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D:\Données\1.UPRT\0-UPRT.fait\1-UPRT.FR-SITE-WEB\ff-fiches-fabrications\ff.fiches.fabrication.2023\ffr.restaurant.2023\"/>
    </mc:Choice>
  </mc:AlternateContent>
  <xr:revisionPtr revIDLastSave="0" documentId="13_ncr:1_{D0127C8C-271C-4178-B666-D03E2D07BC91}" xr6:coauthVersionLast="47" xr6:coauthVersionMax="47" xr10:uidLastSave="{00000000-0000-0000-0000-000000000000}"/>
  <bookViews>
    <workbookView xWindow="-120" yWindow="-120" windowWidth="29040" windowHeight="15720" firstSheet="1" activeTab="2" xr2:uid="{6865BCA6-DD74-4D10-9ED5-6122E8373A60}"/>
  </bookViews>
  <sheets>
    <sheet name="Joël.Leboucher" sheetId="2" r:id="rId1"/>
    <sheet name="Nettoyez.vos.textes" sheetId="12" r:id="rId2"/>
    <sheet name="Magique.1.ligne " sheetId="26" r:id="rId3"/>
    <sheet name="Magique.5.lignes.24.01.2026" sheetId="15" r:id="rId4"/>
    <sheet name="Magique.45.lignes.05.01.2026" sheetId="4" r:id="rId5"/>
    <sheet name="Magique.45.lignes.05.01.202 (2)" sheetId="6" r:id="rId6"/>
    <sheet name="allergènes" sheetId="21" r:id="rId7"/>
    <sheet name="Fiches.avec.Allergènes" sheetId="20"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4" i="20" l="1"/>
  <c r="BW2" i="20"/>
  <c r="AB7" i="21"/>
  <c r="S48" i="26"/>
  <c r="S47" i="26"/>
  <c r="S46" i="26"/>
  <c r="S45" i="26"/>
  <c r="S44" i="26"/>
  <c r="S43" i="26"/>
  <c r="S42" i="26"/>
  <c r="S41" i="26"/>
  <c r="S40" i="26"/>
  <c r="S39" i="26"/>
  <c r="S38" i="26"/>
  <c r="S37" i="26"/>
  <c r="S36" i="26"/>
  <c r="S35" i="26"/>
  <c r="S34" i="26"/>
  <c r="S33" i="26"/>
  <c r="S32" i="26"/>
  <c r="S31" i="26"/>
  <c r="S30" i="26"/>
  <c r="S29" i="26"/>
  <c r="AV5" i="26"/>
  <c r="D24" i="12"/>
  <c r="E24" i="12" s="1"/>
  <c r="F24" i="12" s="1"/>
  <c r="O25" i="12"/>
  <c r="E19" i="12"/>
  <c r="F19" i="12"/>
  <c r="D25" i="12"/>
  <c r="E25" i="12" s="1"/>
  <c r="F25" i="12" s="1"/>
  <c r="P25" i="12"/>
  <c r="N25" i="12"/>
  <c r="M25" i="12"/>
  <c r="L25" i="12"/>
  <c r="K25" i="12"/>
  <c r="L24" i="12"/>
  <c r="M24" i="12" s="1"/>
  <c r="N24" i="12" s="1"/>
  <c r="L23" i="12"/>
  <c r="M23" i="12" s="1"/>
  <c r="N23" i="12" s="1"/>
  <c r="L22" i="12"/>
  <c r="M22" i="12" s="1"/>
  <c r="N22" i="12" s="1"/>
  <c r="L21" i="12"/>
  <c r="M21" i="12" s="1"/>
  <c r="N21" i="12" s="1"/>
  <c r="L20" i="12"/>
  <c r="M20" i="12" s="1"/>
  <c r="N20" i="12" s="1"/>
  <c r="AX7" i="26" a="1"/>
  <c r="AX7" i="26" s="1"/>
  <c r="AX6" i="26"/>
  <c r="AY3" i="26"/>
  <c r="AY1" i="26"/>
  <c r="AX1" i="26"/>
  <c r="AS15" i="26"/>
  <c r="AR18" i="26" s="1"/>
  <c r="AQ15" i="26"/>
  <c r="AU10" i="26"/>
  <c r="AT10" i="26"/>
  <c r="AS10" i="26"/>
  <c r="AR10" i="26"/>
  <c r="AQ10" i="26"/>
  <c r="AU9" i="26"/>
  <c r="AT9" i="26"/>
  <c r="AS9" i="26"/>
  <c r="AR9" i="26"/>
  <c r="AQ9" i="26"/>
  <c r="C54" i="26"/>
  <c r="C33" i="26"/>
  <c r="E27" i="26"/>
  <c r="E25" i="26"/>
  <c r="E26" i="26" s="1"/>
  <c r="D21" i="26"/>
  <c r="D20" i="26"/>
  <c r="E19" i="26"/>
  <c r="N18" i="26"/>
  <c r="N16" i="26"/>
  <c r="N13" i="26"/>
  <c r="J11" i="26"/>
  <c r="N10" i="26"/>
  <c r="L10" i="26"/>
  <c r="K10" i="26"/>
  <c r="J10" i="26"/>
  <c r="J12" i="26" s="1"/>
  <c r="I10" i="26"/>
  <c r="H10" i="26"/>
  <c r="G10" i="26"/>
  <c r="F10" i="26"/>
  <c r="E10" i="26"/>
  <c r="D10" i="26"/>
  <c r="C10" i="26"/>
  <c r="L9" i="26"/>
  <c r="K9" i="26"/>
  <c r="J9" i="26"/>
  <c r="I9" i="26"/>
  <c r="H9" i="26"/>
  <c r="G9" i="26"/>
  <c r="F9" i="26"/>
  <c r="E9" i="26"/>
  <c r="D9" i="26"/>
  <c r="C9" i="26"/>
  <c r="L2" i="26"/>
  <c r="K2" i="26"/>
  <c r="J2" i="26"/>
  <c r="J3" i="26" s="1"/>
  <c r="I2" i="26"/>
  <c r="H2" i="26"/>
  <c r="G2" i="26"/>
  <c r="F2" i="26"/>
  <c r="E2" i="26"/>
  <c r="D2" i="26"/>
  <c r="C2" i="26"/>
  <c r="B2" i="26"/>
  <c r="L1" i="26"/>
  <c r="K1" i="26"/>
  <c r="J1" i="26"/>
  <c r="I1" i="26"/>
  <c r="H1" i="26"/>
  <c r="G1" i="26"/>
  <c r="F1" i="26"/>
  <c r="E1" i="26"/>
  <c r="D1" i="26"/>
  <c r="C1" i="26"/>
  <c r="B1" i="26"/>
  <c r="AO10" i="26"/>
  <c r="AO11" i="26"/>
  <c r="AO8" i="26"/>
  <c r="AJ9" i="26"/>
  <c r="AA14" i="26"/>
  <c r="AA13" i="26"/>
  <c r="AA10" i="26"/>
  <c r="Y2" i="26"/>
  <c r="Y1" i="26"/>
  <c r="W19" i="26"/>
  <c r="V19" i="26"/>
  <c r="AY62" i="26"/>
  <c r="AW62" i="26"/>
  <c r="AD40" i="26"/>
  <c r="AD38" i="26"/>
  <c r="AD39" i="26" s="1"/>
  <c r="AK29" i="26"/>
  <c r="AJ29" i="26"/>
  <c r="AJ30" i="26" s="1"/>
  <c r="AI29" i="26"/>
  <c r="AH29" i="26"/>
  <c r="AG29" i="26"/>
  <c r="AF29" i="26"/>
  <c r="AE29" i="26"/>
  <c r="AD29" i="26"/>
  <c r="AK28" i="26"/>
  <c r="AJ28" i="26"/>
  <c r="AI28" i="26"/>
  <c r="AH28" i="26"/>
  <c r="AG28" i="26"/>
  <c r="AF28" i="26"/>
  <c r="AE28" i="26"/>
  <c r="AD28" i="26"/>
  <c r="AL24" i="26"/>
  <c r="AK24" i="26"/>
  <c r="S22" i="26"/>
  <c r="S20" i="26"/>
  <c r="S21" i="26" s="1"/>
  <c r="S24" i="26" s="1"/>
  <c r="S25" i="26" s="1"/>
  <c r="S26" i="26" s="1"/>
  <c r="S27" i="26" s="1"/>
  <c r="AD17" i="26"/>
  <c r="AD15" i="26"/>
  <c r="AD16" i="26" s="1"/>
  <c r="S14" i="26"/>
  <c r="AM8" i="26"/>
  <c r="AL8" i="26"/>
  <c r="AK8" i="26"/>
  <c r="AJ8" i="26"/>
  <c r="AI8" i="26"/>
  <c r="AH8" i="26"/>
  <c r="AG8" i="26"/>
  <c r="AF8" i="26"/>
  <c r="AE8" i="26"/>
  <c r="AD8" i="26"/>
  <c r="X8" i="26"/>
  <c r="W8" i="26"/>
  <c r="V8" i="26"/>
  <c r="U8" i="26"/>
  <c r="T8" i="26"/>
  <c r="S8" i="26"/>
  <c r="AM7" i="26"/>
  <c r="AL7" i="26"/>
  <c r="AK7" i="26"/>
  <c r="AJ7" i="26"/>
  <c r="AI7" i="26"/>
  <c r="AH7" i="26"/>
  <c r="AG7" i="26"/>
  <c r="AF7" i="26"/>
  <c r="AE7" i="26"/>
  <c r="AD7" i="26"/>
  <c r="X7" i="26"/>
  <c r="W7" i="26"/>
  <c r="V7" i="26"/>
  <c r="U7" i="26"/>
  <c r="T7" i="26"/>
  <c r="S7" i="26"/>
  <c r="A5" i="26"/>
  <c r="AM2" i="26"/>
  <c r="AL2" i="26"/>
  <c r="AK2" i="26"/>
  <c r="AJ2" i="26"/>
  <c r="AJ3" i="26" s="1"/>
  <c r="AI2" i="26"/>
  <c r="AH2" i="26"/>
  <c r="AG2" i="26"/>
  <c r="AF2" i="26"/>
  <c r="AE2" i="26"/>
  <c r="AD2" i="26"/>
  <c r="AC2" i="26"/>
  <c r="X2" i="26"/>
  <c r="X3" i="26" s="1"/>
  <c r="W2" i="26"/>
  <c r="V2" i="26"/>
  <c r="U2" i="26"/>
  <c r="T2" i="26"/>
  <c r="S2" i="26"/>
  <c r="R2" i="26"/>
  <c r="AM1" i="26"/>
  <c r="AL1" i="26"/>
  <c r="AK1" i="26"/>
  <c r="AJ1" i="26"/>
  <c r="AI1" i="26"/>
  <c r="AH1" i="26"/>
  <c r="AG1" i="26"/>
  <c r="AF1" i="26"/>
  <c r="AE1" i="26"/>
  <c r="AD1" i="26"/>
  <c r="AC1" i="26"/>
  <c r="X1" i="26"/>
  <c r="W1" i="26"/>
  <c r="V1" i="26"/>
  <c r="U1" i="26"/>
  <c r="T1" i="26"/>
  <c r="S1" i="26"/>
  <c r="R1" i="26"/>
  <c r="X6" i="4"/>
  <c r="AE7" i="21" a="1"/>
  <c r="AE7" i="21" s="1"/>
  <c r="AE6" i="21"/>
  <c r="AF3" i="21"/>
  <c r="AD479" i="21"/>
  <c r="W1" i="21"/>
  <c r="X1" i="21"/>
  <c r="Y1" i="21"/>
  <c r="Z1" i="21"/>
  <c r="W2" i="21"/>
  <c r="X2" i="21"/>
  <c r="Y2" i="21"/>
  <c r="Z2" i="21"/>
  <c r="V2" i="21"/>
  <c r="V1" i="21"/>
  <c r="T2" i="21"/>
  <c r="S2" i="21"/>
  <c r="R2" i="21"/>
  <c r="Q2" i="21"/>
  <c r="P2" i="21"/>
  <c r="O2" i="21"/>
  <c r="N2" i="21"/>
  <c r="M2" i="21"/>
  <c r="L2" i="21"/>
  <c r="K2" i="21"/>
  <c r="J2" i="21"/>
  <c r="I2" i="21"/>
  <c r="H2" i="21"/>
  <c r="G2" i="21"/>
  <c r="F2" i="21"/>
  <c r="E2" i="21"/>
  <c r="D2" i="21"/>
  <c r="C2" i="21"/>
  <c r="B2" i="21"/>
  <c r="T1" i="21"/>
  <c r="S1" i="21"/>
  <c r="R1" i="21"/>
  <c r="Q1" i="21"/>
  <c r="P1" i="21"/>
  <c r="O1" i="21"/>
  <c r="N1" i="21"/>
  <c r="M1" i="21"/>
  <c r="L1" i="21"/>
  <c r="K1" i="21"/>
  <c r="J1" i="21"/>
  <c r="I1" i="21"/>
  <c r="H1" i="21"/>
  <c r="G1" i="21"/>
  <c r="F1" i="21"/>
  <c r="E1" i="21"/>
  <c r="D1" i="21"/>
  <c r="C1" i="21"/>
  <c r="B1" i="21"/>
  <c r="AB5" i="21"/>
  <c r="AF1" i="21"/>
  <c r="AE1" i="21"/>
  <c r="A1" i="21"/>
  <c r="Q474" i="21"/>
  <c r="F474" i="21" s="1"/>
  <c r="L474" i="21"/>
  <c r="H474" i="21" s="1"/>
  <c r="I474" i="21" s="1"/>
  <c r="J474" i="21" s="1"/>
  <c r="G474" i="21"/>
  <c r="E474" i="21" a="1"/>
  <c r="E474" i="21" s="1"/>
  <c r="D474" i="21"/>
  <c r="Q473" i="21"/>
  <c r="M473" i="21" s="1"/>
  <c r="N473" i="21" s="1"/>
  <c r="O473" i="21" s="1"/>
  <c r="L473" i="21"/>
  <c r="E473" i="21" s="1" a="1"/>
  <c r="E473" i="21" s="1"/>
  <c r="G473" i="21"/>
  <c r="D473" i="21"/>
  <c r="Q472" i="21"/>
  <c r="F472" i="21" s="1"/>
  <c r="L472" i="21"/>
  <c r="K472" i="21" s="1"/>
  <c r="G472" i="21"/>
  <c r="D472" i="21"/>
  <c r="Q471" i="21"/>
  <c r="F471" i="21" s="1"/>
  <c r="M471" i="21"/>
  <c r="N471" i="21" s="1"/>
  <c r="O471" i="21" s="1"/>
  <c r="L471" i="21"/>
  <c r="H471" i="21" s="1"/>
  <c r="I471" i="21" s="1"/>
  <c r="J471" i="21" s="1"/>
  <c r="G471" i="21"/>
  <c r="D471" i="21"/>
  <c r="Q470" i="21"/>
  <c r="F470" i="21" s="1"/>
  <c r="L470" i="21"/>
  <c r="G470" i="21"/>
  <c r="D470" i="21"/>
  <c r="Q469" i="21"/>
  <c r="M469" i="21" s="1"/>
  <c r="N469" i="21" s="1"/>
  <c r="O469" i="21" s="1"/>
  <c r="L469" i="21"/>
  <c r="H469" i="21" s="1"/>
  <c r="I469" i="21" s="1"/>
  <c r="J469" i="21" s="1"/>
  <c r="G469" i="21"/>
  <c r="D469" i="21"/>
  <c r="Q468" i="21"/>
  <c r="F468" i="21" s="1"/>
  <c r="L468" i="21"/>
  <c r="K468" i="21" s="1"/>
  <c r="G468" i="21"/>
  <c r="D468" i="21"/>
  <c r="Q467" i="21"/>
  <c r="F467" i="21" s="1"/>
  <c r="M467" i="21"/>
  <c r="N467" i="21" s="1"/>
  <c r="O467" i="21" s="1"/>
  <c r="L467" i="21"/>
  <c r="H467" i="21" s="1"/>
  <c r="I467" i="21" s="1"/>
  <c r="J467" i="21" s="1"/>
  <c r="G467" i="21"/>
  <c r="D467" i="21"/>
  <c r="Q466" i="21"/>
  <c r="L466" i="21"/>
  <c r="H466" i="21" s="1"/>
  <c r="I466" i="21" s="1"/>
  <c r="J466" i="21" s="1"/>
  <c r="G466" i="21"/>
  <c r="D466" i="21"/>
  <c r="Q465" i="21"/>
  <c r="L465" i="21"/>
  <c r="K465" i="21" s="1"/>
  <c r="G465" i="21"/>
  <c r="D465" i="21"/>
  <c r="Q464" i="21"/>
  <c r="L464" i="21"/>
  <c r="K464" i="21" s="1"/>
  <c r="G464" i="21"/>
  <c r="D464" i="21"/>
  <c r="Q463" i="21"/>
  <c r="F463" i="21" s="1"/>
  <c r="L463" i="21"/>
  <c r="E463" i="21" s="1" a="1"/>
  <c r="E463" i="21" s="1"/>
  <c r="G463" i="21"/>
  <c r="D463" i="21"/>
  <c r="Q462" i="21"/>
  <c r="L462" i="21"/>
  <c r="H462" i="21" s="1"/>
  <c r="I462" i="21" s="1"/>
  <c r="J462" i="21" s="1"/>
  <c r="G462" i="21"/>
  <c r="D462" i="21"/>
  <c r="Q461" i="21"/>
  <c r="M461" i="21" s="1"/>
  <c r="N461" i="21" s="1"/>
  <c r="O461" i="21" s="1"/>
  <c r="L461" i="21"/>
  <c r="K461" i="21" s="1"/>
  <c r="G461" i="21"/>
  <c r="D461" i="21"/>
  <c r="Q460" i="21"/>
  <c r="F460" i="21" s="1"/>
  <c r="L460" i="21"/>
  <c r="E460" i="21" s="1" a="1"/>
  <c r="E460" i="21" s="1"/>
  <c r="G460" i="21"/>
  <c r="D460" i="21"/>
  <c r="Q459" i="21"/>
  <c r="M459" i="21" s="1"/>
  <c r="N459" i="21" s="1"/>
  <c r="O459" i="21" s="1"/>
  <c r="L459" i="21"/>
  <c r="E459" i="21" s="1" a="1"/>
  <c r="E459" i="21" s="1"/>
  <c r="G459" i="21"/>
  <c r="D459" i="21"/>
  <c r="Q458" i="21"/>
  <c r="L458" i="21"/>
  <c r="K458" i="21" s="1"/>
  <c r="G458" i="21"/>
  <c r="D458" i="21"/>
  <c r="Q457" i="21"/>
  <c r="L457" i="21"/>
  <c r="E457" i="21" s="1" a="1"/>
  <c r="E457" i="21" s="1"/>
  <c r="G457" i="21"/>
  <c r="D457" i="21"/>
  <c r="Q456" i="21"/>
  <c r="M456" i="21" s="1"/>
  <c r="N456" i="21" s="1"/>
  <c r="O456" i="21" s="1"/>
  <c r="L456" i="21"/>
  <c r="K456" i="21" s="1"/>
  <c r="G456" i="21"/>
  <c r="D456" i="21"/>
  <c r="Q455" i="21"/>
  <c r="L455" i="21"/>
  <c r="K455" i="21"/>
  <c r="G455" i="21"/>
  <c r="D455" i="21"/>
  <c r="Q454" i="21"/>
  <c r="F454" i="21" s="1"/>
  <c r="L454" i="21"/>
  <c r="H454" i="21" s="1"/>
  <c r="I454" i="21" s="1"/>
  <c r="J454" i="21" s="1"/>
  <c r="G454" i="21"/>
  <c r="D454" i="21"/>
  <c r="Q453" i="21"/>
  <c r="L453" i="21"/>
  <c r="G453" i="21"/>
  <c r="D453" i="21"/>
  <c r="Q452" i="21"/>
  <c r="M452" i="21" s="1"/>
  <c r="N452" i="21" s="1"/>
  <c r="O452" i="21" s="1"/>
  <c r="L452" i="21"/>
  <c r="K452" i="21" s="1"/>
  <c r="G452" i="21"/>
  <c r="D452" i="21"/>
  <c r="Q451" i="21"/>
  <c r="L451" i="21"/>
  <c r="K451" i="21" s="1"/>
  <c r="G451" i="21"/>
  <c r="D451" i="21"/>
  <c r="Q450" i="21"/>
  <c r="M450" i="21" s="1"/>
  <c r="N450" i="21" s="1"/>
  <c r="O450" i="21" s="1"/>
  <c r="L450" i="21"/>
  <c r="K450" i="21" s="1"/>
  <c r="G450" i="21"/>
  <c r="D450" i="21"/>
  <c r="Q449" i="21"/>
  <c r="M449" i="21" s="1"/>
  <c r="N449" i="21" s="1"/>
  <c r="O449" i="21" s="1"/>
  <c r="L449" i="21"/>
  <c r="E449" i="21" s="1" a="1"/>
  <c r="E449" i="21" s="1"/>
  <c r="H449" i="21"/>
  <c r="I449" i="21" s="1"/>
  <c r="J449" i="21" s="1"/>
  <c r="G449" i="21"/>
  <c r="D449" i="21"/>
  <c r="Q448" i="21"/>
  <c r="F448" i="21" s="1"/>
  <c r="L448" i="21"/>
  <c r="H448" i="21" s="1"/>
  <c r="I448" i="21" s="1"/>
  <c r="J448" i="21" s="1"/>
  <c r="G448" i="21"/>
  <c r="D448" i="21"/>
  <c r="Q447" i="21"/>
  <c r="L447" i="21"/>
  <c r="E447" i="21" s="1" a="1"/>
  <c r="E447" i="21" s="1"/>
  <c r="G447" i="21"/>
  <c r="D447" i="21"/>
  <c r="Q446" i="21"/>
  <c r="M446" i="21" s="1"/>
  <c r="N446" i="21" s="1"/>
  <c r="O446" i="21" s="1"/>
  <c r="L446" i="21"/>
  <c r="K446" i="21" s="1"/>
  <c r="G446" i="21"/>
  <c r="D446" i="21"/>
  <c r="Q445" i="21"/>
  <c r="M445" i="21" s="1"/>
  <c r="N445" i="21" s="1"/>
  <c r="O445" i="21" s="1"/>
  <c r="L445" i="21"/>
  <c r="E445" i="21" s="1" a="1"/>
  <c r="E445" i="21" s="1"/>
  <c r="G445" i="21"/>
  <c r="D445" i="21"/>
  <c r="Q444" i="21"/>
  <c r="L444" i="21"/>
  <c r="G444" i="21"/>
  <c r="D444" i="21"/>
  <c r="Q443" i="21"/>
  <c r="F443" i="21" s="1"/>
  <c r="L443" i="21"/>
  <c r="K443" i="21" s="1"/>
  <c r="G443" i="21"/>
  <c r="D443" i="21"/>
  <c r="Q442" i="21"/>
  <c r="L442" i="21"/>
  <c r="K442" i="21" s="1"/>
  <c r="G442" i="21"/>
  <c r="D442" i="21"/>
  <c r="Q441" i="21"/>
  <c r="L441" i="21"/>
  <c r="K441" i="21" s="1"/>
  <c r="G441" i="21"/>
  <c r="D441" i="21"/>
  <c r="Q440" i="21"/>
  <c r="F440" i="21" s="1"/>
  <c r="M440" i="21"/>
  <c r="N440" i="21" s="1"/>
  <c r="O440" i="21" s="1"/>
  <c r="L440" i="21"/>
  <c r="H440" i="21" s="1"/>
  <c r="I440" i="21" s="1"/>
  <c r="J440" i="21" s="1"/>
  <c r="G440" i="21"/>
  <c r="D440" i="21"/>
  <c r="Q439" i="21"/>
  <c r="F439" i="21" s="1"/>
  <c r="L439" i="21"/>
  <c r="E439" i="21" s="1" a="1"/>
  <c r="E439" i="21" s="1"/>
  <c r="G439" i="21"/>
  <c r="D439" i="21"/>
  <c r="Q438" i="21"/>
  <c r="F438" i="21" s="1"/>
  <c r="L438" i="21"/>
  <c r="G438" i="21"/>
  <c r="D438" i="21"/>
  <c r="Q437" i="21"/>
  <c r="F437" i="21" s="1"/>
  <c r="L437" i="21"/>
  <c r="G437" i="21"/>
  <c r="D437" i="21"/>
  <c r="Q436" i="21"/>
  <c r="F436" i="21" s="1"/>
  <c r="L436" i="21"/>
  <c r="E436" i="21" s="1" a="1"/>
  <c r="E436" i="21" s="1"/>
  <c r="G436" i="21"/>
  <c r="D436" i="21"/>
  <c r="Q435" i="21"/>
  <c r="F435" i="21" s="1"/>
  <c r="L435" i="21"/>
  <c r="G435" i="21"/>
  <c r="D435" i="21"/>
  <c r="Q434" i="21"/>
  <c r="F434" i="21" s="1"/>
  <c r="M434" i="21"/>
  <c r="N434" i="21" s="1"/>
  <c r="O434" i="21" s="1"/>
  <c r="L434" i="21"/>
  <c r="K434" i="21" s="1"/>
  <c r="G434" i="21"/>
  <c r="D434" i="21"/>
  <c r="Q433" i="21"/>
  <c r="F433" i="21" s="1"/>
  <c r="L433" i="21"/>
  <c r="G433" i="21"/>
  <c r="D433" i="21"/>
  <c r="Q432" i="21"/>
  <c r="M432" i="21" s="1"/>
  <c r="N432" i="21" s="1"/>
  <c r="O432" i="21" s="1"/>
  <c r="L432" i="21"/>
  <c r="E432" i="21" s="1" a="1"/>
  <c r="E432" i="21" s="1"/>
  <c r="G432" i="21"/>
  <c r="D432" i="21"/>
  <c r="Q431" i="21"/>
  <c r="L431" i="21"/>
  <c r="K431" i="21" s="1"/>
  <c r="G431" i="21"/>
  <c r="D431" i="21"/>
  <c r="Q430" i="21"/>
  <c r="M430" i="21" s="1"/>
  <c r="N430" i="21" s="1"/>
  <c r="O430" i="21" s="1"/>
  <c r="L430" i="21"/>
  <c r="K430" i="21" s="1"/>
  <c r="G430" i="21"/>
  <c r="D430" i="21"/>
  <c r="Q429" i="21"/>
  <c r="F429" i="21" s="1"/>
  <c r="L429" i="21"/>
  <c r="G429" i="21"/>
  <c r="D429" i="21"/>
  <c r="Q428" i="21"/>
  <c r="F428" i="21" s="1"/>
  <c r="L428" i="21"/>
  <c r="G428" i="21"/>
  <c r="D428" i="21"/>
  <c r="Q427" i="21"/>
  <c r="M427" i="21" s="1"/>
  <c r="N427" i="21" s="1"/>
  <c r="O427" i="21" s="1"/>
  <c r="L427" i="21"/>
  <c r="G427" i="21"/>
  <c r="D427" i="21"/>
  <c r="Q426" i="21"/>
  <c r="F426" i="21" s="1"/>
  <c r="L426" i="21"/>
  <c r="E426" i="21" s="1" a="1"/>
  <c r="E426" i="21" s="1"/>
  <c r="G426" i="21"/>
  <c r="D426" i="21"/>
  <c r="Q425" i="21"/>
  <c r="F425" i="21" s="1"/>
  <c r="L425" i="21"/>
  <c r="G425" i="21"/>
  <c r="D425" i="21"/>
  <c r="Q424" i="21"/>
  <c r="L424" i="21"/>
  <c r="E424" i="21" s="1" a="1"/>
  <c r="E424" i="21" s="1"/>
  <c r="G424" i="21"/>
  <c r="D424" i="21"/>
  <c r="Q423" i="21"/>
  <c r="M423" i="21" s="1"/>
  <c r="N423" i="21" s="1"/>
  <c r="O423" i="21" s="1"/>
  <c r="L423" i="21"/>
  <c r="K423" i="21" s="1"/>
  <c r="G423" i="21"/>
  <c r="D423" i="21"/>
  <c r="Q422" i="21"/>
  <c r="L422" i="21"/>
  <c r="G422" i="21"/>
  <c r="D422" i="21"/>
  <c r="Q421" i="21"/>
  <c r="L421" i="21"/>
  <c r="K421" i="21" s="1"/>
  <c r="G421" i="21"/>
  <c r="D421" i="21"/>
  <c r="Q420" i="21"/>
  <c r="F420" i="21" s="1"/>
  <c r="L420" i="21"/>
  <c r="G420" i="21"/>
  <c r="D420" i="21"/>
  <c r="Q419" i="21"/>
  <c r="F419" i="21" s="1"/>
  <c r="L419" i="21"/>
  <c r="K419" i="21" s="1"/>
  <c r="G419" i="21"/>
  <c r="D419" i="21"/>
  <c r="Q418" i="21"/>
  <c r="M418" i="21" s="1"/>
  <c r="N418" i="21" s="1"/>
  <c r="O418" i="21" s="1"/>
  <c r="L418" i="21"/>
  <c r="K418" i="21" s="1"/>
  <c r="G418" i="21"/>
  <c r="D418" i="21"/>
  <c r="Q417" i="21"/>
  <c r="F417" i="21" s="1"/>
  <c r="L417" i="21"/>
  <c r="K417" i="21" s="1"/>
  <c r="G417" i="21"/>
  <c r="D417" i="21"/>
  <c r="Q416" i="21"/>
  <c r="F416" i="21" s="1"/>
  <c r="L416" i="21"/>
  <c r="G416" i="21"/>
  <c r="D416" i="21"/>
  <c r="Q415" i="21"/>
  <c r="L415" i="21"/>
  <c r="K415" i="21" s="1"/>
  <c r="G415" i="21"/>
  <c r="D415" i="21"/>
  <c r="Q414" i="21"/>
  <c r="F414" i="21" s="1"/>
  <c r="L414" i="21"/>
  <c r="G414" i="21"/>
  <c r="D414" i="21"/>
  <c r="Q413" i="21"/>
  <c r="F413" i="21" s="1"/>
  <c r="L413" i="21"/>
  <c r="H413" i="21" s="1"/>
  <c r="I413" i="21" s="1"/>
  <c r="J413" i="21"/>
  <c r="G413" i="21"/>
  <c r="D413" i="21"/>
  <c r="Q412" i="21"/>
  <c r="F412" i="21" s="1"/>
  <c r="L412" i="21"/>
  <c r="E412" i="21" s="1" a="1"/>
  <c r="E412" i="21" s="1"/>
  <c r="K412" i="21"/>
  <c r="G412" i="21"/>
  <c r="D412" i="21"/>
  <c r="Q411" i="21"/>
  <c r="L411" i="21"/>
  <c r="G411" i="21"/>
  <c r="D411" i="21"/>
  <c r="Q410" i="21"/>
  <c r="L410" i="21"/>
  <c r="H410" i="21" s="1"/>
  <c r="I410" i="21" s="1"/>
  <c r="J410" i="21" s="1"/>
  <c r="G410" i="21"/>
  <c r="D410" i="21"/>
  <c r="Q409" i="21"/>
  <c r="M409" i="21" s="1"/>
  <c r="N409" i="21" s="1"/>
  <c r="O409" i="21" s="1"/>
  <c r="L409" i="21"/>
  <c r="K409" i="21" s="1"/>
  <c r="G409" i="21"/>
  <c r="D409" i="21"/>
  <c r="Q408" i="21"/>
  <c r="L408" i="21"/>
  <c r="E408" i="21" s="1" a="1"/>
  <c r="E408" i="21" s="1"/>
  <c r="G408" i="21"/>
  <c r="D408" i="21"/>
  <c r="Q407" i="21"/>
  <c r="F407" i="21" s="1"/>
  <c r="L407" i="21"/>
  <c r="H407" i="21" s="1"/>
  <c r="I407" i="21" s="1"/>
  <c r="J407" i="21" s="1"/>
  <c r="G407" i="21"/>
  <c r="D407" i="21"/>
  <c r="Q406" i="21"/>
  <c r="M406" i="21" s="1"/>
  <c r="N406" i="21" s="1"/>
  <c r="O406" i="21" s="1"/>
  <c r="L406" i="21"/>
  <c r="E406" i="21" s="1" a="1"/>
  <c r="E406" i="21" s="1"/>
  <c r="G406" i="21"/>
  <c r="D406" i="21"/>
  <c r="Q405" i="21"/>
  <c r="F405" i="21" s="1"/>
  <c r="L405" i="21"/>
  <c r="E405" i="21" s="1" a="1"/>
  <c r="E405" i="21" s="1"/>
  <c r="G405" i="21"/>
  <c r="D405" i="21"/>
  <c r="Q404" i="21"/>
  <c r="F404" i="21" s="1"/>
  <c r="L404" i="21"/>
  <c r="G404" i="21"/>
  <c r="D404" i="21"/>
  <c r="Q403" i="21"/>
  <c r="M403" i="21" s="1"/>
  <c r="N403" i="21" s="1"/>
  <c r="O403" i="21" s="1"/>
  <c r="L403" i="21"/>
  <c r="G403" i="21"/>
  <c r="D403" i="21"/>
  <c r="Q402" i="21"/>
  <c r="L402" i="21"/>
  <c r="E402" i="21" s="1" a="1"/>
  <c r="E402" i="21" s="1"/>
  <c r="G402" i="21"/>
  <c r="D402" i="21"/>
  <c r="Q401" i="21"/>
  <c r="M401" i="21" s="1"/>
  <c r="N401" i="21" s="1"/>
  <c r="O401" i="21" s="1"/>
  <c r="L401" i="21"/>
  <c r="H401" i="21" s="1"/>
  <c r="I401" i="21" s="1"/>
  <c r="J401" i="21" s="1"/>
  <c r="G401" i="21"/>
  <c r="D401" i="21"/>
  <c r="Q400" i="21"/>
  <c r="F400" i="21" s="1"/>
  <c r="L400" i="21"/>
  <c r="K400" i="21" s="1"/>
  <c r="G400" i="21"/>
  <c r="D400" i="21"/>
  <c r="Q399" i="21"/>
  <c r="L399" i="21"/>
  <c r="K399" i="21" s="1"/>
  <c r="G399" i="21"/>
  <c r="D399" i="21"/>
  <c r="Q398" i="21"/>
  <c r="F398" i="21" s="1"/>
  <c r="L398" i="21"/>
  <c r="E398" i="21" s="1" a="1"/>
  <c r="E398" i="21" s="1"/>
  <c r="G398" i="21"/>
  <c r="D398" i="21"/>
  <c r="Q397" i="21"/>
  <c r="L397" i="21"/>
  <c r="E397" i="21" s="1" a="1"/>
  <c r="E397" i="21" s="1"/>
  <c r="G397" i="21"/>
  <c r="D397" i="21"/>
  <c r="Q396" i="21"/>
  <c r="L396" i="21"/>
  <c r="H396" i="21" s="1"/>
  <c r="I396" i="21" s="1"/>
  <c r="J396" i="21" s="1"/>
  <c r="G396" i="21"/>
  <c r="D396" i="21"/>
  <c r="Q395" i="21"/>
  <c r="F395" i="21" s="1"/>
  <c r="M395" i="21"/>
  <c r="N395" i="21" s="1"/>
  <c r="O395" i="21" s="1"/>
  <c r="L395" i="21"/>
  <c r="H395" i="21" s="1"/>
  <c r="I395" i="21" s="1"/>
  <c r="J395" i="21" s="1"/>
  <c r="G395" i="21"/>
  <c r="D395" i="21"/>
  <c r="Q394" i="21"/>
  <c r="F394" i="21" s="1"/>
  <c r="L394" i="21"/>
  <c r="G394" i="21"/>
  <c r="D394" i="21"/>
  <c r="Q393" i="21"/>
  <c r="F393" i="21" s="1"/>
  <c r="L393" i="21"/>
  <c r="K393" i="21" s="1"/>
  <c r="G393" i="21"/>
  <c r="D393" i="21"/>
  <c r="Q392" i="21"/>
  <c r="L392" i="21"/>
  <c r="K392" i="21" s="1"/>
  <c r="G392" i="21"/>
  <c r="D392" i="21"/>
  <c r="Q391" i="21"/>
  <c r="M391" i="21" s="1"/>
  <c r="N391" i="21" s="1"/>
  <c r="O391" i="21" s="1"/>
  <c r="L391" i="21"/>
  <c r="E391" i="21" s="1" a="1"/>
  <c r="E391" i="21" s="1"/>
  <c r="G391" i="21"/>
  <c r="D391" i="21"/>
  <c r="Q390" i="21"/>
  <c r="L390" i="21"/>
  <c r="K390" i="21" s="1"/>
  <c r="G390" i="21"/>
  <c r="D390" i="21"/>
  <c r="Q389" i="21"/>
  <c r="F389" i="21" s="1"/>
  <c r="L389" i="21"/>
  <c r="K389" i="21" s="1"/>
  <c r="G389" i="21"/>
  <c r="D389" i="21"/>
  <c r="Q388" i="21"/>
  <c r="L388" i="21"/>
  <c r="K388" i="21" s="1"/>
  <c r="G388" i="21"/>
  <c r="D388" i="21"/>
  <c r="Q387" i="21"/>
  <c r="L387" i="21"/>
  <c r="H387" i="21" s="1"/>
  <c r="I387" i="21" s="1"/>
  <c r="J387" i="21" s="1"/>
  <c r="G387" i="21"/>
  <c r="D387" i="21"/>
  <c r="Q386" i="21"/>
  <c r="F386" i="21" s="1"/>
  <c r="L386" i="21"/>
  <c r="G386" i="21"/>
  <c r="D386" i="21"/>
  <c r="Q385" i="21"/>
  <c r="F385" i="21" s="1"/>
  <c r="M385" i="21"/>
  <c r="N385" i="21" s="1"/>
  <c r="O385" i="21" s="1"/>
  <c r="L385" i="21"/>
  <c r="K385" i="21" s="1"/>
  <c r="G385" i="21"/>
  <c r="D385" i="21"/>
  <c r="Q384" i="21"/>
  <c r="F384" i="21" s="1"/>
  <c r="L384" i="21"/>
  <c r="K384" i="21" s="1"/>
  <c r="G384" i="21"/>
  <c r="D384" i="21"/>
  <c r="Q383" i="21"/>
  <c r="M383" i="21" s="1"/>
  <c r="N383" i="21" s="1"/>
  <c r="O383" i="21" s="1"/>
  <c r="L383" i="21"/>
  <c r="K383" i="21" s="1"/>
  <c r="G383" i="21"/>
  <c r="D383" i="21"/>
  <c r="Q382" i="21"/>
  <c r="F382" i="21" s="1"/>
  <c r="L382" i="21"/>
  <c r="H382" i="21" s="1"/>
  <c r="I382" i="21" s="1"/>
  <c r="J382" i="21" s="1"/>
  <c r="G382" i="21"/>
  <c r="D382" i="21"/>
  <c r="Q381" i="21"/>
  <c r="M381" i="21" s="1"/>
  <c r="N381" i="21" s="1"/>
  <c r="O381" i="21" s="1"/>
  <c r="L381" i="21"/>
  <c r="H381" i="21" s="1"/>
  <c r="I381" i="21" s="1"/>
  <c r="J381" i="21" s="1"/>
  <c r="G381" i="21"/>
  <c r="D381" i="21"/>
  <c r="Q380" i="21"/>
  <c r="L380" i="21"/>
  <c r="E380" i="21" s="1" a="1"/>
  <c r="E380" i="21" s="1"/>
  <c r="G380" i="21"/>
  <c r="D380" i="21"/>
  <c r="Q379" i="21"/>
  <c r="F379" i="21" s="1"/>
  <c r="L379" i="21"/>
  <c r="K379" i="21" s="1"/>
  <c r="G379" i="21"/>
  <c r="D379" i="21"/>
  <c r="Q378" i="21"/>
  <c r="M378" i="21" s="1"/>
  <c r="N378" i="21" s="1"/>
  <c r="O378" i="21" s="1"/>
  <c r="L378" i="21"/>
  <c r="K378" i="21" s="1"/>
  <c r="H378" i="21"/>
  <c r="I378" i="21" s="1"/>
  <c r="J378" i="21" s="1"/>
  <c r="G378" i="21"/>
  <c r="D378" i="21"/>
  <c r="Q377" i="21"/>
  <c r="M377" i="21" s="1"/>
  <c r="N377" i="21" s="1"/>
  <c r="O377" i="21" s="1"/>
  <c r="L377" i="21"/>
  <c r="K377" i="21" s="1"/>
  <c r="G377" i="21"/>
  <c r="D377" i="21"/>
  <c r="Q376" i="21"/>
  <c r="L376" i="21"/>
  <c r="E376" i="21" s="1" a="1"/>
  <c r="E376" i="21" s="1"/>
  <c r="G376" i="21"/>
  <c r="D376" i="21"/>
  <c r="Q375" i="21"/>
  <c r="F375" i="21" s="1"/>
  <c r="L375" i="21"/>
  <c r="G375" i="21"/>
  <c r="D375" i="21"/>
  <c r="Q374" i="21"/>
  <c r="M374" i="21" s="1"/>
  <c r="N374" i="21" s="1"/>
  <c r="O374" i="21" s="1"/>
  <c r="L374" i="21"/>
  <c r="E374" i="21" s="1" a="1"/>
  <c r="E374" i="21" s="1"/>
  <c r="G374" i="21"/>
  <c r="D374" i="21"/>
  <c r="Q373" i="21"/>
  <c r="F373" i="21" s="1"/>
  <c r="L373" i="21"/>
  <c r="E373" i="21" s="1" a="1"/>
  <c r="E373" i="21" s="1"/>
  <c r="G373" i="21"/>
  <c r="D373" i="21"/>
  <c r="Q372" i="21"/>
  <c r="F372" i="21" s="1"/>
  <c r="L372" i="21"/>
  <c r="K372" i="21" s="1"/>
  <c r="G372" i="21"/>
  <c r="D372" i="21"/>
  <c r="Q371" i="21"/>
  <c r="F371" i="21" s="1"/>
  <c r="L371" i="21"/>
  <c r="K371" i="21" s="1"/>
  <c r="H371" i="21"/>
  <c r="I371" i="21" s="1"/>
  <c r="J371" i="21" s="1"/>
  <c r="G371" i="21"/>
  <c r="D371" i="21"/>
  <c r="Q370" i="21"/>
  <c r="L370" i="21"/>
  <c r="K370" i="21" s="1"/>
  <c r="G370" i="21"/>
  <c r="D370" i="21"/>
  <c r="Q369" i="21"/>
  <c r="M369" i="21" s="1"/>
  <c r="N369" i="21" s="1"/>
  <c r="O369" i="21" s="1"/>
  <c r="L369" i="21"/>
  <c r="E369" i="21" s="1" a="1"/>
  <c r="E369" i="21" s="1"/>
  <c r="G369" i="21"/>
  <c r="D369" i="21"/>
  <c r="Q368" i="21"/>
  <c r="L368" i="21"/>
  <c r="K368" i="21" s="1"/>
  <c r="G368" i="21"/>
  <c r="D368" i="21"/>
  <c r="Q367" i="21"/>
  <c r="F367" i="21" s="1"/>
  <c r="M367" i="21"/>
  <c r="N367" i="21" s="1"/>
  <c r="O367" i="21" s="1"/>
  <c r="L367" i="21"/>
  <c r="G367" i="21"/>
  <c r="D367" i="21"/>
  <c r="Q366" i="21"/>
  <c r="F366" i="21" s="1"/>
  <c r="L366" i="21"/>
  <c r="H366" i="21" s="1"/>
  <c r="I366" i="21" s="1"/>
  <c r="J366" i="21" s="1"/>
  <c r="K366" i="21"/>
  <c r="G366" i="21"/>
  <c r="D366" i="21"/>
  <c r="Q365" i="21"/>
  <c r="L365" i="21"/>
  <c r="K365" i="21" s="1"/>
  <c r="G365" i="21"/>
  <c r="D365" i="21"/>
  <c r="Q364" i="21"/>
  <c r="M364" i="21" s="1"/>
  <c r="N364" i="21" s="1"/>
  <c r="O364" i="21" s="1"/>
  <c r="L364" i="21"/>
  <c r="K364" i="21" s="1"/>
  <c r="G364" i="21"/>
  <c r="D364" i="21"/>
  <c r="Q363" i="21"/>
  <c r="L363" i="21"/>
  <c r="K363" i="21" s="1"/>
  <c r="G363" i="21"/>
  <c r="D363" i="21"/>
  <c r="Q362" i="21"/>
  <c r="F362" i="21" s="1"/>
  <c r="L362" i="21"/>
  <c r="H362" i="21" s="1"/>
  <c r="I362" i="21" s="1"/>
  <c r="J362" i="21" s="1"/>
  <c r="G362" i="21"/>
  <c r="D362" i="21"/>
  <c r="Q361" i="21"/>
  <c r="F361" i="21" s="1"/>
  <c r="L361" i="21"/>
  <c r="E361" i="21" s="1" a="1"/>
  <c r="E361" i="21" s="1"/>
  <c r="G361" i="21"/>
  <c r="D361" i="21"/>
  <c r="Q360" i="21"/>
  <c r="F360" i="21" s="1"/>
  <c r="L360" i="21"/>
  <c r="K360" i="21" s="1"/>
  <c r="G360" i="21"/>
  <c r="D360" i="21"/>
  <c r="Q359" i="21"/>
  <c r="L359" i="21"/>
  <c r="H359" i="21" s="1"/>
  <c r="I359" i="21" s="1"/>
  <c r="J359" i="21" s="1"/>
  <c r="G359" i="21"/>
  <c r="D359" i="21"/>
  <c r="Q358" i="21"/>
  <c r="F358" i="21" s="1"/>
  <c r="L358" i="21"/>
  <c r="K358" i="21" s="1"/>
  <c r="G358" i="21"/>
  <c r="D358" i="21"/>
  <c r="Q357" i="21"/>
  <c r="L357" i="21"/>
  <c r="E357" i="21" s="1" a="1"/>
  <c r="E357" i="21" s="1"/>
  <c r="G357" i="21"/>
  <c r="D357" i="21"/>
  <c r="Q356" i="21"/>
  <c r="M356" i="21" s="1"/>
  <c r="N356" i="21"/>
  <c r="O356" i="21" s="1"/>
  <c r="L356" i="21"/>
  <c r="E356" i="21" s="1" a="1"/>
  <c r="E356" i="21" s="1"/>
  <c r="H356" i="21"/>
  <c r="I356" i="21" s="1"/>
  <c r="J356" i="21" s="1"/>
  <c r="G356" i="21"/>
  <c r="D356" i="21"/>
  <c r="Q355" i="21"/>
  <c r="F355" i="21" s="1"/>
  <c r="L355" i="21"/>
  <c r="H355" i="21" s="1"/>
  <c r="I355" i="21" s="1"/>
  <c r="J355" i="21" s="1"/>
  <c r="G355" i="21"/>
  <c r="D355" i="21"/>
  <c r="Q354" i="21"/>
  <c r="F354" i="21" s="1"/>
  <c r="L354" i="21"/>
  <c r="G354" i="21"/>
  <c r="D354" i="21"/>
  <c r="Q353" i="21"/>
  <c r="F353" i="21" s="1"/>
  <c r="L353" i="21"/>
  <c r="E353" i="21" s="1" a="1"/>
  <c r="E353" i="21" s="1"/>
  <c r="G353" i="21"/>
  <c r="D353" i="21"/>
  <c r="Q352" i="21"/>
  <c r="F352" i="21" s="1"/>
  <c r="L352" i="21"/>
  <c r="K352" i="21" s="1"/>
  <c r="G352" i="21"/>
  <c r="D352" i="21"/>
  <c r="Q351" i="21"/>
  <c r="M351" i="21" s="1"/>
  <c r="N351" i="21" s="1"/>
  <c r="O351" i="21" s="1"/>
  <c r="L351" i="21"/>
  <c r="H351" i="21" s="1"/>
  <c r="I351" i="21" s="1"/>
  <c r="J351" i="21" s="1"/>
  <c r="G351" i="21"/>
  <c r="D351" i="21"/>
  <c r="Q350" i="21"/>
  <c r="L350" i="21"/>
  <c r="K350" i="21" s="1"/>
  <c r="G350" i="21"/>
  <c r="D350" i="21"/>
  <c r="Q349" i="21"/>
  <c r="M349" i="21" s="1"/>
  <c r="N349" i="21" s="1"/>
  <c r="O349" i="21" s="1"/>
  <c r="L349" i="21"/>
  <c r="E349" i="21" s="1" a="1"/>
  <c r="E349" i="21" s="1"/>
  <c r="G349" i="21"/>
  <c r="D349" i="21"/>
  <c r="Q348" i="21"/>
  <c r="F348" i="21" s="1"/>
  <c r="L348" i="21"/>
  <c r="K348" i="21" s="1"/>
  <c r="G348" i="21"/>
  <c r="D348" i="21"/>
  <c r="Q347" i="21"/>
  <c r="F347" i="21" s="1"/>
  <c r="L347" i="21"/>
  <c r="K347" i="21" s="1"/>
  <c r="G347" i="21"/>
  <c r="D347" i="21"/>
  <c r="Q346" i="21"/>
  <c r="F346" i="21" s="1"/>
  <c r="L346" i="21"/>
  <c r="G346" i="21"/>
  <c r="D346" i="21"/>
  <c r="Q345" i="21"/>
  <c r="M345" i="21" s="1"/>
  <c r="N345" i="21" s="1"/>
  <c r="O345" i="21" s="1"/>
  <c r="L345" i="21"/>
  <c r="K345" i="21"/>
  <c r="G345" i="21"/>
  <c r="F345" i="21"/>
  <c r="D345" i="21"/>
  <c r="Q344" i="21"/>
  <c r="L344" i="21"/>
  <c r="H344" i="21" s="1"/>
  <c r="I344" i="21" s="1"/>
  <c r="J344" i="21" s="1"/>
  <c r="G344" i="21"/>
  <c r="D344" i="21"/>
  <c r="Q343" i="21"/>
  <c r="F343" i="21" s="1"/>
  <c r="L343" i="21"/>
  <c r="E343" i="21" s="1" a="1"/>
  <c r="E343" i="21" s="1"/>
  <c r="G343" i="21"/>
  <c r="D343" i="21"/>
  <c r="Q342" i="21"/>
  <c r="L342" i="21"/>
  <c r="H342" i="21" s="1"/>
  <c r="I342" i="21" s="1"/>
  <c r="J342" i="21" s="1"/>
  <c r="G342" i="21"/>
  <c r="D342" i="21"/>
  <c r="Q341" i="21"/>
  <c r="M341" i="21" s="1"/>
  <c r="N341" i="21" s="1"/>
  <c r="O341" i="21" s="1"/>
  <c r="L341" i="21"/>
  <c r="G341" i="21"/>
  <c r="D341" i="21"/>
  <c r="Q340" i="21"/>
  <c r="L340" i="21"/>
  <c r="G340" i="21"/>
  <c r="D340" i="21"/>
  <c r="Q339" i="21"/>
  <c r="M339" i="21" s="1"/>
  <c r="N339" i="21" s="1"/>
  <c r="O339" i="21" s="1"/>
  <c r="L339" i="21"/>
  <c r="K339" i="21" s="1"/>
  <c r="G339" i="21"/>
  <c r="D339" i="21"/>
  <c r="Q338" i="21"/>
  <c r="L338" i="21"/>
  <c r="E338" i="21" s="1" a="1"/>
  <c r="E338" i="21" s="1"/>
  <c r="G338" i="21"/>
  <c r="D338" i="21"/>
  <c r="Q337" i="21"/>
  <c r="F337" i="21" s="1"/>
  <c r="L337" i="21"/>
  <c r="K337" i="21" s="1"/>
  <c r="G337" i="21"/>
  <c r="D337" i="21"/>
  <c r="Q336" i="21"/>
  <c r="M336" i="21" s="1"/>
  <c r="N336" i="21" s="1"/>
  <c r="O336" i="21" s="1"/>
  <c r="L336" i="21"/>
  <c r="H336" i="21" s="1"/>
  <c r="I336" i="21" s="1"/>
  <c r="J336" i="21" s="1"/>
  <c r="G336" i="21"/>
  <c r="D336" i="21"/>
  <c r="Q335" i="21"/>
  <c r="M335" i="21" s="1"/>
  <c r="N335" i="21" s="1"/>
  <c r="O335" i="21" s="1"/>
  <c r="L335" i="21"/>
  <c r="K335" i="21" s="1"/>
  <c r="G335" i="21"/>
  <c r="D335" i="21"/>
  <c r="Q334" i="21"/>
  <c r="L334" i="21"/>
  <c r="H334" i="21" s="1"/>
  <c r="I334" i="21" s="1"/>
  <c r="J334" i="21" s="1"/>
  <c r="G334" i="21"/>
  <c r="D334" i="21"/>
  <c r="Q333" i="21"/>
  <c r="L333" i="21"/>
  <c r="E333" i="21" s="1" a="1"/>
  <c r="E333" i="21" s="1"/>
  <c r="G333" i="21"/>
  <c r="D333" i="21"/>
  <c r="Q332" i="21"/>
  <c r="F332" i="21" s="1"/>
  <c r="L332" i="21"/>
  <c r="K332" i="21" s="1"/>
  <c r="G332" i="21"/>
  <c r="D332" i="21"/>
  <c r="Q331" i="21"/>
  <c r="L331" i="21"/>
  <c r="G331" i="21"/>
  <c r="D331" i="21"/>
  <c r="Q330" i="21"/>
  <c r="L330" i="21"/>
  <c r="K330" i="21" s="1"/>
  <c r="G330" i="21"/>
  <c r="D330" i="21"/>
  <c r="Q329" i="21"/>
  <c r="L329" i="21"/>
  <c r="G329" i="21"/>
  <c r="D329" i="21"/>
  <c r="Q328" i="21"/>
  <c r="L328" i="21"/>
  <c r="K328" i="21" s="1"/>
  <c r="G328" i="21"/>
  <c r="D328" i="21"/>
  <c r="Q327" i="21"/>
  <c r="M327" i="21" s="1"/>
  <c r="N327" i="21" s="1"/>
  <c r="O327" i="21" s="1"/>
  <c r="L327" i="21"/>
  <c r="G327" i="21"/>
  <c r="D327" i="21"/>
  <c r="Q326" i="21"/>
  <c r="F326" i="21" s="1"/>
  <c r="L326" i="21"/>
  <c r="K326" i="21" s="1"/>
  <c r="G326" i="21"/>
  <c r="D326" i="21"/>
  <c r="Q325" i="21"/>
  <c r="L325" i="21"/>
  <c r="H325" i="21" s="1"/>
  <c r="I325" i="21" s="1"/>
  <c r="J325" i="21" s="1"/>
  <c r="G325" i="21"/>
  <c r="D325" i="21"/>
  <c r="Q324" i="21"/>
  <c r="F324" i="21" s="1"/>
  <c r="L324" i="21"/>
  <c r="G324" i="21"/>
  <c r="D324" i="21"/>
  <c r="Q323" i="21"/>
  <c r="L323" i="21"/>
  <c r="K323" i="21" s="1"/>
  <c r="G323" i="21"/>
  <c r="D323" i="21"/>
  <c r="Q322" i="21"/>
  <c r="L322" i="21"/>
  <c r="G322" i="21"/>
  <c r="D322" i="21"/>
  <c r="Q321" i="21"/>
  <c r="L321" i="21"/>
  <c r="G321" i="21"/>
  <c r="D321" i="21"/>
  <c r="Q320" i="21"/>
  <c r="L320" i="21"/>
  <c r="K320" i="21" s="1"/>
  <c r="G320" i="21"/>
  <c r="D320" i="21"/>
  <c r="Q319" i="21"/>
  <c r="M319" i="21" s="1"/>
  <c r="N319" i="21" s="1"/>
  <c r="O319" i="21" s="1"/>
  <c r="L319" i="21"/>
  <c r="K319" i="21" s="1"/>
  <c r="G319" i="21"/>
  <c r="D319" i="21"/>
  <c r="Q318" i="21"/>
  <c r="M318" i="21" s="1"/>
  <c r="N318" i="21" s="1"/>
  <c r="O318" i="21" s="1"/>
  <c r="L318" i="21"/>
  <c r="K318" i="21" s="1"/>
  <c r="G318" i="21"/>
  <c r="D318" i="21"/>
  <c r="Q317" i="21"/>
  <c r="F317" i="21" s="1"/>
  <c r="L317" i="21"/>
  <c r="K317" i="21" s="1"/>
  <c r="G317" i="21"/>
  <c r="D317" i="21"/>
  <c r="Q316" i="21"/>
  <c r="L316" i="21"/>
  <c r="E316" i="21" s="1" a="1"/>
  <c r="E316" i="21" s="1"/>
  <c r="G316" i="21"/>
  <c r="D316" i="21"/>
  <c r="Q315" i="21"/>
  <c r="M315" i="21" s="1"/>
  <c r="N315" i="21" s="1"/>
  <c r="O315" i="21" s="1"/>
  <c r="L315" i="21"/>
  <c r="E315" i="21" s="1" a="1"/>
  <c r="E315" i="21" s="1"/>
  <c r="G315" i="21"/>
  <c r="D315" i="21"/>
  <c r="Q314" i="21"/>
  <c r="L314" i="21"/>
  <c r="E314" i="21" s="1" a="1"/>
  <c r="E314" i="21" s="1"/>
  <c r="G314" i="21"/>
  <c r="D314" i="21"/>
  <c r="Q313" i="21"/>
  <c r="F313" i="21" s="1"/>
  <c r="L313" i="21"/>
  <c r="K313" i="21" s="1"/>
  <c r="H313" i="21"/>
  <c r="I313" i="21" s="1"/>
  <c r="J313" i="21" s="1"/>
  <c r="G313" i="21"/>
  <c r="D313" i="21"/>
  <c r="Q312" i="21"/>
  <c r="L312" i="21"/>
  <c r="E312" i="21" s="1" a="1"/>
  <c r="E312" i="21" s="1"/>
  <c r="G312" i="21"/>
  <c r="D312" i="21"/>
  <c r="Q311" i="21"/>
  <c r="M311" i="21" s="1"/>
  <c r="N311" i="21" s="1"/>
  <c r="O311" i="21" s="1"/>
  <c r="L311" i="21"/>
  <c r="H311" i="21" s="1"/>
  <c r="I311" i="21" s="1"/>
  <c r="J311" i="21" s="1"/>
  <c r="G311" i="21"/>
  <c r="D311" i="21"/>
  <c r="Q310" i="21"/>
  <c r="L310" i="21"/>
  <c r="G310" i="21"/>
  <c r="D310" i="21"/>
  <c r="Q309" i="21"/>
  <c r="M309" i="21" s="1"/>
  <c r="N309" i="21" s="1"/>
  <c r="O309" i="21" s="1"/>
  <c r="L309" i="21"/>
  <c r="E309" i="21" s="1" a="1"/>
  <c r="E309" i="21" s="1"/>
  <c r="G309" i="21"/>
  <c r="D309" i="21"/>
  <c r="Q308" i="21"/>
  <c r="F308" i="21" s="1"/>
  <c r="L308" i="21"/>
  <c r="G308" i="21"/>
  <c r="D308" i="21"/>
  <c r="Q307" i="21"/>
  <c r="M307" i="21" s="1"/>
  <c r="N307" i="21" s="1"/>
  <c r="O307" i="21" s="1"/>
  <c r="L307" i="21"/>
  <c r="K307" i="21" s="1"/>
  <c r="G307" i="21"/>
  <c r="D307" i="21"/>
  <c r="Q306" i="21"/>
  <c r="L306" i="21"/>
  <c r="E306" i="21" s="1" a="1"/>
  <c r="E306" i="21" s="1"/>
  <c r="G306" i="21"/>
  <c r="D306" i="21"/>
  <c r="Q305" i="21"/>
  <c r="L305" i="21"/>
  <c r="E305" i="21" s="1" a="1"/>
  <c r="E305" i="21" s="1"/>
  <c r="G305" i="21"/>
  <c r="D305" i="21"/>
  <c r="Q304" i="21"/>
  <c r="L304" i="21"/>
  <c r="K304" i="21" s="1"/>
  <c r="G304" i="21"/>
  <c r="D304" i="21"/>
  <c r="Q303" i="21"/>
  <c r="M303" i="21" s="1"/>
  <c r="N303" i="21" s="1"/>
  <c r="O303" i="21" s="1"/>
  <c r="L303" i="21"/>
  <c r="K303" i="21" s="1"/>
  <c r="G303" i="21"/>
  <c r="D303" i="21"/>
  <c r="Q302" i="21"/>
  <c r="M302" i="21" s="1"/>
  <c r="N302" i="21" s="1"/>
  <c r="O302" i="21" s="1"/>
  <c r="L302" i="21"/>
  <c r="H302" i="21" s="1"/>
  <c r="I302" i="21" s="1"/>
  <c r="J302" i="21" s="1"/>
  <c r="G302" i="21"/>
  <c r="D302" i="21"/>
  <c r="Q301" i="21"/>
  <c r="M301" i="21" s="1"/>
  <c r="N301" i="21" s="1"/>
  <c r="O301" i="21" s="1"/>
  <c r="L301" i="21"/>
  <c r="E301" i="21" s="1" a="1"/>
  <c r="E301" i="21" s="1"/>
  <c r="G301" i="21"/>
  <c r="D301" i="21"/>
  <c r="Q300" i="21"/>
  <c r="F300" i="21" s="1"/>
  <c r="L300" i="21"/>
  <c r="G300" i="21"/>
  <c r="D300" i="21"/>
  <c r="Q299" i="21"/>
  <c r="L299" i="21"/>
  <c r="K299" i="21" s="1"/>
  <c r="G299" i="21"/>
  <c r="D299" i="21"/>
  <c r="Q298" i="21"/>
  <c r="F298" i="21" s="1"/>
  <c r="L298" i="21"/>
  <c r="G298" i="21"/>
  <c r="D298" i="21"/>
  <c r="Q297" i="21"/>
  <c r="L297" i="21"/>
  <c r="K297" i="21" s="1"/>
  <c r="G297" i="21"/>
  <c r="D297" i="21"/>
  <c r="Q296" i="21"/>
  <c r="L296" i="21"/>
  <c r="H296" i="21" s="1"/>
  <c r="I296" i="21" s="1"/>
  <c r="J296" i="21" s="1"/>
  <c r="G296" i="21"/>
  <c r="D296" i="21"/>
  <c r="Q295" i="21"/>
  <c r="L295" i="21"/>
  <c r="H295" i="21" s="1"/>
  <c r="I295" i="21" s="1"/>
  <c r="J295" i="21" s="1"/>
  <c r="G295" i="21"/>
  <c r="D295" i="21"/>
  <c r="Q294" i="21"/>
  <c r="L294" i="21"/>
  <c r="E294" i="21" s="1" a="1"/>
  <c r="E294" i="21" s="1"/>
  <c r="G294" i="21"/>
  <c r="D294" i="21"/>
  <c r="Q293" i="21"/>
  <c r="M293" i="21" s="1"/>
  <c r="N293" i="21" s="1"/>
  <c r="O293" i="21" s="1"/>
  <c r="L293" i="21"/>
  <c r="E293" i="21" s="1" a="1"/>
  <c r="E293" i="21" s="1"/>
  <c r="G293" i="21"/>
  <c r="D293" i="21"/>
  <c r="Q292" i="21"/>
  <c r="F292" i="21" s="1"/>
  <c r="L292" i="21"/>
  <c r="E292" i="21" s="1" a="1"/>
  <c r="E292" i="21" s="1"/>
  <c r="G292" i="21"/>
  <c r="D292" i="21"/>
  <c r="Q291" i="21"/>
  <c r="F291" i="21" s="1"/>
  <c r="L291" i="21"/>
  <c r="G291" i="21"/>
  <c r="D291" i="21"/>
  <c r="Q290" i="21"/>
  <c r="F290" i="21" s="1"/>
  <c r="L290" i="21"/>
  <c r="H290" i="21" s="1"/>
  <c r="I290" i="21" s="1"/>
  <c r="J290" i="21" s="1"/>
  <c r="G290" i="21"/>
  <c r="D290" i="21"/>
  <c r="Q289" i="21"/>
  <c r="M289" i="21" s="1"/>
  <c r="N289" i="21" s="1"/>
  <c r="O289" i="21" s="1"/>
  <c r="L289" i="21"/>
  <c r="K289" i="21" s="1"/>
  <c r="G289" i="21"/>
  <c r="D289" i="21"/>
  <c r="Q288" i="21"/>
  <c r="F288" i="21" s="1"/>
  <c r="L288" i="21"/>
  <c r="H288" i="21" s="1"/>
  <c r="I288" i="21" s="1"/>
  <c r="J288" i="21" s="1"/>
  <c r="G288" i="21"/>
  <c r="D288" i="21"/>
  <c r="Q287" i="21"/>
  <c r="L287" i="21"/>
  <c r="H287" i="21" s="1"/>
  <c r="I287" i="21" s="1"/>
  <c r="J287" i="21" s="1"/>
  <c r="G287" i="21"/>
  <c r="D287" i="21"/>
  <c r="Q286" i="21"/>
  <c r="L286" i="21"/>
  <c r="E286" i="21" s="1" a="1"/>
  <c r="E286" i="21" s="1"/>
  <c r="G286" i="21"/>
  <c r="D286" i="21"/>
  <c r="Q285" i="21"/>
  <c r="L285" i="21"/>
  <c r="G285" i="21"/>
  <c r="D285" i="21"/>
  <c r="Q284" i="21"/>
  <c r="M284" i="21" s="1"/>
  <c r="N284" i="21" s="1"/>
  <c r="O284" i="21" s="1"/>
  <c r="L284" i="21"/>
  <c r="H284" i="21" s="1"/>
  <c r="I284" i="21" s="1"/>
  <c r="J284" i="21" s="1"/>
  <c r="G284" i="21"/>
  <c r="D284" i="21"/>
  <c r="Q283" i="21"/>
  <c r="F283" i="21" s="1"/>
  <c r="L283" i="21"/>
  <c r="K283" i="21" s="1"/>
  <c r="G283" i="21"/>
  <c r="D283" i="21"/>
  <c r="Q282" i="21"/>
  <c r="L282" i="21"/>
  <c r="K282" i="21" s="1"/>
  <c r="G282" i="21"/>
  <c r="D282" i="21"/>
  <c r="Q281" i="21"/>
  <c r="L281" i="21"/>
  <c r="K281" i="21" s="1"/>
  <c r="G281" i="21"/>
  <c r="D281" i="21"/>
  <c r="Q280" i="21"/>
  <c r="L280" i="21"/>
  <c r="G280" i="21"/>
  <c r="D280" i="21"/>
  <c r="Q279" i="21"/>
  <c r="M279" i="21" s="1"/>
  <c r="N279" i="21" s="1"/>
  <c r="O279" i="21" s="1"/>
  <c r="L279" i="21"/>
  <c r="H279" i="21" s="1"/>
  <c r="I279" i="21" s="1"/>
  <c r="J279" i="21" s="1"/>
  <c r="G279" i="21"/>
  <c r="D279" i="21"/>
  <c r="Q278" i="21"/>
  <c r="L278" i="21"/>
  <c r="G278" i="21"/>
  <c r="D278" i="21"/>
  <c r="Q277" i="21"/>
  <c r="L277" i="21"/>
  <c r="H277" i="21" s="1"/>
  <c r="I277" i="21" s="1"/>
  <c r="J277" i="21" s="1"/>
  <c r="G277" i="21"/>
  <c r="D277" i="21"/>
  <c r="Q276" i="21"/>
  <c r="F276" i="21" s="1"/>
  <c r="L276" i="21"/>
  <c r="E276" i="21" s="1" a="1"/>
  <c r="E276" i="21" s="1"/>
  <c r="G276" i="21"/>
  <c r="D276" i="21"/>
  <c r="Q275" i="21"/>
  <c r="M275" i="21" s="1"/>
  <c r="N275" i="21" s="1"/>
  <c r="O275" i="21" s="1"/>
  <c r="L275" i="21"/>
  <c r="H275" i="21" s="1"/>
  <c r="I275" i="21" s="1"/>
  <c r="J275" i="21" s="1"/>
  <c r="G275" i="21"/>
  <c r="D275" i="21"/>
  <c r="Q274" i="21"/>
  <c r="F274" i="21" s="1"/>
  <c r="L274" i="21"/>
  <c r="G274" i="21"/>
  <c r="D274" i="21"/>
  <c r="Q273" i="21"/>
  <c r="F273" i="21" s="1"/>
  <c r="L273" i="21"/>
  <c r="E273" i="21" s="1" a="1"/>
  <c r="E273" i="21" s="1"/>
  <c r="H273" i="21"/>
  <c r="I273" i="21" s="1"/>
  <c r="J273" i="21" s="1"/>
  <c r="G273" i="21"/>
  <c r="D273" i="21"/>
  <c r="Q272" i="21"/>
  <c r="F272" i="21" s="1"/>
  <c r="L272" i="21"/>
  <c r="E272" i="21" s="1" a="1"/>
  <c r="E272" i="21" s="1"/>
  <c r="G272" i="21"/>
  <c r="D272" i="21"/>
  <c r="Q271" i="21"/>
  <c r="L271" i="21"/>
  <c r="E271" i="21" s="1" a="1"/>
  <c r="E271" i="21" s="1"/>
  <c r="G271" i="21"/>
  <c r="D271" i="21"/>
  <c r="Q270" i="21"/>
  <c r="F270" i="21" s="1"/>
  <c r="L270" i="21"/>
  <c r="E270" i="21" s="1" a="1"/>
  <c r="E270" i="21" s="1"/>
  <c r="G270" i="21"/>
  <c r="D270" i="21"/>
  <c r="Q269" i="21"/>
  <c r="L269" i="21"/>
  <c r="K269" i="21" s="1"/>
  <c r="G269" i="21"/>
  <c r="D269" i="21"/>
  <c r="Q268" i="21"/>
  <c r="F268" i="21" s="1"/>
  <c r="L268" i="21"/>
  <c r="H268" i="21" s="1"/>
  <c r="I268" i="21" s="1"/>
  <c r="J268" i="21" s="1"/>
  <c r="G268" i="21"/>
  <c r="D268" i="21"/>
  <c r="Q267" i="21"/>
  <c r="M267" i="21" s="1"/>
  <c r="N267" i="21" s="1"/>
  <c r="O267" i="21" s="1"/>
  <c r="L267" i="21"/>
  <c r="K267" i="21" s="1"/>
  <c r="G267" i="21"/>
  <c r="D267" i="21"/>
  <c r="Q266" i="21"/>
  <c r="F266" i="21" s="1"/>
  <c r="L266" i="21"/>
  <c r="G266" i="21"/>
  <c r="D266" i="21"/>
  <c r="Q265" i="21"/>
  <c r="L265" i="21"/>
  <c r="E265" i="21" s="1" a="1"/>
  <c r="E265" i="21" s="1"/>
  <c r="G265" i="21"/>
  <c r="D265" i="21"/>
  <c r="Q264" i="21"/>
  <c r="L264" i="21"/>
  <c r="H264" i="21" s="1"/>
  <c r="I264" i="21" s="1"/>
  <c r="J264" i="21" s="1"/>
  <c r="G264" i="21"/>
  <c r="D264" i="21"/>
  <c r="Q263" i="21"/>
  <c r="M263" i="21" s="1"/>
  <c r="N263" i="21" s="1"/>
  <c r="O263" i="21" s="1"/>
  <c r="L263" i="21"/>
  <c r="H263" i="21" s="1"/>
  <c r="I263" i="21" s="1"/>
  <c r="J263" i="21" s="1"/>
  <c r="G263" i="21"/>
  <c r="D263" i="21"/>
  <c r="Q262" i="21"/>
  <c r="F262" i="21" s="1"/>
  <c r="L262" i="21"/>
  <c r="K262" i="21" s="1"/>
  <c r="G262" i="21"/>
  <c r="D262" i="21"/>
  <c r="Q261" i="21"/>
  <c r="L261" i="21"/>
  <c r="K261" i="21" s="1"/>
  <c r="G261" i="21"/>
  <c r="D261" i="21"/>
  <c r="Q260" i="21"/>
  <c r="L260" i="21"/>
  <c r="K260" i="21" s="1"/>
  <c r="G260" i="21"/>
  <c r="D260" i="21"/>
  <c r="Q259" i="21"/>
  <c r="F259" i="21" s="1"/>
  <c r="L259" i="21"/>
  <c r="H259" i="21" s="1"/>
  <c r="I259" i="21" s="1"/>
  <c r="J259" i="21" s="1"/>
  <c r="G259" i="21"/>
  <c r="D259" i="21"/>
  <c r="Q258" i="21"/>
  <c r="M258" i="21" s="1"/>
  <c r="N258" i="21" s="1"/>
  <c r="O258" i="21" s="1"/>
  <c r="L258" i="21"/>
  <c r="K258" i="21" s="1"/>
  <c r="G258" i="21"/>
  <c r="D258" i="21"/>
  <c r="Q257" i="21"/>
  <c r="F257" i="21" s="1"/>
  <c r="L257" i="21"/>
  <c r="G257" i="21"/>
  <c r="D257" i="21"/>
  <c r="Q256" i="21"/>
  <c r="L256" i="21"/>
  <c r="G256" i="21"/>
  <c r="D256" i="21"/>
  <c r="Q255" i="21"/>
  <c r="M255" i="21" s="1"/>
  <c r="N255" i="21" s="1"/>
  <c r="O255" i="21" s="1"/>
  <c r="L255" i="21"/>
  <c r="K255" i="21" s="1"/>
  <c r="H255" i="21"/>
  <c r="I255" i="21" s="1"/>
  <c r="J255" i="21" s="1"/>
  <c r="G255" i="21"/>
  <c r="D255" i="21"/>
  <c r="Q254" i="21"/>
  <c r="M254" i="21" s="1"/>
  <c r="N254" i="21" s="1"/>
  <c r="O254" i="21" s="1"/>
  <c r="L254" i="21"/>
  <c r="G254" i="21"/>
  <c r="D254" i="21"/>
  <c r="Q253" i="21"/>
  <c r="F253" i="21" s="1"/>
  <c r="L253" i="21"/>
  <c r="K253" i="21" s="1"/>
  <c r="G253" i="21"/>
  <c r="D253" i="21"/>
  <c r="Q252" i="21"/>
  <c r="L252" i="21"/>
  <c r="K252" i="21" s="1"/>
  <c r="G252" i="21"/>
  <c r="D252" i="21"/>
  <c r="Q251" i="21"/>
  <c r="M251" i="21" s="1"/>
  <c r="N251" i="21" s="1"/>
  <c r="O251" i="21" s="1"/>
  <c r="L251" i="21"/>
  <c r="E251" i="21" s="1" a="1"/>
  <c r="E251" i="21" s="1"/>
  <c r="G251" i="21"/>
  <c r="D251" i="21"/>
  <c r="Q250" i="21"/>
  <c r="F250" i="21" s="1"/>
  <c r="L250" i="21"/>
  <c r="K250" i="21" s="1"/>
  <c r="G250" i="21"/>
  <c r="D250" i="21"/>
  <c r="Q249" i="21"/>
  <c r="M249" i="21" s="1"/>
  <c r="N249" i="21" s="1"/>
  <c r="O249" i="21" s="1"/>
  <c r="L249" i="21"/>
  <c r="H249" i="21" s="1"/>
  <c r="I249" i="21" s="1"/>
  <c r="J249" i="21" s="1"/>
  <c r="G249" i="21"/>
  <c r="D249" i="21"/>
  <c r="Q248" i="21"/>
  <c r="L248" i="21"/>
  <c r="K248" i="21" s="1"/>
  <c r="G248" i="21"/>
  <c r="D248" i="21"/>
  <c r="Q247" i="21"/>
  <c r="L247" i="21"/>
  <c r="E247" i="21" s="1" a="1"/>
  <c r="E247" i="21" s="1"/>
  <c r="G247" i="21"/>
  <c r="D247" i="21"/>
  <c r="Q246" i="21"/>
  <c r="F246" i="21" s="1"/>
  <c r="L246" i="21"/>
  <c r="E246" i="21" s="1" a="1"/>
  <c r="E246" i="21" s="1"/>
  <c r="G246" i="21"/>
  <c r="D246" i="21"/>
  <c r="Q245" i="21"/>
  <c r="F245" i="21" s="1"/>
  <c r="L245" i="21"/>
  <c r="H245" i="21" s="1"/>
  <c r="I245" i="21" s="1"/>
  <c r="J245" i="21" s="1"/>
  <c r="G245" i="21"/>
  <c r="D245" i="21"/>
  <c r="Q244" i="21"/>
  <c r="L244" i="21"/>
  <c r="H244" i="21" s="1"/>
  <c r="I244" i="21" s="1"/>
  <c r="J244" i="21" s="1"/>
  <c r="G244" i="21"/>
  <c r="D244" i="21"/>
  <c r="Q243" i="21"/>
  <c r="F243" i="21" s="1"/>
  <c r="L243" i="21"/>
  <c r="E243" i="21" s="1" a="1"/>
  <c r="E243" i="21" s="1"/>
  <c r="G243" i="21"/>
  <c r="D243" i="21"/>
  <c r="Q242" i="21"/>
  <c r="F242" i="21" s="1"/>
  <c r="L242" i="21"/>
  <c r="K242" i="21" s="1"/>
  <c r="G242" i="21"/>
  <c r="D242" i="21"/>
  <c r="Q241" i="21"/>
  <c r="L241" i="21"/>
  <c r="E241" i="21" s="1" a="1"/>
  <c r="E241" i="21" s="1"/>
  <c r="G241" i="21"/>
  <c r="D241" i="21"/>
  <c r="Q240" i="21"/>
  <c r="M240" i="21" s="1"/>
  <c r="N240" i="21" s="1"/>
  <c r="O240" i="21" s="1"/>
  <c r="L240" i="21"/>
  <c r="G240" i="21"/>
  <c r="D240" i="21"/>
  <c r="Q239" i="21"/>
  <c r="F239" i="21" s="1"/>
  <c r="M239" i="21"/>
  <c r="N239" i="21" s="1"/>
  <c r="O239" i="21" s="1"/>
  <c r="L239" i="21"/>
  <c r="K239" i="21" s="1"/>
  <c r="G239" i="21"/>
  <c r="D239" i="21"/>
  <c r="Q238" i="21"/>
  <c r="L238" i="21"/>
  <c r="K238" i="21" s="1"/>
  <c r="G238" i="21"/>
  <c r="D238" i="21"/>
  <c r="Q237" i="21"/>
  <c r="M237" i="21" s="1"/>
  <c r="N237" i="21" s="1"/>
  <c r="O237" i="21" s="1"/>
  <c r="L237" i="21"/>
  <c r="K237" i="21" s="1"/>
  <c r="G237" i="21"/>
  <c r="D237" i="21"/>
  <c r="Q236" i="21"/>
  <c r="L236" i="21"/>
  <c r="G236" i="21"/>
  <c r="D236" i="21"/>
  <c r="Q235" i="21"/>
  <c r="M235" i="21" s="1"/>
  <c r="N235" i="21" s="1"/>
  <c r="O235" i="21" s="1"/>
  <c r="L235" i="21"/>
  <c r="K235" i="21" s="1"/>
  <c r="G235" i="21"/>
  <c r="D235" i="21"/>
  <c r="Q234" i="21"/>
  <c r="L234" i="21"/>
  <c r="E234" i="21" s="1" a="1"/>
  <c r="E234" i="21" s="1"/>
  <c r="K234" i="21"/>
  <c r="G234" i="21"/>
  <c r="D234" i="21"/>
  <c r="Q233" i="21"/>
  <c r="M233" i="21" s="1"/>
  <c r="N233" i="21" s="1"/>
  <c r="O233" i="21" s="1"/>
  <c r="L233" i="21"/>
  <c r="H233" i="21" s="1"/>
  <c r="I233" i="21" s="1"/>
  <c r="J233" i="21" s="1"/>
  <c r="G233" i="21"/>
  <c r="D233" i="21"/>
  <c r="Q232" i="21"/>
  <c r="M232" i="21" s="1"/>
  <c r="N232" i="21" s="1"/>
  <c r="O232" i="21" s="1"/>
  <c r="L232" i="21"/>
  <c r="E232" i="21" s="1" a="1"/>
  <c r="E232" i="21" s="1"/>
  <c r="G232" i="21"/>
  <c r="D232" i="21"/>
  <c r="Q231" i="21"/>
  <c r="M231" i="21" s="1"/>
  <c r="N231" i="21" s="1"/>
  <c r="O231" i="21" s="1"/>
  <c r="F231" i="21" s="1"/>
  <c r="L231" i="21"/>
  <c r="E231" i="21" s="1" a="1"/>
  <c r="E231" i="21" s="1"/>
  <c r="G231" i="21"/>
  <c r="D231" i="21"/>
  <c r="Q230" i="21"/>
  <c r="M230" i="21" s="1"/>
  <c r="N230" i="21" s="1"/>
  <c r="O230" i="21" s="1"/>
  <c r="L230" i="21"/>
  <c r="E230" i="21" s="1" a="1"/>
  <c r="E230" i="21" s="1"/>
  <c r="G230" i="21"/>
  <c r="D230" i="21"/>
  <c r="Q229" i="21"/>
  <c r="M229" i="21" s="1"/>
  <c r="N229" i="21" s="1"/>
  <c r="O229" i="21" s="1"/>
  <c r="F229" i="21" s="1"/>
  <c r="L229" i="21"/>
  <c r="K229" i="21" s="1"/>
  <c r="G229" i="21"/>
  <c r="D229" i="21"/>
  <c r="Q228" i="21"/>
  <c r="L228" i="21"/>
  <c r="H228" i="21" s="1"/>
  <c r="I228" i="21" s="1"/>
  <c r="J228" i="21" s="1"/>
  <c r="G228" i="21"/>
  <c r="D228" i="21"/>
  <c r="Q227" i="21"/>
  <c r="L227" i="21"/>
  <c r="H227" i="21" s="1"/>
  <c r="I227" i="21" s="1"/>
  <c r="J227" i="21" s="1"/>
  <c r="G227" i="21"/>
  <c r="D227" i="21"/>
  <c r="Q226" i="21"/>
  <c r="M226" i="21" s="1"/>
  <c r="N226" i="21" s="1"/>
  <c r="O226" i="21" s="1"/>
  <c r="L226" i="21"/>
  <c r="E226" i="21" s="1" a="1"/>
  <c r="E226" i="21" s="1"/>
  <c r="H226" i="21"/>
  <c r="I226" i="21" s="1"/>
  <c r="J226" i="21" s="1"/>
  <c r="G226" i="21"/>
  <c r="D226" i="21"/>
  <c r="Q225" i="21"/>
  <c r="M225" i="21" s="1"/>
  <c r="N225" i="21" s="1"/>
  <c r="O225" i="21" s="1"/>
  <c r="L225" i="21"/>
  <c r="E225" i="21" s="1" a="1"/>
  <c r="E225" i="21" s="1"/>
  <c r="G225" i="21"/>
  <c r="D225" i="21"/>
  <c r="Q224" i="21"/>
  <c r="M224" i="21" s="1"/>
  <c r="N224" i="21" s="1"/>
  <c r="O224" i="21" s="1"/>
  <c r="F224" i="21" s="1"/>
  <c r="L224" i="21"/>
  <c r="G224" i="21"/>
  <c r="E224" i="21" a="1"/>
  <c r="E224" i="21" s="1"/>
  <c r="D224" i="21"/>
  <c r="Q223" i="21"/>
  <c r="M223" i="21" s="1"/>
  <c r="N223" i="21" s="1"/>
  <c r="O223" i="21" s="1"/>
  <c r="F223" i="21" s="1"/>
  <c r="L223" i="21"/>
  <c r="K223" i="21" s="1"/>
  <c r="G223" i="21"/>
  <c r="D223" i="21"/>
  <c r="Q222" i="21"/>
  <c r="L222" i="21"/>
  <c r="K222" i="21" s="1"/>
  <c r="G222" i="21"/>
  <c r="D222" i="21"/>
  <c r="Q221" i="21"/>
  <c r="M221" i="21" s="1"/>
  <c r="N221" i="21" s="1"/>
  <c r="O221" i="21" s="1"/>
  <c r="L221" i="21"/>
  <c r="G221" i="21"/>
  <c r="D221" i="21"/>
  <c r="Q220" i="21"/>
  <c r="M220" i="21" s="1"/>
  <c r="N220" i="21" s="1"/>
  <c r="O220" i="21" s="1"/>
  <c r="F220" i="21" s="1"/>
  <c r="L220" i="21"/>
  <c r="K220" i="21" s="1"/>
  <c r="G220" i="21"/>
  <c r="D220" i="21"/>
  <c r="Q219" i="21"/>
  <c r="L219" i="21"/>
  <c r="K219" i="21" s="1"/>
  <c r="G219" i="21"/>
  <c r="D219" i="21"/>
  <c r="Q218" i="21"/>
  <c r="L218" i="21"/>
  <c r="G218" i="21"/>
  <c r="D218" i="21"/>
  <c r="Q217" i="21"/>
  <c r="M217" i="21" s="1"/>
  <c r="N217" i="21" s="1"/>
  <c r="O217" i="21" s="1"/>
  <c r="F217" i="21" s="1"/>
  <c r="L217" i="21"/>
  <c r="H217" i="21" s="1"/>
  <c r="I217" i="21" s="1"/>
  <c r="J217" i="21" s="1"/>
  <c r="G217" i="21"/>
  <c r="D217" i="21"/>
  <c r="Q216" i="21"/>
  <c r="L216" i="21"/>
  <c r="K216" i="21" s="1"/>
  <c r="G216" i="21"/>
  <c r="D216" i="21"/>
  <c r="Q215" i="21"/>
  <c r="M215" i="21" s="1"/>
  <c r="N215" i="21" s="1"/>
  <c r="O215" i="21" s="1"/>
  <c r="F215" i="21" s="1"/>
  <c r="L215" i="21"/>
  <c r="K215" i="21"/>
  <c r="G215" i="21"/>
  <c r="D215" i="21"/>
  <c r="Q214" i="21"/>
  <c r="M214" i="21" s="1"/>
  <c r="N214" i="21" s="1"/>
  <c r="O214" i="21" s="1"/>
  <c r="L214" i="21"/>
  <c r="E214" i="21" s="1" a="1"/>
  <c r="E214" i="21" s="1"/>
  <c r="G214" i="21"/>
  <c r="D214" i="21"/>
  <c r="Q213" i="21"/>
  <c r="M213" i="21" s="1"/>
  <c r="N213" i="21" s="1"/>
  <c r="O213" i="21" s="1"/>
  <c r="F213" i="21" s="1"/>
  <c r="L213" i="21"/>
  <c r="E213" i="21" s="1" a="1"/>
  <c r="E213" i="21" s="1"/>
  <c r="G213" i="21"/>
  <c r="D213" i="21"/>
  <c r="Q212" i="21"/>
  <c r="M212" i="21" s="1"/>
  <c r="N212" i="21" s="1"/>
  <c r="O212" i="21" s="1"/>
  <c r="L212" i="21"/>
  <c r="K212" i="21" s="1"/>
  <c r="G212" i="21"/>
  <c r="D212" i="21"/>
  <c r="Q211" i="21"/>
  <c r="M211" i="21" s="1"/>
  <c r="N211" i="21" s="1"/>
  <c r="O211" i="21" s="1"/>
  <c r="L211" i="21"/>
  <c r="G211" i="21"/>
  <c r="D211" i="21"/>
  <c r="Q210" i="21"/>
  <c r="M210" i="21" s="1"/>
  <c r="N210" i="21" s="1"/>
  <c r="O210" i="21" s="1"/>
  <c r="L210" i="21"/>
  <c r="H210" i="21" s="1"/>
  <c r="I210" i="21" s="1"/>
  <c r="J210" i="21" s="1"/>
  <c r="G210" i="21"/>
  <c r="D210" i="21"/>
  <c r="Q209" i="21"/>
  <c r="L209" i="21"/>
  <c r="K209" i="21" s="1"/>
  <c r="G209" i="21"/>
  <c r="D209" i="21"/>
  <c r="Q208" i="21"/>
  <c r="L208" i="21"/>
  <c r="K208" i="21" s="1"/>
  <c r="G208" i="21"/>
  <c r="D208" i="21"/>
  <c r="Q207" i="21"/>
  <c r="L207" i="21"/>
  <c r="K207" i="21" s="1"/>
  <c r="G207" i="21"/>
  <c r="D207" i="21"/>
  <c r="Q206" i="21"/>
  <c r="M206" i="21" s="1"/>
  <c r="N206" i="21" s="1"/>
  <c r="O206" i="21" s="1"/>
  <c r="F206" i="21" s="1"/>
  <c r="L206" i="21"/>
  <c r="E206" i="21" s="1" a="1"/>
  <c r="E206" i="21" s="1"/>
  <c r="G206" i="21"/>
  <c r="D206" i="21"/>
  <c r="Q205" i="21"/>
  <c r="M205" i="21" s="1"/>
  <c r="N205" i="21" s="1"/>
  <c r="O205" i="21" s="1"/>
  <c r="F205" i="21" s="1"/>
  <c r="L205" i="21"/>
  <c r="K205" i="21" s="1"/>
  <c r="G205" i="21"/>
  <c r="D205" i="21"/>
  <c r="Q204" i="21"/>
  <c r="M204" i="21" s="1"/>
  <c r="N204" i="21" s="1"/>
  <c r="O204" i="21" s="1"/>
  <c r="L204" i="21"/>
  <c r="K204" i="21" s="1"/>
  <c r="G204" i="21"/>
  <c r="D204" i="21"/>
  <c r="Q203" i="21"/>
  <c r="L203" i="21"/>
  <c r="G203" i="21"/>
  <c r="D203" i="21"/>
  <c r="Q202" i="21"/>
  <c r="M202" i="21" s="1"/>
  <c r="N202" i="21" s="1"/>
  <c r="O202" i="21" s="1"/>
  <c r="L202" i="21"/>
  <c r="G202" i="21"/>
  <c r="D202" i="21"/>
  <c r="Q201" i="21"/>
  <c r="L201" i="21"/>
  <c r="H201" i="21" s="1"/>
  <c r="I201" i="21" s="1"/>
  <c r="J201" i="21" s="1"/>
  <c r="G201" i="21"/>
  <c r="D201" i="21"/>
  <c r="Q200" i="21"/>
  <c r="L200" i="21"/>
  <c r="H200" i="21" s="1"/>
  <c r="I200" i="21" s="1"/>
  <c r="J200" i="21" s="1"/>
  <c r="K200" i="21"/>
  <c r="G200" i="21"/>
  <c r="D200" i="21"/>
  <c r="Q199" i="21"/>
  <c r="M199" i="21" s="1"/>
  <c r="N199" i="21" s="1"/>
  <c r="O199" i="21" s="1"/>
  <c r="F199" i="21" s="1"/>
  <c r="L199" i="21"/>
  <c r="G199" i="21"/>
  <c r="D199" i="21"/>
  <c r="Q198" i="21"/>
  <c r="L198" i="21"/>
  <c r="E198" i="21" s="1" a="1"/>
  <c r="E198" i="21" s="1"/>
  <c r="G198" i="21"/>
  <c r="D198" i="21"/>
  <c r="Q197" i="21"/>
  <c r="M197" i="21" s="1"/>
  <c r="N197" i="21" s="1"/>
  <c r="O197" i="21" s="1"/>
  <c r="L197" i="21"/>
  <c r="E197" i="21" s="1" a="1"/>
  <c r="E197" i="21" s="1"/>
  <c r="G197" i="21"/>
  <c r="D197" i="21"/>
  <c r="Q196" i="21"/>
  <c r="L196" i="21"/>
  <c r="E196" i="21" s="1" a="1"/>
  <c r="E196" i="21" s="1"/>
  <c r="G196" i="21"/>
  <c r="D196" i="21"/>
  <c r="Q195" i="21"/>
  <c r="M195" i="21" s="1"/>
  <c r="N195" i="21" s="1"/>
  <c r="O195" i="21" s="1"/>
  <c r="L195" i="21"/>
  <c r="K195" i="21" s="1"/>
  <c r="G195" i="21"/>
  <c r="D195" i="21"/>
  <c r="Q194" i="21"/>
  <c r="M194" i="21" s="1"/>
  <c r="N194" i="21" s="1"/>
  <c r="O194" i="21" s="1"/>
  <c r="F194" i="21" s="1"/>
  <c r="L194" i="21"/>
  <c r="K194" i="21" s="1"/>
  <c r="G194" i="21"/>
  <c r="D194" i="21"/>
  <c r="Q193" i="21"/>
  <c r="L193" i="21"/>
  <c r="E193" i="21" s="1" a="1"/>
  <c r="E193" i="21" s="1"/>
  <c r="G193" i="21"/>
  <c r="D193" i="21"/>
  <c r="Q192" i="21"/>
  <c r="M192" i="21" s="1"/>
  <c r="N192" i="21" s="1"/>
  <c r="O192" i="21" s="1"/>
  <c r="L192" i="21"/>
  <c r="G192" i="21"/>
  <c r="D192" i="21"/>
  <c r="Q191" i="21"/>
  <c r="L191" i="21"/>
  <c r="E191" i="21" s="1" a="1"/>
  <c r="E191" i="21" s="1"/>
  <c r="G191" i="21"/>
  <c r="D191" i="21"/>
  <c r="Q190" i="21"/>
  <c r="M190" i="21" s="1"/>
  <c r="N190" i="21" s="1"/>
  <c r="O190" i="21" s="1"/>
  <c r="F190" i="21" s="1"/>
  <c r="L190" i="21"/>
  <c r="G190" i="21"/>
  <c r="D190" i="21"/>
  <c r="Q189" i="21"/>
  <c r="M189" i="21" s="1"/>
  <c r="N189" i="21" s="1"/>
  <c r="O189" i="21" s="1"/>
  <c r="L189" i="21"/>
  <c r="K189" i="21" s="1"/>
  <c r="G189" i="21"/>
  <c r="D189" i="21"/>
  <c r="Q188" i="21"/>
  <c r="M188" i="21" s="1"/>
  <c r="N188" i="21" s="1"/>
  <c r="O188" i="21" s="1"/>
  <c r="F188" i="21" s="1"/>
  <c r="L188" i="21"/>
  <c r="K188" i="21" s="1"/>
  <c r="G188" i="21"/>
  <c r="D188" i="21"/>
  <c r="Q187" i="21"/>
  <c r="M187" i="21" s="1"/>
  <c r="N187" i="21" s="1"/>
  <c r="O187" i="21" s="1"/>
  <c r="F187" i="21" s="1"/>
  <c r="L187" i="21"/>
  <c r="E187" i="21" s="1" a="1"/>
  <c r="E187" i="21" s="1"/>
  <c r="G187" i="21"/>
  <c r="D187" i="21"/>
  <c r="Q186" i="21"/>
  <c r="M186" i="21" s="1"/>
  <c r="N186" i="21" s="1"/>
  <c r="O186" i="21" s="1"/>
  <c r="F186" i="21" s="1"/>
  <c r="L186" i="21"/>
  <c r="G186" i="21"/>
  <c r="D186" i="21"/>
  <c r="Q185" i="21"/>
  <c r="M185" i="21" s="1"/>
  <c r="N185" i="21" s="1"/>
  <c r="O185" i="21" s="1"/>
  <c r="L185" i="21"/>
  <c r="H185" i="21" s="1"/>
  <c r="I185" i="21" s="1"/>
  <c r="J185" i="21" s="1"/>
  <c r="G185" i="21"/>
  <c r="D185" i="21"/>
  <c r="Q184" i="21"/>
  <c r="L184" i="21"/>
  <c r="H184" i="21" s="1"/>
  <c r="I184" i="21" s="1"/>
  <c r="J184" i="21" s="1"/>
  <c r="G184" i="21"/>
  <c r="D184" i="21"/>
  <c r="Q183" i="21"/>
  <c r="M183" i="21" s="1"/>
  <c r="N183" i="21" s="1"/>
  <c r="O183" i="21" s="1"/>
  <c r="F183" i="21" s="1"/>
  <c r="L183" i="21"/>
  <c r="H183" i="21" s="1"/>
  <c r="I183" i="21" s="1"/>
  <c r="J183" i="21" s="1"/>
  <c r="G183" i="21"/>
  <c r="D183" i="21"/>
  <c r="Q182" i="21"/>
  <c r="L182" i="21"/>
  <c r="E182" i="21" s="1" a="1"/>
  <c r="E182" i="21" s="1"/>
  <c r="G182" i="21"/>
  <c r="D182" i="21"/>
  <c r="Q181" i="21"/>
  <c r="M181" i="21" s="1"/>
  <c r="N181" i="21" s="1"/>
  <c r="O181" i="21" s="1"/>
  <c r="L181" i="21"/>
  <c r="E181" i="21" s="1" a="1"/>
  <c r="E181" i="21" s="1"/>
  <c r="G181" i="21"/>
  <c r="D181" i="21"/>
  <c r="Q180" i="21"/>
  <c r="L180" i="21"/>
  <c r="K180" i="21" s="1"/>
  <c r="G180" i="21"/>
  <c r="D180" i="21"/>
  <c r="Q179" i="21"/>
  <c r="M179" i="21" s="1"/>
  <c r="N179" i="21" s="1"/>
  <c r="O179" i="21" s="1"/>
  <c r="L179" i="21"/>
  <c r="G179" i="21"/>
  <c r="D179" i="21"/>
  <c r="Q178" i="21"/>
  <c r="M178" i="21" s="1"/>
  <c r="N178" i="21" s="1"/>
  <c r="O178" i="21" s="1"/>
  <c r="L178" i="21"/>
  <c r="E178" i="21" s="1" a="1"/>
  <c r="E178" i="21" s="1"/>
  <c r="G178" i="21"/>
  <c r="D178" i="21"/>
  <c r="Q177" i="21"/>
  <c r="M177" i="21" s="1"/>
  <c r="N177" i="21" s="1"/>
  <c r="O177" i="21" s="1"/>
  <c r="F177" i="21" s="1"/>
  <c r="L177" i="21"/>
  <c r="K177" i="21" s="1"/>
  <c r="G177" i="21"/>
  <c r="D177" i="21"/>
  <c r="Q176" i="21"/>
  <c r="M176" i="21" s="1"/>
  <c r="N176" i="21" s="1"/>
  <c r="O176" i="21" s="1"/>
  <c r="L176" i="21"/>
  <c r="E176" i="21" s="1" a="1"/>
  <c r="E176" i="21" s="1"/>
  <c r="G176" i="21"/>
  <c r="D176" i="21"/>
  <c r="Q175" i="21"/>
  <c r="M175" i="21" s="1"/>
  <c r="N175" i="21" s="1"/>
  <c r="O175" i="21" s="1"/>
  <c r="F175" i="21" s="1"/>
  <c r="L175" i="21"/>
  <c r="G175" i="21"/>
  <c r="D175" i="21"/>
  <c r="Q174" i="21"/>
  <c r="M174" i="21" s="1"/>
  <c r="N174" i="21" s="1"/>
  <c r="O174" i="21" s="1"/>
  <c r="L174" i="21"/>
  <c r="E174" i="21" s="1" a="1"/>
  <c r="E174" i="21" s="1"/>
  <c r="G174" i="21"/>
  <c r="D174" i="21"/>
  <c r="Q173" i="21"/>
  <c r="L173" i="21"/>
  <c r="K173" i="21" s="1"/>
  <c r="G173" i="21"/>
  <c r="D173" i="21"/>
  <c r="Q172" i="21"/>
  <c r="L172" i="21"/>
  <c r="H172" i="21" s="1"/>
  <c r="I172" i="21" s="1"/>
  <c r="J172" i="21" s="1"/>
  <c r="G172" i="21"/>
  <c r="D172" i="21"/>
  <c r="Q171" i="21"/>
  <c r="L171" i="21"/>
  <c r="H171" i="21" s="1"/>
  <c r="I171" i="21" s="1"/>
  <c r="J171" i="21" s="1"/>
  <c r="G171" i="21"/>
  <c r="D171" i="21"/>
  <c r="Q170" i="21"/>
  <c r="M170" i="21" s="1"/>
  <c r="N170" i="21" s="1"/>
  <c r="O170" i="21" s="1"/>
  <c r="L170" i="21"/>
  <c r="H170" i="21" s="1"/>
  <c r="I170" i="21"/>
  <c r="J170" i="21" s="1"/>
  <c r="G170" i="21"/>
  <c r="D170" i="21"/>
  <c r="Q169" i="21"/>
  <c r="M169" i="21" s="1"/>
  <c r="N169" i="21" s="1"/>
  <c r="O169" i="21" s="1"/>
  <c r="F169" i="21" s="1"/>
  <c r="L169" i="21"/>
  <c r="K169" i="21" s="1"/>
  <c r="G169" i="21"/>
  <c r="D169" i="21"/>
  <c r="Q168" i="21"/>
  <c r="M168" i="21" s="1"/>
  <c r="N168" i="21" s="1"/>
  <c r="O168" i="21" s="1"/>
  <c r="F168" i="21" s="1"/>
  <c r="L168" i="21"/>
  <c r="E168" i="21" s="1" a="1"/>
  <c r="E168" i="21" s="1"/>
  <c r="G168" i="21"/>
  <c r="D168" i="21"/>
  <c r="Q167" i="21"/>
  <c r="L167" i="21"/>
  <c r="K167" i="21" s="1"/>
  <c r="G167" i="21"/>
  <c r="D167" i="21"/>
  <c r="Q166" i="21"/>
  <c r="L166" i="21"/>
  <c r="H166" i="21" s="1"/>
  <c r="I166" i="21" s="1"/>
  <c r="J166" i="21" s="1"/>
  <c r="G166" i="21"/>
  <c r="D166" i="21"/>
  <c r="Q165" i="21"/>
  <c r="M165" i="21" s="1"/>
  <c r="N165" i="21" s="1"/>
  <c r="O165" i="21" s="1"/>
  <c r="L165" i="21"/>
  <c r="E165" i="21" s="1" a="1"/>
  <c r="E165" i="21" s="1"/>
  <c r="G165" i="21"/>
  <c r="D165" i="21"/>
  <c r="Q164" i="21"/>
  <c r="L164" i="21"/>
  <c r="E164" i="21" s="1" a="1"/>
  <c r="E164" i="21" s="1"/>
  <c r="G164" i="21"/>
  <c r="D164" i="21"/>
  <c r="Q163" i="21"/>
  <c r="L163" i="21"/>
  <c r="E163" i="21" s="1" a="1"/>
  <c r="E163" i="21" s="1"/>
  <c r="G163" i="21"/>
  <c r="D163" i="21"/>
  <c r="Q162" i="21"/>
  <c r="M162" i="21" s="1"/>
  <c r="N162" i="21" s="1"/>
  <c r="O162" i="21" s="1"/>
  <c r="F162" i="21" s="1"/>
  <c r="L162" i="21"/>
  <c r="E162" i="21" s="1" a="1"/>
  <c r="E162" i="21" s="1"/>
  <c r="G162" i="21"/>
  <c r="D162" i="21"/>
  <c r="Q161" i="21"/>
  <c r="M161" i="21" s="1"/>
  <c r="N161" i="21" s="1"/>
  <c r="O161" i="21" s="1"/>
  <c r="L161" i="21"/>
  <c r="G161" i="21"/>
  <c r="D161" i="21"/>
  <c r="Q160" i="21"/>
  <c r="M160" i="21" s="1"/>
  <c r="N160" i="21" s="1"/>
  <c r="O160" i="21" s="1"/>
  <c r="F160" i="21" s="1"/>
  <c r="L160" i="21"/>
  <c r="H160" i="21" s="1"/>
  <c r="I160" i="21" s="1"/>
  <c r="J160" i="21" s="1"/>
  <c r="G160" i="21"/>
  <c r="D160" i="21"/>
  <c r="Q159" i="21"/>
  <c r="M159" i="21" s="1"/>
  <c r="N159" i="21" s="1"/>
  <c r="O159" i="21" s="1"/>
  <c r="L159" i="21"/>
  <c r="G159" i="21"/>
  <c r="D159" i="21"/>
  <c r="Q158" i="21"/>
  <c r="M158" i="21" s="1"/>
  <c r="N158" i="21" s="1"/>
  <c r="O158" i="21" s="1"/>
  <c r="F158" i="21" s="1"/>
  <c r="L158" i="21"/>
  <c r="G158" i="21"/>
  <c r="D158" i="21"/>
  <c r="Q157" i="21"/>
  <c r="M157" i="21" s="1"/>
  <c r="N157" i="21" s="1"/>
  <c r="O157" i="21" s="1"/>
  <c r="L157" i="21"/>
  <c r="G157" i="21"/>
  <c r="D157" i="21"/>
  <c r="Q156" i="21"/>
  <c r="L156" i="21"/>
  <c r="E156" i="21" s="1" a="1"/>
  <c r="E156" i="21" s="1"/>
  <c r="G156" i="21"/>
  <c r="D156" i="21"/>
  <c r="Q155" i="21"/>
  <c r="M155" i="21" s="1"/>
  <c r="N155" i="21" s="1"/>
  <c r="O155" i="21" s="1"/>
  <c r="L155" i="21"/>
  <c r="K155" i="21" s="1"/>
  <c r="G155" i="21"/>
  <c r="D155" i="21"/>
  <c r="Q154" i="21"/>
  <c r="M154" i="21" s="1"/>
  <c r="N154" i="21" s="1"/>
  <c r="O154" i="21" s="1"/>
  <c r="F154" i="21" s="1"/>
  <c r="L154" i="21"/>
  <c r="G154" i="21"/>
  <c r="D154" i="21"/>
  <c r="Q153" i="21"/>
  <c r="M153" i="21" s="1"/>
  <c r="N153" i="21" s="1"/>
  <c r="O153" i="21" s="1"/>
  <c r="F153" i="21" s="1"/>
  <c r="L153" i="21"/>
  <c r="K153" i="21" s="1"/>
  <c r="G153" i="21"/>
  <c r="D153" i="21"/>
  <c r="Q152" i="21"/>
  <c r="L152" i="21"/>
  <c r="K152" i="21" s="1"/>
  <c r="G152" i="21"/>
  <c r="D152" i="21"/>
  <c r="Q151" i="21"/>
  <c r="M151" i="21" s="1"/>
  <c r="N151" i="21" s="1"/>
  <c r="O151" i="21" s="1"/>
  <c r="F151" i="21" s="1"/>
  <c r="L151" i="21"/>
  <c r="K151" i="21" s="1"/>
  <c r="G151" i="21"/>
  <c r="D151" i="21"/>
  <c r="Q150" i="21"/>
  <c r="M150" i="21" s="1"/>
  <c r="N150" i="21" s="1"/>
  <c r="O150" i="21" s="1"/>
  <c r="L150" i="21"/>
  <c r="E150" i="21" s="1" a="1"/>
  <c r="E150" i="21" s="1"/>
  <c r="H150" i="21"/>
  <c r="I150" i="21" s="1"/>
  <c r="J150" i="21" s="1"/>
  <c r="G150" i="21"/>
  <c r="D150" i="21"/>
  <c r="Q149" i="21"/>
  <c r="M149" i="21" s="1"/>
  <c r="N149" i="21" s="1"/>
  <c r="O149" i="21" s="1"/>
  <c r="F149" i="21" s="1"/>
  <c r="L149" i="21"/>
  <c r="E149" i="21" s="1" a="1"/>
  <c r="E149" i="21" s="1"/>
  <c r="G149" i="21"/>
  <c r="D149" i="21"/>
  <c r="Q148" i="21"/>
  <c r="L148" i="21"/>
  <c r="K148" i="21" s="1"/>
  <c r="G148" i="21"/>
  <c r="D148" i="21"/>
  <c r="Q147" i="21"/>
  <c r="L147" i="21"/>
  <c r="K147" i="21" s="1"/>
  <c r="G147" i="21"/>
  <c r="D147" i="21"/>
  <c r="Q146" i="21"/>
  <c r="L146" i="21"/>
  <c r="K146" i="21" s="1"/>
  <c r="G146" i="21"/>
  <c r="D146" i="21"/>
  <c r="Q145" i="21"/>
  <c r="M145" i="21" s="1"/>
  <c r="N145" i="21" s="1"/>
  <c r="O145" i="21" s="1"/>
  <c r="L145" i="21"/>
  <c r="K145" i="21" s="1"/>
  <c r="G145" i="21"/>
  <c r="D145" i="21"/>
  <c r="Q144" i="21"/>
  <c r="M144" i="21" s="1"/>
  <c r="N144" i="21" s="1"/>
  <c r="O144" i="21" s="1"/>
  <c r="L144" i="21"/>
  <c r="E144" i="21" s="1" a="1"/>
  <c r="E144" i="21" s="1"/>
  <c r="G144" i="21"/>
  <c r="D144" i="21"/>
  <c r="Q143" i="21"/>
  <c r="M143" i="21" s="1"/>
  <c r="N143" i="21" s="1"/>
  <c r="O143" i="21" s="1"/>
  <c r="L143" i="21"/>
  <c r="H143" i="21" s="1"/>
  <c r="I143" i="21" s="1"/>
  <c r="J143" i="21" s="1"/>
  <c r="G143" i="21"/>
  <c r="D143" i="21"/>
  <c r="Q142" i="21"/>
  <c r="M142" i="21" s="1"/>
  <c r="N142" i="21" s="1"/>
  <c r="O142" i="21" s="1"/>
  <c r="L142" i="21"/>
  <c r="E142" i="21" s="1" a="1"/>
  <c r="E142" i="21" s="1"/>
  <c r="G142" i="21"/>
  <c r="D142" i="21"/>
  <c r="Q141" i="21"/>
  <c r="M141" i="21" s="1"/>
  <c r="N141" i="21" s="1"/>
  <c r="O141" i="21" s="1"/>
  <c r="F141" i="21" s="1"/>
  <c r="L141" i="21"/>
  <c r="K141" i="21" s="1"/>
  <c r="G141" i="21"/>
  <c r="D141" i="21"/>
  <c r="Q140" i="21"/>
  <c r="M140" i="21" s="1"/>
  <c r="N140" i="21" s="1"/>
  <c r="O140" i="21" s="1"/>
  <c r="F140" i="21" s="1"/>
  <c r="L140" i="21"/>
  <c r="H140" i="21" s="1"/>
  <c r="I140" i="21" s="1"/>
  <c r="J140" i="21" s="1"/>
  <c r="G140" i="21"/>
  <c r="D140" i="21"/>
  <c r="Q139" i="21"/>
  <c r="M139" i="21" s="1"/>
  <c r="N139" i="21" s="1"/>
  <c r="O139" i="21" s="1"/>
  <c r="L139" i="21"/>
  <c r="E139" i="21" s="1" a="1"/>
  <c r="E139" i="21" s="1"/>
  <c r="G139" i="21"/>
  <c r="D139" i="21"/>
  <c r="Q138" i="21"/>
  <c r="M138" i="21" s="1"/>
  <c r="N138" i="21" s="1"/>
  <c r="O138" i="21" s="1"/>
  <c r="L138" i="21"/>
  <c r="K138" i="21" s="1"/>
  <c r="G138" i="21"/>
  <c r="D138" i="21"/>
  <c r="Q137" i="21"/>
  <c r="M137" i="21" s="1"/>
  <c r="N137" i="21" s="1"/>
  <c r="O137" i="21" s="1"/>
  <c r="L137" i="21"/>
  <c r="H137" i="21" s="1"/>
  <c r="I137" i="21" s="1"/>
  <c r="J137" i="21" s="1"/>
  <c r="K137" i="21"/>
  <c r="G137" i="21"/>
  <c r="D137" i="21"/>
  <c r="Q136" i="21"/>
  <c r="M136" i="21" s="1"/>
  <c r="N136" i="21" s="1"/>
  <c r="O136" i="21" s="1"/>
  <c r="L136" i="21"/>
  <c r="K136" i="21" s="1"/>
  <c r="G136" i="21"/>
  <c r="D136" i="21"/>
  <c r="Q135" i="21"/>
  <c r="L135" i="21"/>
  <c r="G135" i="21"/>
  <c r="D135" i="21"/>
  <c r="Q134" i="21"/>
  <c r="L134" i="21"/>
  <c r="G134" i="21"/>
  <c r="D134" i="21"/>
  <c r="Q133" i="21"/>
  <c r="M133" i="21" s="1"/>
  <c r="N133" i="21" s="1"/>
  <c r="O133" i="21" s="1"/>
  <c r="F133" i="21" s="1"/>
  <c r="L133" i="21"/>
  <c r="G133" i="21"/>
  <c r="E133" i="21" a="1"/>
  <c r="E133" i="21" s="1"/>
  <c r="D133" i="21"/>
  <c r="Q132" i="21"/>
  <c r="M132" i="21" s="1"/>
  <c r="N132" i="21" s="1"/>
  <c r="O132" i="21" s="1"/>
  <c r="F132" i="21" s="1"/>
  <c r="L132" i="21"/>
  <c r="H132" i="21" s="1"/>
  <c r="I132" i="21" s="1"/>
  <c r="J132" i="21" s="1"/>
  <c r="G132" i="21"/>
  <c r="D132" i="21"/>
  <c r="Q131" i="21"/>
  <c r="M131" i="21" s="1"/>
  <c r="N131" i="21" s="1"/>
  <c r="O131" i="21" s="1"/>
  <c r="F131" i="21" s="1"/>
  <c r="L131" i="21"/>
  <c r="G131" i="21"/>
  <c r="D131" i="21"/>
  <c r="Q130" i="21"/>
  <c r="L130" i="21"/>
  <c r="E130" i="21" s="1" a="1"/>
  <c r="E130" i="21" s="1"/>
  <c r="G130" i="21"/>
  <c r="D130" i="21"/>
  <c r="Q129" i="21"/>
  <c r="L129" i="21"/>
  <c r="E129" i="21" s="1" a="1"/>
  <c r="E129" i="21" s="1"/>
  <c r="G129" i="21"/>
  <c r="D129" i="21"/>
  <c r="Q128" i="21"/>
  <c r="L128" i="21"/>
  <c r="K128" i="21"/>
  <c r="G128" i="21"/>
  <c r="D128" i="21"/>
  <c r="Q127" i="21"/>
  <c r="L127" i="21"/>
  <c r="K127" i="21" s="1"/>
  <c r="G127" i="21"/>
  <c r="D127" i="21"/>
  <c r="Q126" i="21"/>
  <c r="M126" i="21" s="1"/>
  <c r="N126" i="21" s="1"/>
  <c r="O126" i="21" s="1"/>
  <c r="F126" i="21" s="1"/>
  <c r="L126" i="21"/>
  <c r="K126" i="21" s="1"/>
  <c r="G126" i="21"/>
  <c r="D126" i="21"/>
  <c r="Q125" i="21"/>
  <c r="L125" i="21"/>
  <c r="K125" i="21" s="1"/>
  <c r="G125" i="21"/>
  <c r="D125" i="21"/>
  <c r="Q124" i="21"/>
  <c r="M124" i="21" s="1"/>
  <c r="N124" i="21" s="1"/>
  <c r="O124" i="21" s="1"/>
  <c r="F124" i="21" s="1"/>
  <c r="L124" i="21"/>
  <c r="K124" i="21" s="1"/>
  <c r="G124" i="21"/>
  <c r="D124" i="21"/>
  <c r="Q123" i="21"/>
  <c r="L123" i="21"/>
  <c r="E123" i="21" s="1" a="1"/>
  <c r="E123" i="21" s="1"/>
  <c r="G123" i="21"/>
  <c r="D123" i="21"/>
  <c r="Q122" i="21"/>
  <c r="M122" i="21" s="1"/>
  <c r="N122" i="21" s="1"/>
  <c r="O122" i="21" s="1"/>
  <c r="L122" i="21"/>
  <c r="E122" i="21" s="1" a="1"/>
  <c r="E122" i="21" s="1"/>
  <c r="G122" i="21"/>
  <c r="D122" i="21"/>
  <c r="Q121" i="21"/>
  <c r="L121" i="21"/>
  <c r="G121" i="21"/>
  <c r="D121" i="21"/>
  <c r="Q120" i="21"/>
  <c r="L120" i="21"/>
  <c r="E120" i="21" s="1" a="1"/>
  <c r="E120" i="21" s="1"/>
  <c r="G120" i="21"/>
  <c r="D120" i="21"/>
  <c r="Q119" i="21"/>
  <c r="M119" i="21" s="1"/>
  <c r="N119" i="21" s="1"/>
  <c r="O119" i="21" s="1"/>
  <c r="L119" i="21"/>
  <c r="E119" i="21" s="1" a="1"/>
  <c r="E119" i="21" s="1"/>
  <c r="G119" i="21"/>
  <c r="D119" i="21"/>
  <c r="Q118" i="21"/>
  <c r="L118" i="21"/>
  <c r="G118" i="21"/>
  <c r="D118" i="21"/>
  <c r="Q117" i="21"/>
  <c r="L117" i="21"/>
  <c r="K117" i="21" s="1"/>
  <c r="G117" i="21"/>
  <c r="D117" i="21"/>
  <c r="Q116" i="21"/>
  <c r="M116" i="21" s="1"/>
  <c r="N116" i="21" s="1"/>
  <c r="O116" i="21" s="1"/>
  <c r="L116" i="21"/>
  <c r="H116" i="21" s="1"/>
  <c r="I116" i="21" s="1"/>
  <c r="J116" i="21" s="1"/>
  <c r="G116" i="21"/>
  <c r="D116" i="21"/>
  <c r="Q115" i="21"/>
  <c r="M115" i="21" s="1"/>
  <c r="N115" i="21" s="1"/>
  <c r="O115" i="21" s="1"/>
  <c r="L115" i="21"/>
  <c r="E115" i="21" s="1" a="1"/>
  <c r="E115" i="21" s="1"/>
  <c r="G115" i="21"/>
  <c r="D115" i="21"/>
  <c r="Q114" i="21"/>
  <c r="M114" i="21" s="1"/>
  <c r="N114" i="21" s="1"/>
  <c r="O114" i="21" s="1"/>
  <c r="L114" i="21"/>
  <c r="H114" i="21" s="1"/>
  <c r="I114" i="21" s="1"/>
  <c r="J114" i="21" s="1"/>
  <c r="G114" i="21"/>
  <c r="D114" i="21"/>
  <c r="Q113" i="21"/>
  <c r="M113" i="21" s="1"/>
  <c r="N113" i="21" s="1"/>
  <c r="O113" i="21" s="1"/>
  <c r="L113" i="21"/>
  <c r="K113" i="21" s="1"/>
  <c r="G113" i="21"/>
  <c r="D113" i="21"/>
  <c r="Q112" i="21"/>
  <c r="M112" i="21" s="1"/>
  <c r="N112" i="21" s="1"/>
  <c r="O112" i="21" s="1"/>
  <c r="F112" i="21" s="1"/>
  <c r="L112" i="21"/>
  <c r="E112" i="21" s="1" a="1"/>
  <c r="E112" i="21" s="1"/>
  <c r="G112" i="21"/>
  <c r="D112" i="21"/>
  <c r="Q111" i="21"/>
  <c r="L111" i="21"/>
  <c r="K111" i="21" s="1"/>
  <c r="G111" i="21"/>
  <c r="D111" i="21"/>
  <c r="Q110" i="21"/>
  <c r="L110" i="21"/>
  <c r="G110" i="21"/>
  <c r="D110" i="21"/>
  <c r="Q109" i="21"/>
  <c r="L109" i="21"/>
  <c r="G109" i="21"/>
  <c r="D109" i="21"/>
  <c r="Q108" i="21"/>
  <c r="M108" i="21" s="1"/>
  <c r="N108" i="21" s="1"/>
  <c r="O108" i="21" s="1"/>
  <c r="L108" i="21"/>
  <c r="G108" i="21"/>
  <c r="D108" i="21"/>
  <c r="Q107" i="21"/>
  <c r="L107" i="21"/>
  <c r="K107" i="21" s="1"/>
  <c r="G107" i="21"/>
  <c r="D107" i="21"/>
  <c r="Q106" i="21"/>
  <c r="M106" i="21" s="1"/>
  <c r="N106" i="21" s="1"/>
  <c r="O106" i="21" s="1"/>
  <c r="F106" i="21" s="1"/>
  <c r="L106" i="21"/>
  <c r="H106" i="21" s="1"/>
  <c r="I106" i="21" s="1"/>
  <c r="J106" i="21" s="1"/>
  <c r="G106" i="21"/>
  <c r="D106" i="21"/>
  <c r="Q105" i="21"/>
  <c r="M105" i="21" s="1"/>
  <c r="N105" i="21" s="1"/>
  <c r="O105" i="21" s="1"/>
  <c r="L105" i="21"/>
  <c r="G105" i="21"/>
  <c r="D105" i="21"/>
  <c r="Q104" i="21"/>
  <c r="L104" i="21"/>
  <c r="H104" i="21" s="1"/>
  <c r="I104" i="21" s="1"/>
  <c r="J104" i="21" s="1"/>
  <c r="G104" i="21"/>
  <c r="E104" i="21" a="1"/>
  <c r="E104" i="21" s="1"/>
  <c r="D104" i="21"/>
  <c r="Q103" i="21"/>
  <c r="M103" i="21" s="1"/>
  <c r="N103" i="21" s="1"/>
  <c r="O103" i="21" s="1"/>
  <c r="F103" i="21" s="1"/>
  <c r="L103" i="21"/>
  <c r="K103" i="21" s="1"/>
  <c r="G103" i="21"/>
  <c r="D103" i="21"/>
  <c r="Q102" i="21"/>
  <c r="M102" i="21" s="1"/>
  <c r="N102" i="21" s="1"/>
  <c r="O102" i="21" s="1"/>
  <c r="L102" i="21"/>
  <c r="H102" i="21" s="1"/>
  <c r="I102" i="21" s="1"/>
  <c r="J102" i="21" s="1"/>
  <c r="G102" i="21"/>
  <c r="D102" i="21"/>
  <c r="Q101" i="21"/>
  <c r="M101" i="21" s="1"/>
  <c r="N101" i="21" s="1"/>
  <c r="O101" i="21" s="1"/>
  <c r="L101" i="21"/>
  <c r="E101" i="21" s="1" a="1"/>
  <c r="E101" i="21" s="1"/>
  <c r="K101" i="21"/>
  <c r="H101" i="21"/>
  <c r="I101" i="21" s="1"/>
  <c r="J101" i="21" s="1"/>
  <c r="G101" i="21"/>
  <c r="D101" i="21"/>
  <c r="Q100" i="21"/>
  <c r="M100" i="21" s="1"/>
  <c r="N100" i="21" s="1"/>
  <c r="O100" i="21" s="1"/>
  <c r="F100" i="21" s="1"/>
  <c r="L100" i="21"/>
  <c r="K100" i="21" s="1"/>
  <c r="G100" i="21"/>
  <c r="D100" i="21"/>
  <c r="Q99" i="21"/>
  <c r="M99" i="21" s="1"/>
  <c r="N99" i="21" s="1"/>
  <c r="O99" i="21" s="1"/>
  <c r="L99" i="21"/>
  <c r="G99" i="21"/>
  <c r="D99" i="21"/>
  <c r="Q98" i="21"/>
  <c r="L98" i="21"/>
  <c r="K98" i="21" s="1"/>
  <c r="G98" i="21"/>
  <c r="D98" i="21"/>
  <c r="Q97" i="21"/>
  <c r="M97" i="21" s="1"/>
  <c r="N97" i="21" s="1"/>
  <c r="O97" i="21" s="1"/>
  <c r="L97" i="21"/>
  <c r="H97" i="21" s="1"/>
  <c r="I97" i="21" s="1"/>
  <c r="J97" i="21" s="1"/>
  <c r="G97" i="21"/>
  <c r="D97" i="21"/>
  <c r="Q96" i="21"/>
  <c r="L96" i="21"/>
  <c r="H96" i="21" s="1"/>
  <c r="I96" i="21" s="1"/>
  <c r="J96" i="21" s="1"/>
  <c r="G96" i="21"/>
  <c r="D96" i="21"/>
  <c r="Q95" i="21"/>
  <c r="M95" i="21" s="1"/>
  <c r="N95" i="21" s="1"/>
  <c r="O95" i="21" s="1"/>
  <c r="L95" i="21"/>
  <c r="E95" i="21" s="1" a="1"/>
  <c r="E95" i="21" s="1"/>
  <c r="G95" i="21"/>
  <c r="D95" i="21"/>
  <c r="Q94" i="21"/>
  <c r="M94" i="21" s="1"/>
  <c r="N94" i="21" s="1"/>
  <c r="O94" i="21" s="1"/>
  <c r="L94" i="21"/>
  <c r="E94" i="21" s="1" a="1"/>
  <c r="E94" i="21" s="1"/>
  <c r="G94" i="21"/>
  <c r="D94" i="21"/>
  <c r="Q93" i="21"/>
  <c r="M93" i="21" s="1"/>
  <c r="N93" i="21" s="1"/>
  <c r="O93" i="21" s="1"/>
  <c r="L93" i="21"/>
  <c r="K93" i="21" s="1"/>
  <c r="G93" i="21"/>
  <c r="D93" i="21"/>
  <c r="Q92" i="21"/>
  <c r="L92" i="21"/>
  <c r="K92" i="21" s="1"/>
  <c r="G92" i="21"/>
  <c r="D92" i="21"/>
  <c r="Q91" i="21"/>
  <c r="M91" i="21" s="1"/>
  <c r="N91" i="21" s="1"/>
  <c r="O91" i="21" s="1"/>
  <c r="F91" i="21" s="1"/>
  <c r="L91" i="21"/>
  <c r="G91" i="21"/>
  <c r="D91" i="21"/>
  <c r="Q90" i="21"/>
  <c r="L90" i="21"/>
  <c r="K90" i="21" s="1"/>
  <c r="G90" i="21"/>
  <c r="D90" i="21"/>
  <c r="Q89" i="21"/>
  <c r="M89" i="21" s="1"/>
  <c r="N89" i="21" s="1"/>
  <c r="O89" i="21" s="1"/>
  <c r="L89" i="21"/>
  <c r="H89" i="21" s="1"/>
  <c r="I89" i="21" s="1"/>
  <c r="J89" i="21" s="1"/>
  <c r="G89" i="21"/>
  <c r="D89" i="21"/>
  <c r="Q88" i="21"/>
  <c r="M88" i="21" s="1"/>
  <c r="N88" i="21" s="1"/>
  <c r="O88" i="21" s="1"/>
  <c r="L88" i="21"/>
  <c r="K88" i="21" s="1"/>
  <c r="G88" i="21"/>
  <c r="D88" i="21"/>
  <c r="Q87" i="21"/>
  <c r="L87" i="21"/>
  <c r="E87" i="21" s="1" a="1"/>
  <c r="E87" i="21" s="1"/>
  <c r="G87" i="21"/>
  <c r="D87" i="21"/>
  <c r="Q86" i="21"/>
  <c r="M86" i="21" s="1"/>
  <c r="N86" i="21" s="1"/>
  <c r="O86" i="21" s="1"/>
  <c r="F86" i="21" s="1"/>
  <c r="L86" i="21"/>
  <c r="K86" i="21" s="1"/>
  <c r="G86" i="21"/>
  <c r="D86" i="21"/>
  <c r="Q85" i="21"/>
  <c r="L85" i="21"/>
  <c r="K85" i="21" s="1"/>
  <c r="G85" i="21"/>
  <c r="D85" i="21"/>
  <c r="Q84" i="21"/>
  <c r="M84" i="21" s="1"/>
  <c r="N84" i="21" s="1"/>
  <c r="O84" i="21" s="1"/>
  <c r="F84" i="21" s="1"/>
  <c r="L84" i="21"/>
  <c r="K84" i="21" s="1"/>
  <c r="G84" i="21"/>
  <c r="D84" i="21"/>
  <c r="Q83" i="21"/>
  <c r="M83" i="21" s="1"/>
  <c r="N83" i="21" s="1"/>
  <c r="O83" i="21" s="1"/>
  <c r="L83" i="21"/>
  <c r="K83" i="21" s="1"/>
  <c r="G83" i="21"/>
  <c r="D83" i="21"/>
  <c r="Q82" i="21"/>
  <c r="M82" i="21" s="1"/>
  <c r="N82" i="21" s="1"/>
  <c r="O82" i="21" s="1"/>
  <c r="L82" i="21"/>
  <c r="G82" i="21"/>
  <c r="D82" i="21"/>
  <c r="Q81" i="21"/>
  <c r="M81" i="21" s="1"/>
  <c r="N81" i="21" s="1"/>
  <c r="O81" i="21" s="1"/>
  <c r="L81" i="21"/>
  <c r="E81" i="21" s="1" a="1"/>
  <c r="E81" i="21" s="1"/>
  <c r="G81" i="21"/>
  <c r="D81" i="21"/>
  <c r="Q80" i="21"/>
  <c r="M80" i="21" s="1"/>
  <c r="N80" i="21" s="1"/>
  <c r="O80" i="21" s="1"/>
  <c r="F80" i="21" s="1"/>
  <c r="L80" i="21"/>
  <c r="K80" i="21" s="1"/>
  <c r="G80" i="21"/>
  <c r="D80" i="21"/>
  <c r="Q79" i="21"/>
  <c r="L79" i="21"/>
  <c r="K79" i="21" s="1"/>
  <c r="G79" i="21"/>
  <c r="D79" i="21"/>
  <c r="Q78" i="21"/>
  <c r="L78" i="21"/>
  <c r="E78" i="21" s="1" a="1"/>
  <c r="E78" i="21" s="1"/>
  <c r="G78" i="21"/>
  <c r="D78" i="21"/>
  <c r="Q77" i="21"/>
  <c r="M77" i="21" s="1"/>
  <c r="N77" i="21" s="1"/>
  <c r="O77" i="21" s="1"/>
  <c r="F77" i="21" s="1"/>
  <c r="L77" i="21"/>
  <c r="G77" i="21"/>
  <c r="D77" i="21"/>
  <c r="Q76" i="21"/>
  <c r="L76" i="21"/>
  <c r="K76" i="21" s="1"/>
  <c r="G76" i="21"/>
  <c r="D76" i="21"/>
  <c r="Q75" i="21"/>
  <c r="L75" i="21"/>
  <c r="H75" i="21" s="1"/>
  <c r="I75" i="21" s="1"/>
  <c r="J75" i="21" s="1"/>
  <c r="G75" i="21"/>
  <c r="D75" i="21"/>
  <c r="Q74" i="21"/>
  <c r="M74" i="21" s="1"/>
  <c r="N74" i="21" s="1"/>
  <c r="O74" i="21" s="1"/>
  <c r="L74" i="21"/>
  <c r="K74" i="21" s="1"/>
  <c r="G74" i="21"/>
  <c r="D74" i="21"/>
  <c r="Q73" i="21"/>
  <c r="M73" i="21" s="1"/>
  <c r="N73" i="21" s="1"/>
  <c r="O73" i="21" s="1"/>
  <c r="L73" i="21"/>
  <c r="K73" i="21" s="1"/>
  <c r="G73" i="21"/>
  <c r="D73" i="21"/>
  <c r="Q72" i="21"/>
  <c r="M72" i="21" s="1"/>
  <c r="N72" i="21" s="1"/>
  <c r="O72" i="21" s="1"/>
  <c r="L72" i="21"/>
  <c r="G72" i="21"/>
  <c r="D72" i="21"/>
  <c r="Q71" i="21"/>
  <c r="M71" i="21" s="1"/>
  <c r="N71" i="21" s="1"/>
  <c r="O71" i="21" s="1"/>
  <c r="L71" i="21"/>
  <c r="K71" i="21" s="1"/>
  <c r="G71" i="21"/>
  <c r="D71" i="21"/>
  <c r="Q70" i="21"/>
  <c r="M70" i="21" s="1"/>
  <c r="N70" i="21" s="1"/>
  <c r="O70" i="21" s="1"/>
  <c r="F70" i="21" s="1"/>
  <c r="L70" i="21"/>
  <c r="K70" i="21" s="1"/>
  <c r="G70" i="21"/>
  <c r="D70" i="21"/>
  <c r="Q69" i="21"/>
  <c r="L69" i="21"/>
  <c r="H69" i="21" s="1"/>
  <c r="I69" i="21" s="1"/>
  <c r="J69" i="21" s="1"/>
  <c r="G69" i="21"/>
  <c r="D69" i="21"/>
  <c r="Q68" i="21"/>
  <c r="M68" i="21" s="1"/>
  <c r="N68" i="21" s="1"/>
  <c r="O68" i="21" s="1"/>
  <c r="F68" i="21" s="1"/>
  <c r="L68" i="21"/>
  <c r="E68" i="21" s="1" a="1"/>
  <c r="E68" i="21" s="1"/>
  <c r="G68" i="21"/>
  <c r="D68" i="21"/>
  <c r="Q67" i="21"/>
  <c r="M67" i="21" s="1"/>
  <c r="N67" i="21" s="1"/>
  <c r="O67" i="21" s="1"/>
  <c r="L67" i="21"/>
  <c r="K67" i="21" s="1"/>
  <c r="G67" i="21"/>
  <c r="D67" i="21"/>
  <c r="Q66" i="21"/>
  <c r="M66" i="21" s="1"/>
  <c r="N66" i="21" s="1"/>
  <c r="O66" i="21" s="1"/>
  <c r="L66" i="21"/>
  <c r="K66" i="21" s="1"/>
  <c r="G66" i="21"/>
  <c r="D66" i="21"/>
  <c r="Q65" i="21"/>
  <c r="M65" i="21" s="1"/>
  <c r="N65" i="21" s="1"/>
  <c r="O65" i="21" s="1"/>
  <c r="L65" i="21"/>
  <c r="G65" i="21"/>
  <c r="D65" i="21"/>
  <c r="Q64" i="21"/>
  <c r="M64" i="21" s="1"/>
  <c r="N64" i="21" s="1"/>
  <c r="O64" i="21" s="1"/>
  <c r="L64" i="21"/>
  <c r="E64" i="21" s="1" a="1"/>
  <c r="E64" i="21" s="1"/>
  <c r="G64" i="21"/>
  <c r="D64" i="21"/>
  <c r="Q63" i="21"/>
  <c r="M63" i="21" s="1"/>
  <c r="N63" i="21" s="1"/>
  <c r="O63" i="21" s="1"/>
  <c r="F63" i="21" s="1"/>
  <c r="L63" i="21"/>
  <c r="K63" i="21" s="1"/>
  <c r="H63" i="21"/>
  <c r="I63" i="21" s="1"/>
  <c r="J63" i="21" s="1"/>
  <c r="G63" i="21"/>
  <c r="D63" i="21"/>
  <c r="Q62" i="21"/>
  <c r="M62" i="21" s="1"/>
  <c r="N62" i="21" s="1"/>
  <c r="O62" i="21" s="1"/>
  <c r="L62" i="21"/>
  <c r="E62" i="21" s="1" a="1"/>
  <c r="E62" i="21" s="1"/>
  <c r="G62" i="21"/>
  <c r="D62" i="21"/>
  <c r="Q61" i="21"/>
  <c r="M61" i="21" s="1"/>
  <c r="N61" i="21" s="1"/>
  <c r="O61" i="21" s="1"/>
  <c r="F61" i="21" s="1"/>
  <c r="L61" i="21"/>
  <c r="K61" i="21" s="1"/>
  <c r="H61" i="21"/>
  <c r="I61" i="21" s="1"/>
  <c r="J61" i="21" s="1"/>
  <c r="G61" i="21"/>
  <c r="E61" i="21" a="1"/>
  <c r="E61" i="21" s="1"/>
  <c r="D61" i="21"/>
  <c r="Q60" i="21"/>
  <c r="M60" i="21" s="1"/>
  <c r="N60" i="21" s="1"/>
  <c r="O60" i="21" s="1"/>
  <c r="L60" i="21"/>
  <c r="K60" i="21" s="1"/>
  <c r="G60" i="21"/>
  <c r="D60" i="21"/>
  <c r="Q59" i="21"/>
  <c r="M59" i="21" s="1"/>
  <c r="N59" i="21" s="1"/>
  <c r="O59" i="21" s="1"/>
  <c r="F59" i="21" s="1"/>
  <c r="L59" i="21"/>
  <c r="E59" i="21" s="1" a="1"/>
  <c r="E59" i="21" s="1"/>
  <c r="G59" i="21"/>
  <c r="D59" i="21"/>
  <c r="Q58" i="21"/>
  <c r="L58" i="21"/>
  <c r="H58" i="21" s="1"/>
  <c r="I58" i="21" s="1"/>
  <c r="J58" i="21" s="1"/>
  <c r="G58" i="21"/>
  <c r="D58" i="21"/>
  <c r="Q57" i="21"/>
  <c r="M57" i="21"/>
  <c r="N57" i="21" s="1"/>
  <c r="O57" i="21" s="1"/>
  <c r="F57" i="21" s="1"/>
  <c r="L57" i="21"/>
  <c r="K57" i="21" s="1"/>
  <c r="G57" i="21"/>
  <c r="D57" i="21"/>
  <c r="Q56" i="21"/>
  <c r="M56" i="21" s="1"/>
  <c r="N56" i="21" s="1"/>
  <c r="O56" i="21" s="1"/>
  <c r="L56" i="21"/>
  <c r="G56" i="21"/>
  <c r="D56" i="21"/>
  <c r="Q55" i="21"/>
  <c r="M55" i="21" s="1"/>
  <c r="N55" i="21" s="1"/>
  <c r="O55" i="21" s="1"/>
  <c r="F55" i="21" s="1"/>
  <c r="L55" i="21"/>
  <c r="G55" i="21"/>
  <c r="D55" i="21"/>
  <c r="Q54" i="21"/>
  <c r="L54" i="21"/>
  <c r="G54" i="21"/>
  <c r="D54" i="21"/>
  <c r="Q53" i="21"/>
  <c r="M53" i="21" s="1"/>
  <c r="N53" i="21" s="1"/>
  <c r="O53" i="21" s="1"/>
  <c r="F53" i="21" s="1"/>
  <c r="L53" i="21"/>
  <c r="E53" i="21" s="1" a="1"/>
  <c r="E53" i="21" s="1"/>
  <c r="G53" i="21"/>
  <c r="D53" i="21"/>
  <c r="Q52" i="21"/>
  <c r="M52" i="21" s="1"/>
  <c r="N52" i="21" s="1"/>
  <c r="O52" i="21" s="1"/>
  <c r="F52" i="21" s="1"/>
  <c r="L52" i="21"/>
  <c r="H52" i="21" s="1"/>
  <c r="I52" i="21" s="1"/>
  <c r="J52" i="21" s="1"/>
  <c r="G52" i="21"/>
  <c r="E52" i="21" a="1"/>
  <c r="E52" i="21" s="1"/>
  <c r="D52" i="21"/>
  <c r="Q51" i="21"/>
  <c r="L51" i="21"/>
  <c r="H51" i="21" s="1"/>
  <c r="I51" i="21" s="1"/>
  <c r="J51" i="21" s="1"/>
  <c r="G51" i="21"/>
  <c r="D51" i="21"/>
  <c r="V50" i="21"/>
  <c r="Q50" i="21"/>
  <c r="M50" i="21" s="1"/>
  <c r="N50" i="21" s="1"/>
  <c r="O50" i="21" s="1"/>
  <c r="F50" i="21" s="1"/>
  <c r="L50" i="21"/>
  <c r="E50" i="21" s="1" a="1"/>
  <c r="E50" i="21" s="1"/>
  <c r="G50" i="21"/>
  <c r="D50" i="21"/>
  <c r="Q49" i="21"/>
  <c r="M49" i="21" s="1"/>
  <c r="N49" i="21" s="1"/>
  <c r="O49" i="21" s="1"/>
  <c r="L49" i="21"/>
  <c r="H49" i="21" s="1"/>
  <c r="I49" i="21" s="1"/>
  <c r="J49" i="21" s="1"/>
  <c r="G49" i="21"/>
  <c r="D49" i="21"/>
  <c r="Q48" i="21"/>
  <c r="M48" i="21" s="1"/>
  <c r="N48" i="21" s="1"/>
  <c r="O48" i="21" s="1"/>
  <c r="F48" i="21" s="1"/>
  <c r="L48" i="21"/>
  <c r="H48" i="21" s="1"/>
  <c r="I48" i="21" s="1"/>
  <c r="J48" i="21" s="1"/>
  <c r="K48" i="21" s="1"/>
  <c r="G48" i="21"/>
  <c r="Q47" i="21"/>
  <c r="M47" i="21" s="1"/>
  <c r="N47" i="21" s="1"/>
  <c r="O47" i="21" s="1"/>
  <c r="F47" i="21" s="1"/>
  <c r="L47" i="21"/>
  <c r="H47" i="21" s="1"/>
  <c r="I47" i="21" s="1"/>
  <c r="J47" i="21" s="1"/>
  <c r="K47" i="21" s="1"/>
  <c r="G47" i="21"/>
  <c r="Q46" i="21"/>
  <c r="M46" i="21" s="1"/>
  <c r="N46" i="21" s="1"/>
  <c r="O46" i="21" s="1"/>
  <c r="L46" i="21"/>
  <c r="H46" i="21" s="1"/>
  <c r="I46" i="21" s="1"/>
  <c r="J46" i="21" s="1"/>
  <c r="K46" i="21" s="1"/>
  <c r="G46" i="21"/>
  <c r="Q45" i="21"/>
  <c r="M45" i="21" s="1"/>
  <c r="N45" i="21" s="1"/>
  <c r="O45" i="21" s="1"/>
  <c r="L45" i="21"/>
  <c r="G45" i="21"/>
  <c r="Q44" i="21"/>
  <c r="L44" i="21"/>
  <c r="H44" i="21" s="1"/>
  <c r="I44" i="21" s="1"/>
  <c r="J44" i="21" s="1"/>
  <c r="K44" i="21" s="1"/>
  <c r="G44" i="21"/>
  <c r="W43" i="21"/>
  <c r="Q43" i="21"/>
  <c r="M43" i="21" s="1"/>
  <c r="N43" i="21" s="1"/>
  <c r="O43" i="21" s="1"/>
  <c r="L43" i="21"/>
  <c r="E43" i="21" s="1" a="1"/>
  <c r="E43" i="21" s="1"/>
  <c r="G43" i="21"/>
  <c r="D43" i="21"/>
  <c r="W42" i="21"/>
  <c r="Q42" i="21"/>
  <c r="M42" i="21" s="1"/>
  <c r="N42" i="21" s="1"/>
  <c r="O42" i="21" s="1"/>
  <c r="L42" i="21"/>
  <c r="G42" i="21"/>
  <c r="W41" i="21"/>
  <c r="Q41" i="21"/>
  <c r="M41" i="21"/>
  <c r="N41" i="21" s="1"/>
  <c r="O41" i="21" s="1"/>
  <c r="L41" i="21"/>
  <c r="H41" i="21" s="1"/>
  <c r="I41" i="21" s="1"/>
  <c r="J41" i="21" s="1"/>
  <c r="K41" i="21" s="1"/>
  <c r="G41" i="21"/>
  <c r="W40" i="21"/>
  <c r="Q40" i="21"/>
  <c r="M40" i="21" s="1"/>
  <c r="N40" i="21" s="1"/>
  <c r="O40" i="21" s="1"/>
  <c r="L40" i="21"/>
  <c r="G40" i="21"/>
  <c r="W39" i="21"/>
  <c r="Q39" i="21"/>
  <c r="M39" i="21" s="1"/>
  <c r="N39" i="21" s="1"/>
  <c r="O39" i="21" s="1"/>
  <c r="L39" i="21"/>
  <c r="H39" i="21" s="1"/>
  <c r="I39" i="21" s="1"/>
  <c r="J39" i="21" s="1"/>
  <c r="G39" i="21"/>
  <c r="W38" i="21"/>
  <c r="Q38" i="21"/>
  <c r="L38" i="21"/>
  <c r="K38" i="21" s="1"/>
  <c r="G38" i="21"/>
  <c r="E38" i="21" a="1"/>
  <c r="E38" i="21" s="1"/>
  <c r="D38" i="21"/>
  <c r="W37" i="21"/>
  <c r="Q37" i="21"/>
  <c r="L37" i="21"/>
  <c r="H37" i="21" s="1"/>
  <c r="I37" i="21" s="1"/>
  <c r="J37" i="21" s="1"/>
  <c r="K37" i="21"/>
  <c r="G37" i="21"/>
  <c r="W36" i="21"/>
  <c r="Q36" i="21"/>
  <c r="M36" i="21" s="1"/>
  <c r="N36" i="21" s="1"/>
  <c r="O36" i="21" s="1"/>
  <c r="F36" i="21" s="1"/>
  <c r="L36" i="21"/>
  <c r="H36" i="21" s="1"/>
  <c r="I36" i="21" s="1"/>
  <c r="J36" i="21" s="1"/>
  <c r="K36" i="21" s="1"/>
  <c r="G36" i="21"/>
  <c r="W35" i="21"/>
  <c r="Q35" i="21"/>
  <c r="M35" i="21" s="1"/>
  <c r="N35" i="21" s="1"/>
  <c r="O35" i="21" s="1"/>
  <c r="L35" i="21"/>
  <c r="G35" i="21"/>
  <c r="W34" i="21"/>
  <c r="Q34" i="21"/>
  <c r="L34" i="21"/>
  <c r="H34" i="21" s="1"/>
  <c r="I34" i="21" s="1"/>
  <c r="J34" i="21" s="1"/>
  <c r="K34" i="21" s="1"/>
  <c r="G34" i="21"/>
  <c r="W33" i="21"/>
  <c r="Q33" i="21"/>
  <c r="M33" i="21" s="1"/>
  <c r="N33" i="21" s="1"/>
  <c r="O33" i="21" s="1"/>
  <c r="L33" i="21"/>
  <c r="G33" i="21"/>
  <c r="D33" i="21"/>
  <c r="W32" i="21"/>
  <c r="Q32" i="21"/>
  <c r="M32" i="21" s="1"/>
  <c r="N32" i="21" s="1"/>
  <c r="O32" i="21" s="1"/>
  <c r="L32" i="21"/>
  <c r="H32" i="21" s="1"/>
  <c r="I32" i="21" s="1"/>
  <c r="J32" i="21" s="1"/>
  <c r="G32" i="21"/>
  <c r="D32" i="21"/>
  <c r="W31" i="21"/>
  <c r="Q31" i="21"/>
  <c r="L31" i="21"/>
  <c r="K31" i="21" s="1"/>
  <c r="G31" i="21"/>
  <c r="D31" i="21"/>
  <c r="Q30" i="21"/>
  <c r="M30" i="21" s="1"/>
  <c r="N30" i="21" s="1"/>
  <c r="O30" i="21" s="1"/>
  <c r="L30" i="21"/>
  <c r="G30" i="21"/>
  <c r="D30" i="21"/>
  <c r="W29" i="21"/>
  <c r="Q29" i="21"/>
  <c r="M29" i="21" s="1"/>
  <c r="N29" i="21" s="1"/>
  <c r="O29" i="21" s="1"/>
  <c r="F29" i="21" s="1"/>
  <c r="L29" i="21"/>
  <c r="K29" i="21" s="1"/>
  <c r="G29" i="21"/>
  <c r="D29" i="21"/>
  <c r="W28" i="21"/>
  <c r="Q28" i="21"/>
  <c r="M28" i="21" s="1"/>
  <c r="N28" i="21" s="1"/>
  <c r="O28" i="21" s="1"/>
  <c r="L28" i="21"/>
  <c r="K28" i="21" s="1"/>
  <c r="G28" i="21"/>
  <c r="D28" i="21"/>
  <c r="W27" i="21"/>
  <c r="Q27" i="21"/>
  <c r="M27" i="21" s="1"/>
  <c r="N27" i="21" s="1"/>
  <c r="O27" i="21" s="1"/>
  <c r="F27" i="21" s="1"/>
  <c r="L27" i="21"/>
  <c r="K27" i="21" s="1"/>
  <c r="G27" i="21"/>
  <c r="D27" i="21"/>
  <c r="W26" i="21"/>
  <c r="Q26" i="21"/>
  <c r="M26" i="21" s="1"/>
  <c r="N26" i="21" s="1"/>
  <c r="O26" i="21" s="1"/>
  <c r="F26" i="21" s="1"/>
  <c r="L26" i="21"/>
  <c r="K26" i="21" s="1"/>
  <c r="H26" i="21"/>
  <c r="I26" i="21" s="1"/>
  <c r="J26" i="21" s="1"/>
  <c r="G26" i="21"/>
  <c r="D26" i="21"/>
  <c r="W25" i="21"/>
  <c r="Q25" i="21"/>
  <c r="M25" i="21" s="1"/>
  <c r="N25" i="21" s="1"/>
  <c r="O25" i="21" s="1"/>
  <c r="F25" i="21" s="1"/>
  <c r="L25" i="21"/>
  <c r="K25" i="21" s="1"/>
  <c r="G25" i="21"/>
  <c r="D25" i="21"/>
  <c r="Q24" i="21"/>
  <c r="M24" i="21" s="1"/>
  <c r="N24" i="21" s="1"/>
  <c r="O24" i="21" s="1"/>
  <c r="L24" i="21"/>
  <c r="E24" i="21" s="1" a="1"/>
  <c r="E24" i="21" s="1"/>
  <c r="G24" i="21"/>
  <c r="D24" i="21"/>
  <c r="Q23" i="21"/>
  <c r="M23" i="21" s="1"/>
  <c r="N23" i="21" s="1"/>
  <c r="O23" i="21" s="1"/>
  <c r="L23" i="21"/>
  <c r="H23" i="21" s="1"/>
  <c r="I23" i="21" s="1"/>
  <c r="J23" i="21" s="1"/>
  <c r="G23" i="21"/>
  <c r="D23" i="21"/>
  <c r="W22" i="21"/>
  <c r="Q22" i="21"/>
  <c r="M22" i="21" s="1"/>
  <c r="N22" i="21" s="1"/>
  <c r="O22" i="21" s="1"/>
  <c r="L22" i="21"/>
  <c r="G22" i="21"/>
  <c r="Q21" i="21"/>
  <c r="M21" i="21" s="1"/>
  <c r="N21" i="21" s="1"/>
  <c r="O21" i="21" s="1"/>
  <c r="F21" i="21" s="1"/>
  <c r="L21" i="21"/>
  <c r="H21" i="21" s="1"/>
  <c r="I21" i="21" s="1"/>
  <c r="J21" i="21" s="1"/>
  <c r="K21" i="21" s="1"/>
  <c r="G21" i="21"/>
  <c r="Q20" i="21"/>
  <c r="M20" i="21" s="1"/>
  <c r="N20" i="21" s="1"/>
  <c r="O20" i="21" s="1"/>
  <c r="F20" i="21" s="1"/>
  <c r="L20" i="21"/>
  <c r="G20" i="21"/>
  <c r="Q19" i="21"/>
  <c r="L19" i="21"/>
  <c r="H19" i="21" s="1"/>
  <c r="I19" i="21" s="1"/>
  <c r="J19" i="21" s="1"/>
  <c r="G19" i="21"/>
  <c r="Q18" i="21"/>
  <c r="M18" i="21"/>
  <c r="N18" i="21" s="1"/>
  <c r="O18" i="21" s="1"/>
  <c r="F18" i="21" s="1"/>
  <c r="L18" i="21"/>
  <c r="H18" i="21" s="1"/>
  <c r="I18" i="21" s="1"/>
  <c r="J18" i="21" s="1"/>
  <c r="K18" i="21" s="1"/>
  <c r="G18" i="21"/>
  <c r="Q17" i="21"/>
  <c r="M17" i="21" s="1"/>
  <c r="N17" i="21" s="1"/>
  <c r="O17" i="21" s="1"/>
  <c r="F17" i="21" s="1"/>
  <c r="L17" i="21"/>
  <c r="G17" i="21"/>
  <c r="Q16" i="21"/>
  <c r="L16" i="21"/>
  <c r="H16" i="21" s="1"/>
  <c r="I16" i="21" s="1"/>
  <c r="J16" i="21" s="1"/>
  <c r="K16" i="21" s="1"/>
  <c r="G16" i="21"/>
  <c r="Q15" i="21"/>
  <c r="L15" i="21"/>
  <c r="H15" i="21" s="1"/>
  <c r="I15" i="21" s="1"/>
  <c r="J15" i="21" s="1"/>
  <c r="G15" i="21"/>
  <c r="Z14" i="21"/>
  <c r="Y14" i="21"/>
  <c r="X14" i="21"/>
  <c r="W14" i="21"/>
  <c r="V14" i="21"/>
  <c r="Q14" i="21"/>
  <c r="L14" i="21"/>
  <c r="H14" i="21" s="1"/>
  <c r="I14" i="21" s="1"/>
  <c r="J14" i="21" s="1"/>
  <c r="G14" i="21"/>
  <c r="D14" i="21"/>
  <c r="Z13" i="21"/>
  <c r="Y13" i="21"/>
  <c r="X13" i="21"/>
  <c r="W13" i="21"/>
  <c r="V13" i="21"/>
  <c r="CA779" i="20"/>
  <c r="BY779" i="20"/>
  <c r="S676" i="20"/>
  <c r="S675" i="20"/>
  <c r="S674" i="20"/>
  <c r="S673" i="20"/>
  <c r="S672" i="20"/>
  <c r="S671" i="20"/>
  <c r="S670" i="20"/>
  <c r="S669" i="20"/>
  <c r="S668" i="20"/>
  <c r="S667" i="20"/>
  <c r="K667" i="20"/>
  <c r="K668" i="20" s="1"/>
  <c r="K669" i="20" s="1"/>
  <c r="K670" i="20" s="1"/>
  <c r="S666" i="20"/>
  <c r="S665" i="20"/>
  <c r="K665" i="20"/>
  <c r="S664" i="20"/>
  <c r="S663" i="20"/>
  <c r="L663" i="20"/>
  <c r="L663" i="20" a="1"/>
  <c r="K663" i="20"/>
  <c r="K664" i="20" s="1"/>
  <c r="K666" i="20" s="1"/>
  <c r="S662" i="20"/>
  <c r="S661" i="20"/>
  <c r="S660" i="20"/>
  <c r="S659" i="20"/>
  <c r="S658" i="20"/>
  <c r="S657" i="20"/>
  <c r="S656" i="20"/>
  <c r="S655" i="20"/>
  <c r="S654" i="20"/>
  <c r="S653" i="20"/>
  <c r="S652" i="20"/>
  <c r="S651" i="20"/>
  <c r="K651" i="20"/>
  <c r="S650" i="20"/>
  <c r="K650" i="20"/>
  <c r="S649" i="20"/>
  <c r="K649" i="20"/>
  <c r="S648" i="20"/>
  <c r="S647" i="20"/>
  <c r="S646" i="20"/>
  <c r="S645" i="20"/>
  <c r="S644" i="20"/>
  <c r="S643" i="20"/>
  <c r="S642" i="20"/>
  <c r="S641" i="20"/>
  <c r="S640" i="20"/>
  <c r="S639" i="20"/>
  <c r="S638" i="20"/>
  <c r="S637" i="20"/>
  <c r="K637" i="20"/>
  <c r="S636" i="20"/>
  <c r="S635" i="20"/>
  <c r="K635" i="20"/>
  <c r="K636" i="20" s="1"/>
  <c r="S634" i="20"/>
  <c r="S633" i="20"/>
  <c r="S632" i="20"/>
  <c r="S631" i="20"/>
  <c r="S630" i="20"/>
  <c r="S629" i="20"/>
  <c r="S628" i="20"/>
  <c r="S627" i="20"/>
  <c r="K627" i="20"/>
  <c r="K628" i="20" s="1"/>
  <c r="S626" i="20"/>
  <c r="S625" i="20"/>
  <c r="K625" i="20"/>
  <c r="K626" i="20" s="1"/>
  <c r="S624" i="20"/>
  <c r="S623" i="20"/>
  <c r="K623" i="20"/>
  <c r="S622" i="20"/>
  <c r="S621" i="20"/>
  <c r="L621" i="20" a="1"/>
  <c r="L621" i="20" s="1"/>
  <c r="K621" i="20"/>
  <c r="K622" i="20" s="1"/>
  <c r="K624" i="20" s="1"/>
  <c r="S620" i="20"/>
  <c r="S619" i="20"/>
  <c r="S618" i="20"/>
  <c r="S617" i="20"/>
  <c r="S616" i="20"/>
  <c r="S615" i="20"/>
  <c r="S614" i="20"/>
  <c r="S613" i="20"/>
  <c r="S612" i="20"/>
  <c r="S611" i="20"/>
  <c r="S610" i="20"/>
  <c r="K610" i="20"/>
  <c r="L607" i="20" s="1" a="1"/>
  <c r="L607" i="20" s="1"/>
  <c r="S609" i="20"/>
  <c r="K609" i="20"/>
  <c r="S608" i="20"/>
  <c r="K608" i="20"/>
  <c r="K611" i="20" s="1"/>
  <c r="K612" i="20" s="1"/>
  <c r="K613" i="20" s="1"/>
  <c r="K614" i="20" s="1"/>
  <c r="S607" i="20"/>
  <c r="K607" i="20"/>
  <c r="S606" i="20"/>
  <c r="S605" i="20"/>
  <c r="S604" i="20"/>
  <c r="S603" i="20"/>
  <c r="S602" i="20"/>
  <c r="S601" i="20"/>
  <c r="S600" i="20"/>
  <c r="S599" i="20"/>
  <c r="S598" i="20"/>
  <c r="K598" i="20"/>
  <c r="K599" i="20" s="1"/>
  <c r="K600" i="20" s="1"/>
  <c r="S597" i="20"/>
  <c r="K597" i="20"/>
  <c r="S596" i="20"/>
  <c r="S595" i="20"/>
  <c r="K595" i="20"/>
  <c r="S594" i="20"/>
  <c r="K594" i="20"/>
  <c r="K596" i="20" s="1"/>
  <c r="L593" i="20" s="1" a="1"/>
  <c r="L593" i="20" s="1"/>
  <c r="S593" i="20"/>
  <c r="P593" i="20"/>
  <c r="O593" i="20"/>
  <c r="N593" i="20" s="1"/>
  <c r="M593" i="20"/>
  <c r="L594" i="20" s="1" a="1"/>
  <c r="L594" i="20" s="1"/>
  <c r="K593" i="20"/>
  <c r="S592" i="20"/>
  <c r="S591" i="20"/>
  <c r="S590" i="20"/>
  <c r="S589" i="20"/>
  <c r="S588" i="20"/>
  <c r="S587" i="20"/>
  <c r="S586" i="20"/>
  <c r="S585" i="20"/>
  <c r="S584" i="20"/>
  <c r="S583" i="20"/>
  <c r="S582" i="20"/>
  <c r="S581" i="20"/>
  <c r="K581" i="20"/>
  <c r="S580" i="20"/>
  <c r="S579" i="20"/>
  <c r="K579" i="20"/>
  <c r="K580" i="20" s="1"/>
  <c r="S578" i="20"/>
  <c r="S577" i="20"/>
  <c r="S576" i="20"/>
  <c r="S575" i="20"/>
  <c r="S574" i="20"/>
  <c r="S573" i="20"/>
  <c r="S572" i="20"/>
  <c r="S571" i="20"/>
  <c r="S570" i="20"/>
  <c r="S569" i="20"/>
  <c r="S568" i="20"/>
  <c r="K568" i="20"/>
  <c r="L565" i="20" s="1" a="1"/>
  <c r="L565" i="20" s="1"/>
  <c r="S567" i="20"/>
  <c r="K567" i="20"/>
  <c r="S566" i="20"/>
  <c r="K566" i="20"/>
  <c r="K569" i="20" s="1"/>
  <c r="K570" i="20" s="1"/>
  <c r="K571" i="20" s="1"/>
  <c r="K572" i="20" s="1"/>
  <c r="S565" i="20"/>
  <c r="K565" i="20"/>
  <c r="S564" i="20"/>
  <c r="S563" i="20"/>
  <c r="S562" i="20"/>
  <c r="S561" i="20"/>
  <c r="S560" i="20"/>
  <c r="S559" i="20"/>
  <c r="S558" i="20"/>
  <c r="S557" i="20"/>
  <c r="S556" i="20"/>
  <c r="S555" i="20"/>
  <c r="S554" i="20"/>
  <c r="S553" i="20"/>
  <c r="K553" i="20"/>
  <c r="S552" i="20"/>
  <c r="S551" i="20"/>
  <c r="K551" i="20"/>
  <c r="K552" i="20" s="1"/>
  <c r="S550" i="20"/>
  <c r="S549" i="20"/>
  <c r="S548" i="20"/>
  <c r="S547" i="20"/>
  <c r="S546" i="20"/>
  <c r="S545" i="20"/>
  <c r="S544" i="20"/>
  <c r="S543" i="20"/>
  <c r="S542" i="20"/>
  <c r="S541" i="20"/>
  <c r="S540" i="20"/>
  <c r="S539" i="20"/>
  <c r="K539" i="20"/>
  <c r="S538" i="20"/>
  <c r="K538" i="20"/>
  <c r="S537" i="20"/>
  <c r="K537" i="20"/>
  <c r="S536" i="20"/>
  <c r="S535" i="20"/>
  <c r="S534" i="20"/>
  <c r="S533" i="20"/>
  <c r="S532" i="20"/>
  <c r="S531" i="20"/>
  <c r="S530" i="20"/>
  <c r="S529" i="20"/>
  <c r="S528" i="20"/>
  <c r="S527" i="20"/>
  <c r="S526" i="20"/>
  <c r="K526" i="20"/>
  <c r="S525" i="20"/>
  <c r="K525" i="20"/>
  <c r="S524" i="20"/>
  <c r="K524" i="20"/>
  <c r="K527" i="20" s="1"/>
  <c r="K528" i="20" s="1"/>
  <c r="K529" i="20" s="1"/>
  <c r="K530" i="20" s="1"/>
  <c r="S523" i="20"/>
  <c r="L523" i="20" a="1"/>
  <c r="L523" i="20" s="1"/>
  <c r="K523" i="20"/>
  <c r="S522" i="20"/>
  <c r="S521" i="20"/>
  <c r="S520" i="20"/>
  <c r="S519" i="20"/>
  <c r="S518" i="20"/>
  <c r="S517" i="20"/>
  <c r="S516" i="20"/>
  <c r="S515" i="20"/>
  <c r="S514" i="20"/>
  <c r="S513" i="20"/>
  <c r="S512" i="20"/>
  <c r="S511" i="20"/>
  <c r="K511" i="20"/>
  <c r="S510" i="20"/>
  <c r="S509" i="20"/>
  <c r="K509" i="20"/>
  <c r="K510" i="20" s="1"/>
  <c r="S508" i="20"/>
  <c r="S507" i="20"/>
  <c r="S506" i="20"/>
  <c r="S505" i="20"/>
  <c r="S504" i="20"/>
  <c r="S503" i="20"/>
  <c r="S502" i="20"/>
  <c r="S501" i="20"/>
  <c r="S500" i="20"/>
  <c r="K500" i="20"/>
  <c r="K501" i="20" s="1"/>
  <c r="K502" i="20" s="1"/>
  <c r="S499" i="20"/>
  <c r="S498" i="20"/>
  <c r="K498" i="20"/>
  <c r="S497" i="20"/>
  <c r="K497" i="20"/>
  <c r="S496" i="20"/>
  <c r="K496" i="20"/>
  <c r="K499" i="20" s="1"/>
  <c r="S495" i="20"/>
  <c r="L495" i="20" a="1"/>
  <c r="L495" i="20" s="1"/>
  <c r="K495" i="20"/>
  <c r="S494" i="20"/>
  <c r="S493" i="20"/>
  <c r="S492" i="20"/>
  <c r="S491" i="20"/>
  <c r="S490" i="20"/>
  <c r="BI489" i="20"/>
  <c r="BD489" i="20"/>
  <c r="AW489" i="20" s="1" a="1"/>
  <c r="AW489" i="20" s="1"/>
  <c r="BC489" i="20"/>
  <c r="AZ489" i="20"/>
  <c r="BA489" i="20" s="1"/>
  <c r="BB489" i="20" s="1"/>
  <c r="AY489" i="20"/>
  <c r="AV489" i="20"/>
  <c r="S489" i="20"/>
  <c r="BI488" i="20"/>
  <c r="BE488" i="20"/>
  <c r="BF488" i="20" s="1"/>
  <c r="BG488" i="20" s="1"/>
  <c r="BD488" i="20"/>
  <c r="BC488" i="20" s="1"/>
  <c r="BB488" i="20"/>
  <c r="AZ488" i="20"/>
  <c r="BA488" i="20" s="1"/>
  <c r="AY488" i="20"/>
  <c r="AX488" i="20"/>
  <c r="AW488" i="20" a="1"/>
  <c r="AW488" i="20" s="1"/>
  <c r="AV488" i="20"/>
  <c r="S488" i="20"/>
  <c r="BI487" i="20"/>
  <c r="BD487" i="20"/>
  <c r="BC487" i="20"/>
  <c r="AY487" i="20"/>
  <c r="AV487" i="20"/>
  <c r="S487" i="20"/>
  <c r="BI486" i="20"/>
  <c r="AX486" i="20" s="1"/>
  <c r="BG486" i="20"/>
  <c r="BE486" i="20"/>
  <c r="BF486" i="20" s="1"/>
  <c r="BD486" i="20"/>
  <c r="AY486" i="20"/>
  <c r="AV486" i="20"/>
  <c r="S486" i="20"/>
  <c r="BI485" i="20"/>
  <c r="BE485" i="20" s="1"/>
  <c r="BF485" i="20"/>
  <c r="BG485" i="20" s="1"/>
  <c r="BD485" i="20"/>
  <c r="AY485" i="20"/>
  <c r="AX485" i="20"/>
  <c r="AV485" i="20"/>
  <c r="S485" i="20"/>
  <c r="BI484" i="20"/>
  <c r="BD484" i="20"/>
  <c r="AW484" i="20" s="1" a="1"/>
  <c r="BC484" i="20"/>
  <c r="BB484" i="20"/>
  <c r="AZ484" i="20"/>
  <c r="BA484" i="20" s="1"/>
  <c r="AY484" i="20"/>
  <c r="AW484" i="20"/>
  <c r="AV484" i="20"/>
  <c r="S484" i="20"/>
  <c r="K484" i="20"/>
  <c r="L481" i="20" s="1" a="1"/>
  <c r="L481" i="20" s="1"/>
  <c r="BI483" i="20"/>
  <c r="AX483" i="20" s="1"/>
  <c r="BE483" i="20"/>
  <c r="BF483" i="20" s="1"/>
  <c r="BG483" i="20" s="1"/>
  <c r="BD483" i="20"/>
  <c r="BC483" i="20"/>
  <c r="BB483" i="20"/>
  <c r="AZ483" i="20"/>
  <c r="BA483" i="20" s="1"/>
  <c r="AY483" i="20"/>
  <c r="AW483" i="20" a="1"/>
  <c r="AW483" i="20" s="1"/>
  <c r="AV483" i="20"/>
  <c r="S483" i="20"/>
  <c r="K483" i="20"/>
  <c r="BI482" i="20"/>
  <c r="BE482" i="20" s="1"/>
  <c r="BF482" i="20"/>
  <c r="BG482" i="20" s="1"/>
  <c r="BD482" i="20"/>
  <c r="AY482" i="20"/>
  <c r="AX482" i="20"/>
  <c r="AW482" i="20" a="1"/>
  <c r="AW482" i="20" s="1"/>
  <c r="AV482" i="20"/>
  <c r="S482" i="20"/>
  <c r="BI481" i="20"/>
  <c r="BE481" i="20"/>
  <c r="BF481" i="20" s="1"/>
  <c r="BG481" i="20" s="1"/>
  <c r="BD481" i="20"/>
  <c r="AW481" i="20" s="1" a="1"/>
  <c r="AW481" i="20" s="1"/>
  <c r="BC481" i="20"/>
  <c r="AZ481" i="20"/>
  <c r="BA481" i="20" s="1"/>
  <c r="BB481" i="20" s="1"/>
  <c r="AY481" i="20"/>
  <c r="AX481" i="20"/>
  <c r="AV481" i="20"/>
  <c r="S481" i="20"/>
  <c r="K481" i="20"/>
  <c r="K482" i="20" s="1"/>
  <c r="K485" i="20" s="1"/>
  <c r="K486" i="20" s="1"/>
  <c r="K487" i="20" s="1"/>
  <c r="K488" i="20" s="1"/>
  <c r="BI480" i="20"/>
  <c r="AX480" i="20" s="1"/>
  <c r="BD480" i="20"/>
  <c r="AZ480" i="20" s="1"/>
  <c r="BA480" i="20" s="1"/>
  <c r="BB480" i="20" s="1"/>
  <c r="AY480" i="20"/>
  <c r="AW480" i="20" a="1"/>
  <c r="AW480" i="20" s="1"/>
  <c r="AV480" i="20"/>
  <c r="S480" i="20"/>
  <c r="BI479" i="20"/>
  <c r="BD479" i="20"/>
  <c r="BC479" i="20"/>
  <c r="AZ479" i="20"/>
  <c r="BA479" i="20" s="1"/>
  <c r="BB479" i="20" s="1"/>
  <c r="AY479" i="20"/>
  <c r="AW479" i="20" a="1"/>
  <c r="AW479" i="20" s="1"/>
  <c r="AV479" i="20"/>
  <c r="S479" i="20"/>
  <c r="BI478" i="20"/>
  <c r="BE478" i="20" s="1"/>
  <c r="BF478" i="20" s="1"/>
  <c r="BG478" i="20" s="1"/>
  <c r="BD478" i="20"/>
  <c r="BC478" i="20"/>
  <c r="AZ478" i="20"/>
  <c r="BA478" i="20" s="1"/>
  <c r="BB478" i="20" s="1"/>
  <c r="AY478" i="20"/>
  <c r="AX478" i="20"/>
  <c r="AW478" i="20"/>
  <c r="AW478" i="20" a="1"/>
  <c r="AV478" i="20"/>
  <c r="S478" i="20"/>
  <c r="BI477" i="20"/>
  <c r="BF477" i="20"/>
  <c r="BG477" i="20" s="1"/>
  <c r="BE477" i="20"/>
  <c r="BD477" i="20"/>
  <c r="BC477" i="20"/>
  <c r="AY477" i="20"/>
  <c r="AX477" i="20"/>
  <c r="AV477" i="20"/>
  <c r="S477" i="20"/>
  <c r="BI476" i="20"/>
  <c r="BD476" i="20"/>
  <c r="BC476" i="20"/>
  <c r="AY476" i="20"/>
  <c r="AV476" i="20"/>
  <c r="S476" i="20"/>
  <c r="BI475" i="20"/>
  <c r="AX475" i="20" s="1"/>
  <c r="BE475" i="20"/>
  <c r="BF475" i="20" s="1"/>
  <c r="BG475" i="20" s="1"/>
  <c r="BD475" i="20"/>
  <c r="BC475" i="20"/>
  <c r="BB475" i="20"/>
  <c r="AZ475" i="20"/>
  <c r="BA475" i="20" s="1"/>
  <c r="AY475" i="20"/>
  <c r="AW475" i="20" a="1"/>
  <c r="AW475" i="20" s="1"/>
  <c r="AV475" i="20"/>
  <c r="S475" i="20"/>
  <c r="BI474" i="20"/>
  <c r="AX474" i="20" s="1"/>
  <c r="BG474" i="20"/>
  <c r="BE474" i="20"/>
  <c r="BF474" i="20" s="1"/>
  <c r="BD474" i="20"/>
  <c r="BC474" i="20"/>
  <c r="AY474" i="20"/>
  <c r="AV474" i="20"/>
  <c r="S474" i="20"/>
  <c r="BI473" i="20"/>
  <c r="BD473" i="20"/>
  <c r="AY473" i="20"/>
  <c r="AV473" i="20"/>
  <c r="S473" i="20"/>
  <c r="BI472" i="20"/>
  <c r="AX472" i="20" s="1"/>
  <c r="BF472" i="20"/>
  <c r="BG472" i="20" s="1"/>
  <c r="BE472" i="20"/>
  <c r="BD472" i="20"/>
  <c r="AY472" i="20"/>
  <c r="AW472" i="20" a="1"/>
  <c r="AW472" i="20" s="1"/>
  <c r="AV472" i="20"/>
  <c r="S472" i="20"/>
  <c r="BI471" i="20"/>
  <c r="BE471" i="20" s="1"/>
  <c r="BF471" i="20" s="1"/>
  <c r="BG471" i="20" s="1"/>
  <c r="BD471" i="20"/>
  <c r="AY471" i="20"/>
  <c r="AX471" i="20"/>
  <c r="AW471" i="20" a="1"/>
  <c r="AW471" i="20" s="1"/>
  <c r="AV471" i="20"/>
  <c r="S471" i="20"/>
  <c r="BI470" i="20"/>
  <c r="BE470" i="20"/>
  <c r="BF470" i="20" s="1"/>
  <c r="BG470" i="20" s="1"/>
  <c r="BD470" i="20"/>
  <c r="BC470" i="20"/>
  <c r="AZ470" i="20"/>
  <c r="BA470" i="20" s="1"/>
  <c r="BB470" i="20" s="1"/>
  <c r="AY470" i="20"/>
  <c r="AX470" i="20"/>
  <c r="AW470" i="20" a="1"/>
  <c r="AW470" i="20" s="1"/>
  <c r="AV470" i="20"/>
  <c r="S470" i="20"/>
  <c r="BI469" i="20"/>
  <c r="BF469" i="20"/>
  <c r="BG469" i="20" s="1"/>
  <c r="BE469" i="20"/>
  <c r="BD469" i="20"/>
  <c r="BC469" i="20" s="1"/>
  <c r="BA469" i="20"/>
  <c r="BB469" i="20" s="1"/>
  <c r="AZ469" i="20"/>
  <c r="AY469" i="20"/>
  <c r="AX469" i="20"/>
  <c r="AW469" i="20" a="1"/>
  <c r="AW469" i="20" s="1"/>
  <c r="AV469" i="20"/>
  <c r="S469" i="20"/>
  <c r="K469" i="20"/>
  <c r="BI468" i="20"/>
  <c r="BD468" i="20"/>
  <c r="BC468" i="20" s="1"/>
  <c r="AZ468" i="20"/>
  <c r="BA468" i="20" s="1"/>
  <c r="BB468" i="20" s="1"/>
  <c r="AY468" i="20"/>
  <c r="AW468" i="20" a="1"/>
  <c r="AW468" i="20" s="1"/>
  <c r="AV468" i="20"/>
  <c r="S468" i="20"/>
  <c r="BI467" i="20"/>
  <c r="BG467" i="20"/>
  <c r="BF467" i="20"/>
  <c r="BE467" i="20"/>
  <c r="BD467" i="20"/>
  <c r="AY467" i="20"/>
  <c r="AX467" i="20"/>
  <c r="AW467" i="20" a="1"/>
  <c r="AW467" i="20" s="1"/>
  <c r="AV467" i="20"/>
  <c r="S467" i="20"/>
  <c r="K467" i="20"/>
  <c r="K468" i="20" s="1"/>
  <c r="BI466" i="20"/>
  <c r="BE466" i="20" s="1"/>
  <c r="BF466" i="20" s="1"/>
  <c r="BG466" i="20" s="1"/>
  <c r="BD466" i="20"/>
  <c r="AY466" i="20"/>
  <c r="AX466" i="20"/>
  <c r="AV466" i="20"/>
  <c r="S466" i="20"/>
  <c r="BI465" i="20"/>
  <c r="BE465" i="20" s="1"/>
  <c r="BG465" i="20"/>
  <c r="BF465" i="20"/>
  <c r="BD465" i="20"/>
  <c r="BC465" i="20"/>
  <c r="BA465" i="20"/>
  <c r="BB465" i="20" s="1"/>
  <c r="AZ465" i="20"/>
  <c r="AY465" i="20"/>
  <c r="AX465" i="20"/>
  <c r="AW465" i="20"/>
  <c r="AW465" i="20" a="1"/>
  <c r="AV465" i="20"/>
  <c r="S465" i="20"/>
  <c r="BI464" i="20"/>
  <c r="BD464" i="20"/>
  <c r="BC464" i="20"/>
  <c r="BA464" i="20"/>
  <c r="BB464" i="20" s="1"/>
  <c r="AZ464" i="20"/>
  <c r="AY464" i="20"/>
  <c r="AW464" i="20" a="1"/>
  <c r="AW464" i="20" s="1"/>
  <c r="AV464" i="20"/>
  <c r="S464" i="20"/>
  <c r="BI463" i="20"/>
  <c r="BD463" i="20"/>
  <c r="AW463" i="20" s="1" a="1"/>
  <c r="BC463" i="20"/>
  <c r="AZ463" i="20"/>
  <c r="BA463" i="20" s="1"/>
  <c r="BB463" i="20" s="1"/>
  <c r="AY463" i="20"/>
  <c r="AW463" i="20"/>
  <c r="AV463" i="20"/>
  <c r="S463" i="20"/>
  <c r="BI462" i="20"/>
  <c r="BE462" i="20" s="1"/>
  <c r="BG462" i="20"/>
  <c r="BF462" i="20"/>
  <c r="BD462" i="20"/>
  <c r="AY462" i="20"/>
  <c r="AX462" i="20"/>
  <c r="AW462" i="20" a="1"/>
  <c r="AW462" i="20" s="1"/>
  <c r="AV462" i="20"/>
  <c r="S462" i="20"/>
  <c r="BI461" i="20"/>
  <c r="BE461" i="20" s="1"/>
  <c r="BF461" i="20" s="1"/>
  <c r="BG461" i="20" s="1"/>
  <c r="BD461" i="20"/>
  <c r="BC461" i="20"/>
  <c r="AZ461" i="20"/>
  <c r="BA461" i="20" s="1"/>
  <c r="BB461" i="20" s="1"/>
  <c r="AY461" i="20"/>
  <c r="AX461" i="20"/>
  <c r="AW461" i="20" a="1"/>
  <c r="AW461" i="20" s="1"/>
  <c r="AV461" i="20"/>
  <c r="S461" i="20"/>
  <c r="BI460" i="20"/>
  <c r="BE460" i="20" s="1"/>
  <c r="BF460" i="20"/>
  <c r="BG460" i="20" s="1"/>
  <c r="BD460" i="20"/>
  <c r="BC460" i="20"/>
  <c r="AY460" i="20"/>
  <c r="AX460" i="20"/>
  <c r="AV460" i="20"/>
  <c r="S460" i="20"/>
  <c r="BI459" i="20"/>
  <c r="BE459" i="20" s="1"/>
  <c r="BF459" i="20"/>
  <c r="BG459" i="20" s="1"/>
  <c r="BD459" i="20"/>
  <c r="AZ459" i="20" s="1"/>
  <c r="BA459" i="20" s="1"/>
  <c r="BC459" i="20"/>
  <c r="BB459" i="20"/>
  <c r="AY459" i="20"/>
  <c r="AX459" i="20"/>
  <c r="AW459" i="20" a="1"/>
  <c r="AW459" i="20" s="1"/>
  <c r="AV459" i="20"/>
  <c r="S459" i="20"/>
  <c r="BI458" i="20"/>
  <c r="BG458" i="20"/>
  <c r="BE458" i="20"/>
  <c r="BF458" i="20" s="1"/>
  <c r="BD458" i="20"/>
  <c r="BC458" i="20" s="1"/>
  <c r="AZ458" i="20"/>
  <c r="BA458" i="20" s="1"/>
  <c r="BB458" i="20" s="1"/>
  <c r="AY458" i="20"/>
  <c r="AX458" i="20"/>
  <c r="AW458" i="20"/>
  <c r="AW458" i="20" a="1"/>
  <c r="AV458" i="20"/>
  <c r="S458" i="20"/>
  <c r="BI457" i="20"/>
  <c r="BE457" i="20"/>
  <c r="BF457" i="20" s="1"/>
  <c r="BG457" i="20" s="1"/>
  <c r="BD457" i="20"/>
  <c r="AW457" i="20" s="1" a="1"/>
  <c r="BC457" i="20"/>
  <c r="BB457" i="20"/>
  <c r="AZ457" i="20"/>
  <c r="BA457" i="20" s="1"/>
  <c r="AY457" i="20"/>
  <c r="AX457" i="20"/>
  <c r="AW457" i="20"/>
  <c r="AV457" i="20"/>
  <c r="S457" i="20"/>
  <c r="K457" i="20"/>
  <c r="K458" i="20" s="1"/>
  <c r="K459" i="20" s="1"/>
  <c r="K460" i="20" s="1"/>
  <c r="BI456" i="20"/>
  <c r="BF456" i="20"/>
  <c r="BG456" i="20" s="1"/>
  <c r="BE456" i="20"/>
  <c r="BD456" i="20"/>
  <c r="AW456" i="20" s="1" a="1"/>
  <c r="AW456" i="20" s="1"/>
  <c r="BC456" i="20"/>
  <c r="AY456" i="20"/>
  <c r="AX456" i="20"/>
  <c r="AV456" i="20"/>
  <c r="S456" i="20"/>
  <c r="BI455" i="20"/>
  <c r="BD455" i="20"/>
  <c r="BC455" i="20"/>
  <c r="AY455" i="20"/>
  <c r="AV455" i="20"/>
  <c r="S455" i="20"/>
  <c r="K455" i="20"/>
  <c r="BI454" i="20"/>
  <c r="BE454" i="20" s="1"/>
  <c r="BF454" i="20"/>
  <c r="BG454" i="20" s="1"/>
  <c r="BD454" i="20"/>
  <c r="BC454" i="20"/>
  <c r="AY454" i="20"/>
  <c r="AX454" i="20"/>
  <c r="AV454" i="20"/>
  <c r="S454" i="20"/>
  <c r="K454" i="20"/>
  <c r="K456" i="20" s="1"/>
  <c r="L453" i="20" s="1" a="1"/>
  <c r="L453" i="20" s="1"/>
  <c r="BI453" i="20"/>
  <c r="BE453" i="20"/>
  <c r="BF453" i="20" s="1"/>
  <c r="BG453" i="20" s="1"/>
  <c r="BD453" i="20"/>
  <c r="AW453" i="20" s="1" a="1"/>
  <c r="BC453" i="20"/>
  <c r="BB453" i="20"/>
  <c r="AZ453" i="20"/>
  <c r="BA453" i="20" s="1"/>
  <c r="AY453" i="20"/>
  <c r="AX453" i="20"/>
  <c r="AW453" i="20"/>
  <c r="AV453" i="20"/>
  <c r="S453" i="20"/>
  <c r="K453" i="20"/>
  <c r="BI452" i="20"/>
  <c r="BE452" i="20"/>
  <c r="BF452" i="20" s="1"/>
  <c r="BG452" i="20" s="1"/>
  <c r="BD452" i="20"/>
  <c r="AW452" i="20" s="1" a="1"/>
  <c r="BC452" i="20"/>
  <c r="AZ452" i="20"/>
  <c r="BA452" i="20" s="1"/>
  <c r="BB452" i="20" s="1"/>
  <c r="AY452" i="20"/>
  <c r="AX452" i="20"/>
  <c r="AW452" i="20"/>
  <c r="AV452" i="20"/>
  <c r="S452" i="20"/>
  <c r="BI451" i="20"/>
  <c r="BE451" i="20" s="1"/>
  <c r="BF451" i="20" s="1"/>
  <c r="BG451" i="20" s="1"/>
  <c r="BD451" i="20"/>
  <c r="AW451" i="20" s="1" a="1"/>
  <c r="BC451" i="20"/>
  <c r="BB451" i="20"/>
  <c r="AZ451" i="20"/>
  <c r="BA451" i="20" s="1"/>
  <c r="AY451" i="20"/>
  <c r="AX451" i="20"/>
  <c r="AW451" i="20"/>
  <c r="AV451" i="20"/>
  <c r="S451" i="20"/>
  <c r="BI450" i="20"/>
  <c r="AX450" i="20" s="1"/>
  <c r="BG450" i="20"/>
  <c r="BF450" i="20"/>
  <c r="BE450" i="20"/>
  <c r="BD450" i="20"/>
  <c r="BC450" i="20"/>
  <c r="BB450" i="20"/>
  <c r="AZ450" i="20"/>
  <c r="BA450" i="20" s="1"/>
  <c r="AY450" i="20"/>
  <c r="AW450" i="20" a="1"/>
  <c r="AW450" i="20" s="1"/>
  <c r="AV450" i="20"/>
  <c r="S450" i="20"/>
  <c r="BI449" i="20"/>
  <c r="AX449" i="20" s="1"/>
  <c r="BE449" i="20"/>
  <c r="BF449" i="20" s="1"/>
  <c r="BG449" i="20" s="1"/>
  <c r="BD449" i="20"/>
  <c r="BC449" i="20" s="1"/>
  <c r="AY449" i="20"/>
  <c r="AV449" i="20"/>
  <c r="S449" i="20"/>
  <c r="BI448" i="20"/>
  <c r="BE448" i="20"/>
  <c r="BF448" i="20" s="1"/>
  <c r="BG448" i="20" s="1"/>
  <c r="BD448" i="20"/>
  <c r="AZ448" i="20" s="1"/>
  <c r="BB448" i="20"/>
  <c r="BA448" i="20"/>
  <c r="AY448" i="20"/>
  <c r="AX448" i="20"/>
  <c r="AW448" i="20" a="1"/>
  <c r="AW448" i="20" s="1"/>
  <c r="AV448" i="20"/>
  <c r="S448" i="20"/>
  <c r="BI447" i="20"/>
  <c r="BE447" i="20" s="1"/>
  <c r="BF447" i="20"/>
  <c r="BG447" i="20" s="1"/>
  <c r="BD447" i="20"/>
  <c r="AZ447" i="20" s="1"/>
  <c r="BC447" i="20"/>
  <c r="BA447" i="20"/>
  <c r="BB447" i="20" s="1"/>
  <c r="AY447" i="20"/>
  <c r="AX447" i="20"/>
  <c r="AW447" i="20" a="1"/>
  <c r="AW447" i="20" s="1"/>
  <c r="AV447" i="20"/>
  <c r="S447" i="20"/>
  <c r="BI446" i="20"/>
  <c r="BE446" i="20"/>
  <c r="BF446" i="20" s="1"/>
  <c r="BG446" i="20" s="1"/>
  <c r="BD446" i="20"/>
  <c r="AW446" i="20" s="1" a="1"/>
  <c r="AW446" i="20" s="1"/>
  <c r="BC446" i="20"/>
  <c r="AZ446" i="20"/>
  <c r="BA446" i="20" s="1"/>
  <c r="BB446" i="20" s="1"/>
  <c r="AY446" i="20"/>
  <c r="AX446" i="20"/>
  <c r="AV446" i="20"/>
  <c r="S446" i="20"/>
  <c r="BI445" i="20"/>
  <c r="BD445" i="20"/>
  <c r="BC445" i="20"/>
  <c r="AY445" i="20"/>
  <c r="AV445" i="20"/>
  <c r="S445" i="20"/>
  <c r="BI444" i="20"/>
  <c r="BD444" i="20"/>
  <c r="AY444" i="20"/>
  <c r="AV444" i="20"/>
  <c r="S444" i="20"/>
  <c r="BI443" i="20"/>
  <c r="AX443" i="20" s="1"/>
  <c r="BD443" i="20"/>
  <c r="AW443" i="20" s="1" a="1"/>
  <c r="BC443" i="20"/>
  <c r="BB443" i="20"/>
  <c r="AZ443" i="20"/>
  <c r="BA443" i="20" s="1"/>
  <c r="AY443" i="20"/>
  <c r="AW443" i="20"/>
  <c r="AV443" i="20"/>
  <c r="S443" i="20"/>
  <c r="K443" i="20"/>
  <c r="K444" i="20" s="1"/>
  <c r="K445" i="20" s="1"/>
  <c r="K446" i="20" s="1"/>
  <c r="BI442" i="20"/>
  <c r="BF442" i="20"/>
  <c r="BG442" i="20" s="1"/>
  <c r="BE442" i="20"/>
  <c r="BD442" i="20"/>
  <c r="AZ442" i="20"/>
  <c r="BA442" i="20" s="1"/>
  <c r="BB442" i="20" s="1"/>
  <c r="AY442" i="20"/>
  <c r="AX442" i="20"/>
  <c r="AV442" i="20"/>
  <c r="S442" i="20"/>
  <c r="BI441" i="20"/>
  <c r="BE441" i="20" s="1"/>
  <c r="BF441" i="20" s="1"/>
  <c r="BG441" i="20" s="1"/>
  <c r="BD441" i="20"/>
  <c r="AZ441" i="20" s="1"/>
  <c r="BC441" i="20"/>
  <c r="BA441" i="20"/>
  <c r="BB441" i="20" s="1"/>
  <c r="AY441" i="20"/>
  <c r="AX441" i="20"/>
  <c r="AW441" i="20" a="1"/>
  <c r="AW441" i="20" s="1"/>
  <c r="AV441" i="20"/>
  <c r="S441" i="20"/>
  <c r="K441" i="20"/>
  <c r="BI440" i="20"/>
  <c r="AX440" i="20" s="1"/>
  <c r="BD440" i="20"/>
  <c r="AY440" i="20"/>
  <c r="AV440" i="20"/>
  <c r="S440" i="20"/>
  <c r="K440" i="20"/>
  <c r="K442" i="20" s="1"/>
  <c r="L439" i="20" s="1" a="1"/>
  <c r="BI439" i="20"/>
  <c r="AX439" i="20" s="1"/>
  <c r="BE439" i="20"/>
  <c r="BF439" i="20" s="1"/>
  <c r="BG439" i="20" s="1"/>
  <c r="BD439" i="20"/>
  <c r="BC439" i="20" s="1"/>
  <c r="AZ439" i="20"/>
  <c r="BA439" i="20" s="1"/>
  <c r="BB439" i="20" s="1"/>
  <c r="AY439" i="20"/>
  <c r="AW439" i="20"/>
  <c r="AW439" i="20" a="1"/>
  <c r="AV439" i="20"/>
  <c r="S439" i="20"/>
  <c r="O439" i="20"/>
  <c r="N439" i="20" s="1"/>
  <c r="L439" i="20"/>
  <c r="K439" i="20"/>
  <c r="BI438" i="20"/>
  <c r="BE438" i="20" s="1"/>
  <c r="BF438" i="20" s="1"/>
  <c r="BG438" i="20" s="1"/>
  <c r="BD438" i="20"/>
  <c r="AY438" i="20"/>
  <c r="AX438" i="20"/>
  <c r="AW438" i="20"/>
  <c r="AW438" i="20" a="1"/>
  <c r="AV438" i="20"/>
  <c r="S438" i="20"/>
  <c r="BI437" i="20"/>
  <c r="BD437" i="20"/>
  <c r="AY437" i="20"/>
  <c r="AV437" i="20"/>
  <c r="S437" i="20"/>
  <c r="BI436" i="20"/>
  <c r="BG436" i="20"/>
  <c r="BE436" i="20"/>
  <c r="BF436" i="20" s="1"/>
  <c r="BD436" i="20"/>
  <c r="BC436" i="20"/>
  <c r="AZ436" i="20"/>
  <c r="BA436" i="20" s="1"/>
  <c r="BB436" i="20" s="1"/>
  <c r="AY436" i="20"/>
  <c r="AX436" i="20"/>
  <c r="AW436" i="20"/>
  <c r="AW436" i="20" a="1"/>
  <c r="AV436" i="20"/>
  <c r="S436" i="20"/>
  <c r="BI435" i="20"/>
  <c r="BE435" i="20"/>
  <c r="BF435" i="20" s="1"/>
  <c r="BG435" i="20" s="1"/>
  <c r="BD435" i="20"/>
  <c r="AY435" i="20"/>
  <c r="AX435" i="20"/>
  <c r="AV435" i="20"/>
  <c r="S435" i="20"/>
  <c r="BI434" i="20"/>
  <c r="AX434" i="20" s="1"/>
  <c r="BE434" i="20"/>
  <c r="BF434" i="20" s="1"/>
  <c r="BG434" i="20" s="1"/>
  <c r="BD434" i="20"/>
  <c r="AY434" i="20"/>
  <c r="AW434" i="20" a="1"/>
  <c r="AW434" i="20" s="1"/>
  <c r="AV434" i="20"/>
  <c r="S434" i="20"/>
  <c r="BI433" i="20"/>
  <c r="BD433" i="20"/>
  <c r="AY433" i="20"/>
  <c r="AV433" i="20"/>
  <c r="S433" i="20"/>
  <c r="BI432" i="20"/>
  <c r="BE432" i="20" s="1"/>
  <c r="BF432" i="20" s="1"/>
  <c r="BG432" i="20" s="1"/>
  <c r="BD432" i="20"/>
  <c r="AY432" i="20"/>
  <c r="AX432" i="20"/>
  <c r="AV432" i="20"/>
  <c r="S432" i="20"/>
  <c r="BI431" i="20"/>
  <c r="AX431" i="20" s="1"/>
  <c r="BE431" i="20"/>
  <c r="BF431" i="20" s="1"/>
  <c r="BG431" i="20" s="1"/>
  <c r="BD431" i="20"/>
  <c r="AY431" i="20"/>
  <c r="AW431" i="20" a="1"/>
  <c r="AW431" i="20" s="1"/>
  <c r="AV431" i="20"/>
  <c r="S431" i="20"/>
  <c r="BI430" i="20"/>
  <c r="BD430" i="20"/>
  <c r="BC430" i="20" s="1"/>
  <c r="AZ430" i="20"/>
  <c r="BA430" i="20" s="1"/>
  <c r="BB430" i="20" s="1"/>
  <c r="AY430" i="20"/>
  <c r="AW430" i="20" a="1"/>
  <c r="AW430" i="20" s="1"/>
  <c r="AV430" i="20"/>
  <c r="S430" i="20"/>
  <c r="BI429" i="20"/>
  <c r="BE429" i="20" s="1"/>
  <c r="BF429" i="20"/>
  <c r="BG429" i="20" s="1"/>
  <c r="BD429" i="20"/>
  <c r="AZ429" i="20"/>
  <c r="BA429" i="20" s="1"/>
  <c r="BB429" i="20" s="1"/>
  <c r="AY429" i="20"/>
  <c r="AX429" i="20"/>
  <c r="AV429" i="20"/>
  <c r="S429" i="20"/>
  <c r="BI428" i="20"/>
  <c r="BE428" i="20" s="1"/>
  <c r="BF428" i="20"/>
  <c r="BG428" i="20" s="1"/>
  <c r="BD428" i="20"/>
  <c r="AY428" i="20"/>
  <c r="AX428" i="20"/>
  <c r="AW428" i="20" a="1"/>
  <c r="AW428" i="20" s="1"/>
  <c r="AV428" i="20"/>
  <c r="S428" i="20"/>
  <c r="BI427" i="20"/>
  <c r="BE427" i="20" s="1"/>
  <c r="BF427" i="20" s="1"/>
  <c r="BG427" i="20"/>
  <c r="BD427" i="20"/>
  <c r="AY427" i="20"/>
  <c r="AX427" i="20"/>
  <c r="AV427" i="20"/>
  <c r="S427" i="20"/>
  <c r="K427" i="20"/>
  <c r="BI426" i="20"/>
  <c r="BD426" i="20"/>
  <c r="BC426" i="20"/>
  <c r="AY426" i="20"/>
  <c r="AV426" i="20"/>
  <c r="S426" i="20"/>
  <c r="K426" i="20"/>
  <c r="BI425" i="20"/>
  <c r="BE425" i="20" s="1"/>
  <c r="BF425" i="20" s="1"/>
  <c r="BG425" i="20" s="1"/>
  <c r="BD425" i="20"/>
  <c r="AZ425" i="20" s="1"/>
  <c r="BA425" i="20" s="1"/>
  <c r="BB425" i="20" s="1"/>
  <c r="BC425" i="20"/>
  <c r="AY425" i="20"/>
  <c r="AX425" i="20"/>
  <c r="AW425" i="20"/>
  <c r="AW425" i="20" a="1"/>
  <c r="AV425" i="20"/>
  <c r="S425" i="20"/>
  <c r="K425" i="20"/>
  <c r="BI424" i="20"/>
  <c r="BE424" i="20" s="1"/>
  <c r="BF424" i="20"/>
  <c r="BG424" i="20" s="1"/>
  <c r="BD424" i="20"/>
  <c r="BC424" i="20"/>
  <c r="AZ424" i="20"/>
  <c r="BA424" i="20" s="1"/>
  <c r="BB424" i="20" s="1"/>
  <c r="AY424" i="20"/>
  <c r="AX424" i="20"/>
  <c r="AW424" i="20" a="1"/>
  <c r="AW424" i="20" s="1"/>
  <c r="AV424" i="20"/>
  <c r="S424" i="20"/>
  <c r="BI423" i="20"/>
  <c r="BG423" i="20"/>
  <c r="BE423" i="20"/>
  <c r="BF423" i="20" s="1"/>
  <c r="BD423" i="20"/>
  <c r="AW423" i="20" s="1" a="1"/>
  <c r="AW423" i="20" s="1"/>
  <c r="BC423" i="20"/>
  <c r="AZ423" i="20"/>
  <c r="BA423" i="20" s="1"/>
  <c r="BB423" i="20" s="1"/>
  <c r="AY423" i="20"/>
  <c r="AX423" i="20"/>
  <c r="AV423" i="20"/>
  <c r="S423" i="20"/>
  <c r="BI422" i="20"/>
  <c r="BE422" i="20" s="1"/>
  <c r="BF422" i="20" s="1"/>
  <c r="BG422" i="20" s="1"/>
  <c r="BD422" i="20"/>
  <c r="BC422" i="20"/>
  <c r="AZ422" i="20"/>
  <c r="BA422" i="20" s="1"/>
  <c r="BB422" i="20" s="1"/>
  <c r="AY422" i="20"/>
  <c r="AX422" i="20"/>
  <c r="AW422" i="20" a="1"/>
  <c r="AW422" i="20" s="1"/>
  <c r="AV422" i="20"/>
  <c r="S422" i="20"/>
  <c r="BI421" i="20"/>
  <c r="BE421" i="20" s="1"/>
  <c r="BF421" i="20" s="1"/>
  <c r="BG421" i="20" s="1"/>
  <c r="BD421" i="20"/>
  <c r="BC421" i="20"/>
  <c r="AZ421" i="20"/>
  <c r="BA421" i="20" s="1"/>
  <c r="BB421" i="20" s="1"/>
  <c r="AY421" i="20"/>
  <c r="AX421" i="20"/>
  <c r="AW421" i="20" a="1"/>
  <c r="AW421" i="20" s="1"/>
  <c r="AV421" i="20"/>
  <c r="S421" i="20"/>
  <c r="BI420" i="20"/>
  <c r="BD420" i="20"/>
  <c r="AW420" i="20" s="1" a="1"/>
  <c r="BC420" i="20"/>
  <c r="AZ420" i="20"/>
  <c r="BA420" i="20" s="1"/>
  <c r="BB420" i="20" s="1"/>
  <c r="AY420" i="20"/>
  <c r="AW420" i="20"/>
  <c r="AV420" i="20"/>
  <c r="S420" i="20"/>
  <c r="BI419" i="20"/>
  <c r="BD419" i="20"/>
  <c r="BC419" i="20"/>
  <c r="AY419" i="20"/>
  <c r="AV419" i="20"/>
  <c r="S419" i="20"/>
  <c r="BI418" i="20"/>
  <c r="BD418" i="20"/>
  <c r="AY418" i="20"/>
  <c r="AW418" i="20" a="1"/>
  <c r="AW418" i="20" s="1"/>
  <c r="AV418" i="20"/>
  <c r="S418" i="20"/>
  <c r="BI417" i="20"/>
  <c r="AX417" i="20" s="1"/>
  <c r="BE417" i="20"/>
  <c r="BF417" i="20" s="1"/>
  <c r="BG417" i="20" s="1"/>
  <c r="BD417" i="20"/>
  <c r="AW417" i="20" s="1" a="1"/>
  <c r="BC417" i="20"/>
  <c r="BB417" i="20"/>
  <c r="AZ417" i="20"/>
  <c r="BA417" i="20" s="1"/>
  <c r="AY417" i="20"/>
  <c r="AW417" i="20"/>
  <c r="AV417" i="20"/>
  <c r="S417" i="20"/>
  <c r="BI416" i="20"/>
  <c r="BF416" i="20"/>
  <c r="BG416" i="20" s="1"/>
  <c r="BE416" i="20"/>
  <c r="BD416" i="20"/>
  <c r="AY416" i="20"/>
  <c r="AX416" i="20"/>
  <c r="AV416" i="20"/>
  <c r="S416" i="20"/>
  <c r="BI415" i="20"/>
  <c r="BF415" i="20"/>
  <c r="BG415" i="20" s="1"/>
  <c r="BE415" i="20"/>
  <c r="BD415" i="20"/>
  <c r="AY415" i="20"/>
  <c r="AX415" i="20"/>
  <c r="AV415" i="20"/>
  <c r="S415" i="20"/>
  <c r="BI414" i="20"/>
  <c r="AX414" i="20" s="1"/>
  <c r="BE414" i="20"/>
  <c r="BF414" i="20" s="1"/>
  <c r="BG414" i="20" s="1"/>
  <c r="BD414" i="20"/>
  <c r="AW414" i="20" s="1" a="1"/>
  <c r="AW414" i="20" s="1"/>
  <c r="BC414" i="20"/>
  <c r="AY414" i="20"/>
  <c r="AV414" i="20"/>
  <c r="S414" i="20"/>
  <c r="BI413" i="20"/>
  <c r="AX413" i="20" s="1"/>
  <c r="BE413" i="20"/>
  <c r="BF413" i="20" s="1"/>
  <c r="BG413" i="20" s="1"/>
  <c r="BD413" i="20"/>
  <c r="BC413" i="20" s="1"/>
  <c r="BB413" i="20"/>
  <c r="AZ413" i="20"/>
  <c r="BA413" i="20" s="1"/>
  <c r="AY413" i="20"/>
  <c r="AW413" i="20" a="1"/>
  <c r="AW413" i="20" s="1"/>
  <c r="AV413" i="20"/>
  <c r="S413" i="20"/>
  <c r="K413" i="20"/>
  <c r="BI412" i="20"/>
  <c r="AX412" i="20" s="1"/>
  <c r="BE412" i="20"/>
  <c r="BF412" i="20" s="1"/>
  <c r="BG412" i="20" s="1"/>
  <c r="BD412" i="20"/>
  <c r="BC412" i="20"/>
  <c r="AZ412" i="20"/>
  <c r="BA412" i="20" s="1"/>
  <c r="BB412" i="20" s="1"/>
  <c r="AY412" i="20"/>
  <c r="AW412" i="20" a="1"/>
  <c r="AW412" i="20" s="1"/>
  <c r="AV412" i="20"/>
  <c r="S412" i="20"/>
  <c r="K412" i="20"/>
  <c r="K414" i="20" s="1"/>
  <c r="L411" i="20" s="1" a="1"/>
  <c r="L411" i="20" s="1"/>
  <c r="BI411" i="20"/>
  <c r="BF411" i="20"/>
  <c r="BG411" i="20" s="1"/>
  <c r="BE411" i="20"/>
  <c r="BD411" i="20"/>
  <c r="AZ411" i="20" s="1"/>
  <c r="BC411" i="20"/>
  <c r="BA411" i="20"/>
  <c r="BB411" i="20" s="1"/>
  <c r="AY411" i="20"/>
  <c r="AX411" i="20"/>
  <c r="AW411" i="20" a="1"/>
  <c r="AW411" i="20" s="1"/>
  <c r="AV411" i="20"/>
  <c r="S411" i="20"/>
  <c r="K411" i="20"/>
  <c r="BI410" i="20"/>
  <c r="BE410" i="20" s="1"/>
  <c r="BF410" i="20" s="1"/>
  <c r="BG410" i="20" s="1"/>
  <c r="BD410" i="20"/>
  <c r="AZ410" i="20"/>
  <c r="BA410" i="20" s="1"/>
  <c r="BB410" i="20" s="1"/>
  <c r="AY410" i="20"/>
  <c r="AX410" i="20"/>
  <c r="AV410" i="20"/>
  <c r="S410" i="20"/>
  <c r="BI409" i="20"/>
  <c r="BE409" i="20"/>
  <c r="BF409" i="20" s="1"/>
  <c r="BG409" i="20" s="1"/>
  <c r="BD409" i="20"/>
  <c r="AY409" i="20"/>
  <c r="AX409" i="20"/>
  <c r="AV409" i="20"/>
  <c r="S409" i="20"/>
  <c r="BI408" i="20"/>
  <c r="BD408" i="20"/>
  <c r="AZ408" i="20" s="1"/>
  <c r="BC408" i="20"/>
  <c r="BA408" i="20"/>
  <c r="BB408" i="20" s="1"/>
  <c r="AY408" i="20"/>
  <c r="AW408" i="20" a="1"/>
  <c r="AW408" i="20" s="1"/>
  <c r="AV408" i="20"/>
  <c r="S408" i="20"/>
  <c r="BI407" i="20"/>
  <c r="BD407" i="20"/>
  <c r="BC407" i="20"/>
  <c r="AZ407" i="20"/>
  <c r="BA407" i="20" s="1"/>
  <c r="BB407" i="20" s="1"/>
  <c r="AY407" i="20"/>
  <c r="AW407" i="20"/>
  <c r="AW407" i="20" a="1"/>
  <c r="AV407" i="20"/>
  <c r="S407" i="20"/>
  <c r="BI406" i="20"/>
  <c r="BD406" i="20"/>
  <c r="AY406" i="20"/>
  <c r="AW406" i="20" a="1"/>
  <c r="AW406" i="20" s="1"/>
  <c r="AV406" i="20"/>
  <c r="S406" i="20"/>
  <c r="BI405" i="20"/>
  <c r="BD405" i="20"/>
  <c r="AY405" i="20"/>
  <c r="AV405" i="20"/>
  <c r="S405" i="20"/>
  <c r="BI404" i="20"/>
  <c r="BE404" i="20"/>
  <c r="BF404" i="20" s="1"/>
  <c r="BG404" i="20" s="1"/>
  <c r="BD404" i="20"/>
  <c r="BC404" i="20" s="1"/>
  <c r="AZ404" i="20"/>
  <c r="BA404" i="20" s="1"/>
  <c r="BB404" i="20" s="1"/>
  <c r="AY404" i="20"/>
  <c r="AX404" i="20"/>
  <c r="AW404" i="20" a="1"/>
  <c r="AW404" i="20" s="1"/>
  <c r="AV404" i="20"/>
  <c r="S404" i="20"/>
  <c r="BI403" i="20"/>
  <c r="BE403" i="20"/>
  <c r="BF403" i="20" s="1"/>
  <c r="BG403" i="20" s="1"/>
  <c r="BD403" i="20"/>
  <c r="AY403" i="20"/>
  <c r="AX403" i="20"/>
  <c r="AV403" i="20"/>
  <c r="S403" i="20"/>
  <c r="BI402" i="20"/>
  <c r="AX402" i="20" s="1"/>
  <c r="BF402" i="20"/>
  <c r="BG402" i="20" s="1"/>
  <c r="BE402" i="20"/>
  <c r="BD402" i="20"/>
  <c r="BC402" i="20"/>
  <c r="AY402" i="20"/>
  <c r="AV402" i="20"/>
  <c r="S402" i="20"/>
  <c r="BI401" i="20"/>
  <c r="BD401" i="20"/>
  <c r="AZ401" i="20"/>
  <c r="BA401" i="20" s="1"/>
  <c r="BB401" i="20" s="1"/>
  <c r="AY401" i="20"/>
  <c r="AV401" i="20"/>
  <c r="S401" i="20"/>
  <c r="BI400" i="20"/>
  <c r="BD400" i="20"/>
  <c r="AY400" i="20"/>
  <c r="AV400" i="20"/>
  <c r="S400" i="20"/>
  <c r="K400" i="20"/>
  <c r="L397" i="20" s="1" a="1"/>
  <c r="L397" i="20" s="1"/>
  <c r="BI399" i="20"/>
  <c r="BE399" i="20" s="1"/>
  <c r="BF399" i="20" s="1"/>
  <c r="BG399" i="20"/>
  <c r="BD399" i="20"/>
  <c r="AY399" i="20"/>
  <c r="AV399" i="20"/>
  <c r="S399" i="20"/>
  <c r="K399" i="20"/>
  <c r="BI398" i="20"/>
  <c r="BE398" i="20" s="1"/>
  <c r="BF398" i="20" s="1"/>
  <c r="BG398" i="20" s="1"/>
  <c r="BD398" i="20"/>
  <c r="AW398" i="20" s="1" a="1"/>
  <c r="BC398" i="20"/>
  <c r="BA398" i="20"/>
  <c r="BB398" i="20" s="1"/>
  <c r="AZ398" i="20"/>
  <c r="AY398" i="20"/>
  <c r="AX398" i="20"/>
  <c r="AW398" i="20"/>
  <c r="AV398" i="20"/>
  <c r="S398" i="20"/>
  <c r="K398" i="20"/>
  <c r="K401" i="20" s="1"/>
  <c r="K402" i="20" s="1"/>
  <c r="K403" i="20" s="1"/>
  <c r="K404" i="20" s="1"/>
  <c r="BI397" i="20"/>
  <c r="AX397" i="20" s="1"/>
  <c r="BF397" i="20"/>
  <c r="BG397" i="20" s="1"/>
  <c r="BE397" i="20"/>
  <c r="BD397" i="20"/>
  <c r="BC397" i="20" s="1"/>
  <c r="AZ397" i="20"/>
  <c r="BA397" i="20" s="1"/>
  <c r="BB397" i="20" s="1"/>
  <c r="AY397" i="20"/>
  <c r="AW397" i="20" a="1"/>
  <c r="AW397" i="20" s="1"/>
  <c r="AV397" i="20"/>
  <c r="S397" i="20"/>
  <c r="K397" i="20"/>
  <c r="BI396" i="20"/>
  <c r="BE396" i="20"/>
  <c r="BF396" i="20" s="1"/>
  <c r="BG396" i="20" s="1"/>
  <c r="BD396" i="20"/>
  <c r="BC396" i="20" s="1"/>
  <c r="BB396" i="20"/>
  <c r="AZ396" i="20"/>
  <c r="BA396" i="20" s="1"/>
  <c r="AY396" i="20"/>
  <c r="AX396" i="20"/>
  <c r="AW396" i="20" a="1"/>
  <c r="AW396" i="20" s="1"/>
  <c r="AV396" i="20"/>
  <c r="S396" i="20"/>
  <c r="BI395" i="20"/>
  <c r="BG395" i="20"/>
  <c r="BE395" i="20"/>
  <c r="BF395" i="20" s="1"/>
  <c r="BD395" i="20"/>
  <c r="AY395" i="20"/>
  <c r="AX395" i="20"/>
  <c r="AV395" i="20"/>
  <c r="S395" i="20"/>
  <c r="BI394" i="20"/>
  <c r="BD394" i="20"/>
  <c r="AZ394" i="20" s="1"/>
  <c r="BA394" i="20" s="1"/>
  <c r="BB394" i="20" s="1"/>
  <c r="BC394" i="20"/>
  <c r="AY394" i="20"/>
  <c r="AW394" i="20" a="1"/>
  <c r="AW394" i="20" s="1"/>
  <c r="AV394" i="20"/>
  <c r="S394" i="20"/>
  <c r="BI393" i="20"/>
  <c r="BD393" i="20"/>
  <c r="AY393" i="20"/>
  <c r="AW393" i="20"/>
  <c r="AW393" i="20" a="1"/>
  <c r="AV393" i="20"/>
  <c r="S393" i="20"/>
  <c r="BI392" i="20"/>
  <c r="BF392" i="20"/>
  <c r="BG392" i="20" s="1"/>
  <c r="BE392" i="20"/>
  <c r="BD392" i="20"/>
  <c r="AY392" i="20"/>
  <c r="AX392" i="20"/>
  <c r="AV392" i="20"/>
  <c r="S392" i="20"/>
  <c r="BI391" i="20"/>
  <c r="BF391" i="20"/>
  <c r="BG391" i="20" s="1"/>
  <c r="BE391" i="20"/>
  <c r="BD391" i="20"/>
  <c r="AY391" i="20"/>
  <c r="AX391" i="20"/>
  <c r="AV391" i="20"/>
  <c r="S391" i="20"/>
  <c r="BI390" i="20"/>
  <c r="BE390" i="20"/>
  <c r="BF390" i="20" s="1"/>
  <c r="BG390" i="20" s="1"/>
  <c r="BD390" i="20"/>
  <c r="AW390" i="20" s="1" a="1"/>
  <c r="AW390" i="20" s="1"/>
  <c r="BC390" i="20"/>
  <c r="AZ390" i="20"/>
  <c r="BA390" i="20" s="1"/>
  <c r="BB390" i="20" s="1"/>
  <c r="AY390" i="20"/>
  <c r="AX390" i="20"/>
  <c r="AV390" i="20"/>
  <c r="S390" i="20"/>
  <c r="BI389" i="20"/>
  <c r="BE389" i="20" s="1"/>
  <c r="BF389" i="20" s="1"/>
  <c r="BG389" i="20" s="1"/>
  <c r="BD389" i="20"/>
  <c r="AZ389" i="20"/>
  <c r="BA389" i="20" s="1"/>
  <c r="BB389" i="20" s="1"/>
  <c r="AY389" i="20"/>
  <c r="AX389" i="20"/>
  <c r="AV389" i="20"/>
  <c r="S389" i="20"/>
  <c r="BI388" i="20"/>
  <c r="BD388" i="20"/>
  <c r="BC388" i="20"/>
  <c r="AY388" i="20"/>
  <c r="AV388" i="20"/>
  <c r="S388" i="20"/>
  <c r="BI387" i="20"/>
  <c r="BG387" i="20"/>
  <c r="BF387" i="20"/>
  <c r="BE387" i="20"/>
  <c r="BD387" i="20"/>
  <c r="BC387" i="20"/>
  <c r="BB387" i="20"/>
  <c r="AZ387" i="20"/>
  <c r="BA387" i="20" s="1"/>
  <c r="AY387" i="20"/>
  <c r="AX387" i="20"/>
  <c r="AW387" i="20"/>
  <c r="AW387" i="20" a="1"/>
  <c r="AV387" i="20"/>
  <c r="S387" i="20"/>
  <c r="BI386" i="20"/>
  <c r="BD386" i="20"/>
  <c r="AY386" i="20"/>
  <c r="AV386" i="20"/>
  <c r="S386" i="20"/>
  <c r="BI385" i="20"/>
  <c r="BE385" i="20"/>
  <c r="BF385" i="20" s="1"/>
  <c r="BG385" i="20" s="1"/>
  <c r="BD385" i="20"/>
  <c r="AW385" i="20" s="1" a="1"/>
  <c r="AW385" i="20" s="1"/>
  <c r="AY385" i="20"/>
  <c r="AX385" i="20"/>
  <c r="AV385" i="20"/>
  <c r="S385" i="20"/>
  <c r="K385" i="20"/>
  <c r="BI384" i="20"/>
  <c r="BE384" i="20" s="1"/>
  <c r="BF384" i="20" s="1"/>
  <c r="BG384" i="20"/>
  <c r="BD384" i="20"/>
  <c r="AY384" i="20"/>
  <c r="AX384" i="20"/>
  <c r="AW384" i="20" a="1"/>
  <c r="AW384" i="20" s="1"/>
  <c r="AV384" i="20"/>
  <c r="S384" i="20"/>
  <c r="BI383" i="20"/>
  <c r="BD383" i="20"/>
  <c r="AY383" i="20"/>
  <c r="AV383" i="20"/>
  <c r="S383" i="20"/>
  <c r="K383" i="20"/>
  <c r="K384" i="20" s="1"/>
  <c r="BI382" i="20"/>
  <c r="BD382" i="20"/>
  <c r="AZ382" i="20" s="1"/>
  <c r="BA382" i="20" s="1"/>
  <c r="BB382" i="20" s="1"/>
  <c r="BC382" i="20"/>
  <c r="AY382" i="20"/>
  <c r="AW382" i="20" a="1"/>
  <c r="AW382" i="20" s="1"/>
  <c r="AV382" i="20"/>
  <c r="S382" i="20"/>
  <c r="BI381" i="20"/>
  <c r="AX381" i="20" s="1"/>
  <c r="BE381" i="20"/>
  <c r="BF381" i="20" s="1"/>
  <c r="BG381" i="20" s="1"/>
  <c r="BD381" i="20"/>
  <c r="BC381" i="20"/>
  <c r="BA381" i="20"/>
  <c r="BB381" i="20" s="1"/>
  <c r="AZ381" i="20"/>
  <c r="AY381" i="20"/>
  <c r="AW381" i="20" a="1"/>
  <c r="AW381" i="20" s="1"/>
  <c r="AV381" i="20"/>
  <c r="S381" i="20"/>
  <c r="BI380" i="20"/>
  <c r="BD380" i="20"/>
  <c r="AW380" i="20" s="1" a="1"/>
  <c r="BC380" i="20"/>
  <c r="AZ380" i="20"/>
  <c r="BA380" i="20" s="1"/>
  <c r="BB380" i="20" s="1"/>
  <c r="AY380" i="20"/>
  <c r="AW380" i="20"/>
  <c r="AV380" i="20"/>
  <c r="S380" i="20"/>
  <c r="BI379" i="20"/>
  <c r="AX379" i="20" s="1"/>
  <c r="BF379" i="20"/>
  <c r="BG379" i="20" s="1"/>
  <c r="BE379" i="20"/>
  <c r="BD379" i="20"/>
  <c r="AZ379" i="20" s="1"/>
  <c r="BA379" i="20" s="1"/>
  <c r="BC379" i="20"/>
  <c r="BB379" i="20"/>
  <c r="AY379" i="20"/>
  <c r="AW379" i="20"/>
  <c r="AW379" i="20" a="1"/>
  <c r="AV379" i="20"/>
  <c r="S379" i="20"/>
  <c r="BI378" i="20"/>
  <c r="BD378" i="20"/>
  <c r="AY378" i="20"/>
  <c r="AV378" i="20"/>
  <c r="S378" i="20"/>
  <c r="BI377" i="20"/>
  <c r="BE377" i="20"/>
  <c r="BF377" i="20" s="1"/>
  <c r="BG377" i="20" s="1"/>
  <c r="BD377" i="20"/>
  <c r="BC377" i="20"/>
  <c r="AY377" i="20"/>
  <c r="AX377" i="20"/>
  <c r="AV377" i="20"/>
  <c r="S377" i="20"/>
  <c r="BI376" i="20"/>
  <c r="BE376" i="20" s="1"/>
  <c r="BF376" i="20" s="1"/>
  <c r="BG376" i="20"/>
  <c r="BD376" i="20"/>
  <c r="AY376" i="20"/>
  <c r="AX376" i="20"/>
  <c r="AV376" i="20"/>
  <c r="S376" i="20"/>
  <c r="K376" i="20"/>
  <c r="BI375" i="20"/>
  <c r="BD375" i="20"/>
  <c r="AZ375" i="20"/>
  <c r="BA375" i="20" s="1"/>
  <c r="BB375" i="20" s="1"/>
  <c r="AY375" i="20"/>
  <c r="AV375" i="20"/>
  <c r="S375" i="20"/>
  <c r="BI374" i="20"/>
  <c r="AX374" i="20" s="1"/>
  <c r="BE374" i="20"/>
  <c r="BF374" i="20" s="1"/>
  <c r="BG374" i="20" s="1"/>
  <c r="BD374" i="20"/>
  <c r="AY374" i="20"/>
  <c r="AV374" i="20"/>
  <c r="S374" i="20"/>
  <c r="K374" i="20"/>
  <c r="K375" i="20" s="1"/>
  <c r="BI373" i="20"/>
  <c r="BE373" i="20" s="1"/>
  <c r="BF373" i="20" s="1"/>
  <c r="BG373" i="20" s="1"/>
  <c r="BD373" i="20"/>
  <c r="AY373" i="20"/>
  <c r="AX373" i="20"/>
  <c r="AW373" i="20"/>
  <c r="AW373" i="20" a="1"/>
  <c r="AV373" i="20"/>
  <c r="S373" i="20"/>
  <c r="BI372" i="20"/>
  <c r="BE372" i="20" s="1"/>
  <c r="BF372" i="20" s="1"/>
  <c r="BG372" i="20" s="1"/>
  <c r="BD372" i="20"/>
  <c r="AZ372" i="20" s="1"/>
  <c r="BA372" i="20" s="1"/>
  <c r="BB372" i="20" s="1"/>
  <c r="AY372" i="20"/>
  <c r="AX372" i="20"/>
  <c r="AW372" i="20"/>
  <c r="AW372" i="20" a="1"/>
  <c r="AV372" i="20"/>
  <c r="S372" i="20"/>
  <c r="K372" i="20"/>
  <c r="L369" i="20" s="1" a="1"/>
  <c r="L369" i="20" s="1"/>
  <c r="BI371" i="20"/>
  <c r="AX371" i="20" s="1"/>
  <c r="BF371" i="20"/>
  <c r="BG371" i="20" s="1"/>
  <c r="BE371" i="20"/>
  <c r="BD371" i="20"/>
  <c r="BC371" i="20"/>
  <c r="AZ371" i="20"/>
  <c r="BA371" i="20" s="1"/>
  <c r="BB371" i="20" s="1"/>
  <c r="AY371" i="20"/>
  <c r="AW371" i="20" a="1"/>
  <c r="AW371" i="20" s="1"/>
  <c r="AV371" i="20"/>
  <c r="S371" i="20"/>
  <c r="K371" i="20"/>
  <c r="BI370" i="20"/>
  <c r="AX370" i="20" s="1"/>
  <c r="BE370" i="20"/>
  <c r="BF370" i="20" s="1"/>
  <c r="BG370" i="20" s="1"/>
  <c r="BD370" i="20"/>
  <c r="BC370" i="20" s="1"/>
  <c r="AZ370" i="20"/>
  <c r="BA370" i="20" s="1"/>
  <c r="BB370" i="20" s="1"/>
  <c r="AY370" i="20"/>
  <c r="AW370" i="20" a="1"/>
  <c r="AW370" i="20" s="1"/>
  <c r="AV370" i="20"/>
  <c r="S370" i="20"/>
  <c r="BI369" i="20"/>
  <c r="BE369" i="20"/>
  <c r="BF369" i="20" s="1"/>
  <c r="BG369" i="20" s="1"/>
  <c r="BD369" i="20"/>
  <c r="AY369" i="20"/>
  <c r="AX369" i="20"/>
  <c r="AW369" i="20" a="1"/>
  <c r="AW369" i="20" s="1"/>
  <c r="AV369" i="20"/>
  <c r="S369" i="20"/>
  <c r="K369" i="20"/>
  <c r="K370" i="20" s="1"/>
  <c r="K373" i="20" s="1"/>
  <c r="BI368" i="20"/>
  <c r="BE368" i="20" s="1"/>
  <c r="BF368" i="20"/>
  <c r="BG368" i="20" s="1"/>
  <c r="BD368" i="20"/>
  <c r="AZ368" i="20" s="1"/>
  <c r="BC368" i="20"/>
  <c r="BB368" i="20"/>
  <c r="BA368" i="20"/>
  <c r="AY368" i="20"/>
  <c r="AX368" i="20"/>
  <c r="AW368" i="20" a="1"/>
  <c r="AW368" i="20" s="1"/>
  <c r="AV368" i="20"/>
  <c r="S368" i="20"/>
  <c r="BI367" i="20"/>
  <c r="BE367" i="20" s="1"/>
  <c r="BF367" i="20" s="1"/>
  <c r="BG367" i="20" s="1"/>
  <c r="BD367" i="20"/>
  <c r="BC367" i="20"/>
  <c r="AZ367" i="20"/>
  <c r="BA367" i="20" s="1"/>
  <c r="BB367" i="20" s="1"/>
  <c r="AY367" i="20"/>
  <c r="AX367" i="20"/>
  <c r="AW367" i="20" a="1"/>
  <c r="AW367" i="20" s="1"/>
  <c r="AV367" i="20"/>
  <c r="S367" i="20"/>
  <c r="BI366" i="20"/>
  <c r="BE366" i="20"/>
  <c r="BF366" i="20" s="1"/>
  <c r="BG366" i="20" s="1"/>
  <c r="BD366" i="20"/>
  <c r="BC366" i="20"/>
  <c r="AZ366" i="20"/>
  <c r="BA366" i="20" s="1"/>
  <c r="BB366" i="20" s="1"/>
  <c r="AY366" i="20"/>
  <c r="AX366" i="20"/>
  <c r="AW366" i="20" a="1"/>
  <c r="AW366" i="20" s="1"/>
  <c r="AV366" i="20"/>
  <c r="S366" i="20"/>
  <c r="BI365" i="20"/>
  <c r="BD365" i="20"/>
  <c r="AW365" i="20" s="1" a="1"/>
  <c r="BC365" i="20"/>
  <c r="BB365" i="20"/>
  <c r="AZ365" i="20"/>
  <c r="BA365" i="20" s="1"/>
  <c r="AY365" i="20"/>
  <c r="AW365" i="20"/>
  <c r="AV365" i="20"/>
  <c r="S365" i="20"/>
  <c r="BI364" i="20"/>
  <c r="BD364" i="20"/>
  <c r="BC364" i="20" s="1"/>
  <c r="AZ364" i="20"/>
  <c r="BA364" i="20" s="1"/>
  <c r="BB364" i="20" s="1"/>
  <c r="AY364" i="20"/>
  <c r="AW364" i="20" a="1"/>
  <c r="AW364" i="20" s="1"/>
  <c r="AV364" i="20"/>
  <c r="S364" i="20"/>
  <c r="BI363" i="20"/>
  <c r="BG363" i="20"/>
  <c r="BE363" i="20"/>
  <c r="BF363" i="20" s="1"/>
  <c r="BD363" i="20"/>
  <c r="BC363" i="20"/>
  <c r="BA363" i="20"/>
  <c r="BB363" i="20" s="1"/>
  <c r="AZ363" i="20"/>
  <c r="AY363" i="20"/>
  <c r="AX363" i="20"/>
  <c r="AW363" i="20" a="1"/>
  <c r="AW363" i="20" s="1"/>
  <c r="AV363" i="20"/>
  <c r="S363" i="20"/>
  <c r="BI362" i="20"/>
  <c r="BD362" i="20"/>
  <c r="BC362" i="20" s="1"/>
  <c r="AY362" i="20"/>
  <c r="AV362" i="20"/>
  <c r="S362" i="20"/>
  <c r="BI361" i="20"/>
  <c r="BF361" i="20"/>
  <c r="BG361" i="20" s="1"/>
  <c r="BE361" i="20"/>
  <c r="BD361" i="20"/>
  <c r="BC361" i="20" s="1"/>
  <c r="AZ361" i="20"/>
  <c r="BA361" i="20" s="1"/>
  <c r="BB361" i="20" s="1"/>
  <c r="AY361" i="20"/>
  <c r="AX361" i="20"/>
  <c r="AW361" i="20" a="1"/>
  <c r="AW361" i="20" s="1"/>
  <c r="AV361" i="20"/>
  <c r="S361" i="20"/>
  <c r="BI360" i="20"/>
  <c r="BD360" i="20"/>
  <c r="BC360" i="20"/>
  <c r="BA360" i="20"/>
  <c r="BB360" i="20" s="1"/>
  <c r="AZ360" i="20"/>
  <c r="AY360" i="20"/>
  <c r="AW360" i="20" a="1"/>
  <c r="AW360" i="20" s="1"/>
  <c r="AV360" i="20"/>
  <c r="S360" i="20"/>
  <c r="BI359" i="20"/>
  <c r="BG359" i="20"/>
  <c r="BE359" i="20"/>
  <c r="BF359" i="20" s="1"/>
  <c r="BD359" i="20"/>
  <c r="BC359" i="20" s="1"/>
  <c r="AY359" i="20"/>
  <c r="AX359" i="20"/>
  <c r="AV359" i="20"/>
  <c r="S359" i="20"/>
  <c r="BI358" i="20"/>
  <c r="BE358" i="20" s="1"/>
  <c r="BF358" i="20" s="1"/>
  <c r="BG358" i="20"/>
  <c r="BD358" i="20"/>
  <c r="BA358" i="20"/>
  <c r="BB358" i="20" s="1"/>
  <c r="AZ358" i="20"/>
  <c r="AY358" i="20"/>
  <c r="AX358" i="20"/>
  <c r="AV358" i="20"/>
  <c r="S358" i="20"/>
  <c r="BI357" i="20"/>
  <c r="BF357" i="20"/>
  <c r="BG357" i="20" s="1"/>
  <c r="BE357" i="20"/>
  <c r="BD357" i="20"/>
  <c r="AY357" i="20"/>
  <c r="AX357" i="20"/>
  <c r="AV357" i="20"/>
  <c r="S357" i="20"/>
  <c r="K357" i="20"/>
  <c r="BI356" i="20"/>
  <c r="BD356" i="20"/>
  <c r="AY356" i="20"/>
  <c r="AV356" i="20"/>
  <c r="S356" i="20"/>
  <c r="BI355" i="20"/>
  <c r="BF355" i="20"/>
  <c r="BG355" i="20" s="1"/>
  <c r="BE355" i="20"/>
  <c r="BD355" i="20"/>
  <c r="BC355" i="20"/>
  <c r="AZ355" i="20"/>
  <c r="BA355" i="20" s="1"/>
  <c r="BB355" i="20" s="1"/>
  <c r="AY355" i="20"/>
  <c r="AX355" i="20"/>
  <c r="AW355" i="20" a="1"/>
  <c r="AW355" i="20" s="1"/>
  <c r="AV355" i="20"/>
  <c r="S355" i="20"/>
  <c r="K355" i="20"/>
  <c r="K356" i="20" s="1"/>
  <c r="BI354" i="20"/>
  <c r="AX354" i="20" s="1"/>
  <c r="BE354" i="20"/>
  <c r="BF354" i="20" s="1"/>
  <c r="BG354" i="20" s="1"/>
  <c r="BD354" i="20"/>
  <c r="BC354" i="20"/>
  <c r="BB354" i="20"/>
  <c r="BA354" i="20"/>
  <c r="AZ354" i="20"/>
  <c r="AY354" i="20"/>
  <c r="AW354" i="20" a="1"/>
  <c r="AW354" i="20" s="1"/>
  <c r="AV354" i="20"/>
  <c r="S354" i="20"/>
  <c r="BI353" i="20"/>
  <c r="BD353" i="20"/>
  <c r="AY353" i="20"/>
  <c r="AV353" i="20"/>
  <c r="S353" i="20"/>
  <c r="BI352" i="20"/>
  <c r="BE352" i="20" s="1"/>
  <c r="BF352" i="20" s="1"/>
  <c r="BG352" i="20" s="1"/>
  <c r="BD352" i="20"/>
  <c r="AZ352" i="20" s="1"/>
  <c r="BA352" i="20" s="1"/>
  <c r="BB352" i="20" s="1"/>
  <c r="BC352" i="20"/>
  <c r="AY352" i="20"/>
  <c r="AX352" i="20"/>
  <c r="AW352" i="20" a="1"/>
  <c r="AW352" i="20" s="1"/>
  <c r="AV352" i="20"/>
  <c r="S352" i="20"/>
  <c r="BI351" i="20"/>
  <c r="BE351" i="20"/>
  <c r="BF351" i="20" s="1"/>
  <c r="BG351" i="20" s="1"/>
  <c r="BD351" i="20"/>
  <c r="BC351" i="20" s="1"/>
  <c r="AY351" i="20"/>
  <c r="AX351" i="20"/>
  <c r="AV351" i="20"/>
  <c r="S351" i="20"/>
  <c r="BI350" i="20"/>
  <c r="BE350" i="20"/>
  <c r="BF350" i="20" s="1"/>
  <c r="BG350" i="20" s="1"/>
  <c r="BD350" i="20"/>
  <c r="AY350" i="20"/>
  <c r="AX350" i="20"/>
  <c r="AV350" i="20"/>
  <c r="S350" i="20"/>
  <c r="BI349" i="20"/>
  <c r="BD349" i="20"/>
  <c r="BC349" i="20"/>
  <c r="BA349" i="20"/>
  <c r="BB349" i="20" s="1"/>
  <c r="AZ349" i="20"/>
  <c r="AY349" i="20"/>
  <c r="AW349" i="20" a="1"/>
  <c r="AW349" i="20" s="1"/>
  <c r="AV349" i="20"/>
  <c r="S349" i="20"/>
  <c r="BI348" i="20"/>
  <c r="BF348" i="20"/>
  <c r="BG348" i="20" s="1"/>
  <c r="BE348" i="20"/>
  <c r="BD348" i="20"/>
  <c r="BC348" i="20"/>
  <c r="AY348" i="20"/>
  <c r="AX348" i="20"/>
  <c r="AV348" i="20"/>
  <c r="S348" i="20"/>
  <c r="BI347" i="20"/>
  <c r="BD347" i="20"/>
  <c r="BC347" i="20" s="1"/>
  <c r="AZ347" i="20"/>
  <c r="BA347" i="20" s="1"/>
  <c r="BB347" i="20" s="1"/>
  <c r="AY347" i="20"/>
  <c r="AW347" i="20" a="1"/>
  <c r="AW347" i="20" s="1"/>
  <c r="AV347" i="20"/>
  <c r="S347" i="20"/>
  <c r="BI346" i="20"/>
  <c r="BE346" i="20"/>
  <c r="BF346" i="20" s="1"/>
  <c r="BG346" i="20" s="1"/>
  <c r="BD346" i="20"/>
  <c r="BC346" i="20"/>
  <c r="BA346" i="20"/>
  <c r="BB346" i="20" s="1"/>
  <c r="AZ346" i="20"/>
  <c r="AY346" i="20"/>
  <c r="AX346" i="20"/>
  <c r="AW346" i="20"/>
  <c r="AW346" i="20" a="1"/>
  <c r="AV346" i="20"/>
  <c r="S346" i="20"/>
  <c r="BI345" i="20"/>
  <c r="AX345" i="20" s="1"/>
  <c r="BD345" i="20"/>
  <c r="AW345" i="20" s="1" a="1"/>
  <c r="AZ345" i="20"/>
  <c r="BA345" i="20" s="1"/>
  <c r="BB345" i="20" s="1"/>
  <c r="AY345" i="20"/>
  <c r="AW345" i="20"/>
  <c r="AV345" i="20"/>
  <c r="S345" i="20"/>
  <c r="BI344" i="20"/>
  <c r="BD344" i="20"/>
  <c r="BC344" i="20"/>
  <c r="BA344" i="20"/>
  <c r="BB344" i="20" s="1"/>
  <c r="AZ344" i="20"/>
  <c r="AY344" i="20"/>
  <c r="AW344" i="20" a="1"/>
  <c r="AW344" i="20" s="1"/>
  <c r="AV344" i="20"/>
  <c r="S344" i="20"/>
  <c r="K344" i="20"/>
  <c r="L341" i="20" s="1" a="1"/>
  <c r="L341" i="20" s="1"/>
  <c r="O341" i="20" s="1"/>
  <c r="BI343" i="20"/>
  <c r="BF343" i="20"/>
  <c r="BG343" i="20" s="1"/>
  <c r="BE343" i="20"/>
  <c r="BD343" i="20"/>
  <c r="AZ343" i="20" s="1"/>
  <c r="BA343" i="20" s="1"/>
  <c r="BB343" i="20" s="1"/>
  <c r="AY343" i="20"/>
  <c r="AX343" i="20"/>
  <c r="AW343" i="20" a="1"/>
  <c r="AW343" i="20" s="1"/>
  <c r="AV343" i="20"/>
  <c r="S343" i="20"/>
  <c r="K343" i="20"/>
  <c r="BI342" i="20"/>
  <c r="BD342" i="20"/>
  <c r="AZ342" i="20" s="1"/>
  <c r="BA342" i="20" s="1"/>
  <c r="BC342" i="20"/>
  <c r="BB342" i="20"/>
  <c r="AY342" i="20"/>
  <c r="AW342" i="20" a="1"/>
  <c r="AW342" i="20" s="1"/>
  <c r="AV342" i="20"/>
  <c r="S342" i="20"/>
  <c r="BI341" i="20"/>
  <c r="BE341" i="20"/>
  <c r="BF341" i="20" s="1"/>
  <c r="BG341" i="20" s="1"/>
  <c r="BD341" i="20"/>
  <c r="BC341" i="20"/>
  <c r="AZ341" i="20"/>
  <c r="BA341" i="20" s="1"/>
  <c r="BB341" i="20" s="1"/>
  <c r="AY341" i="20"/>
  <c r="AX341" i="20"/>
  <c r="AW341" i="20" a="1"/>
  <c r="AW341" i="20" s="1"/>
  <c r="AV341" i="20"/>
  <c r="S341" i="20"/>
  <c r="K341" i="20"/>
  <c r="K342" i="20" s="1"/>
  <c r="K345" i="20" s="1"/>
  <c r="K346" i="20" s="1"/>
  <c r="K347" i="20" s="1"/>
  <c r="K348" i="20" s="1"/>
  <c r="BI340" i="20"/>
  <c r="BD340" i="20"/>
  <c r="BC340" i="20"/>
  <c r="AY340" i="20"/>
  <c r="AV340" i="20"/>
  <c r="S340" i="20"/>
  <c r="BI339" i="20"/>
  <c r="AX339" i="20" s="1"/>
  <c r="BE339" i="20"/>
  <c r="BF339" i="20" s="1"/>
  <c r="BG339" i="20" s="1"/>
  <c r="BD339" i="20"/>
  <c r="AW339" i="20" s="1" a="1"/>
  <c r="AW339" i="20" s="1"/>
  <c r="BC339" i="20"/>
  <c r="AZ339" i="20"/>
  <c r="BA339" i="20" s="1"/>
  <c r="BB339" i="20" s="1"/>
  <c r="AY339" i="20"/>
  <c r="AV339" i="20"/>
  <c r="S339" i="20"/>
  <c r="BI338" i="20"/>
  <c r="AX338" i="20" s="1"/>
  <c r="BE338" i="20"/>
  <c r="BF338" i="20" s="1"/>
  <c r="BG338" i="20" s="1"/>
  <c r="BD338" i="20"/>
  <c r="BC338" i="20"/>
  <c r="BB338" i="20"/>
  <c r="AZ338" i="20"/>
  <c r="BA338" i="20" s="1"/>
  <c r="AY338" i="20"/>
  <c r="AW338" i="20" a="1"/>
  <c r="AW338" i="20" s="1"/>
  <c r="AV338" i="20"/>
  <c r="S338" i="20"/>
  <c r="BI337" i="20"/>
  <c r="BE337" i="20"/>
  <c r="BF337" i="20" s="1"/>
  <c r="BG337" i="20" s="1"/>
  <c r="BD337" i="20"/>
  <c r="BC337" i="20"/>
  <c r="AY337" i="20"/>
  <c r="AX337" i="20"/>
  <c r="AV337" i="20"/>
  <c r="S337" i="20"/>
  <c r="BI336" i="20"/>
  <c r="BD336" i="20"/>
  <c r="AY336" i="20"/>
  <c r="AW336" i="20" a="1"/>
  <c r="AW336" i="20" s="1"/>
  <c r="AV336" i="20"/>
  <c r="S336" i="20"/>
  <c r="BI335" i="20"/>
  <c r="BD335" i="20"/>
  <c r="BC335" i="20" s="1"/>
  <c r="AZ335" i="20"/>
  <c r="BA335" i="20" s="1"/>
  <c r="BB335" i="20" s="1"/>
  <c r="AY335" i="20"/>
  <c r="AV335" i="20"/>
  <c r="S335" i="20"/>
  <c r="BI334" i="20"/>
  <c r="BF334" i="20"/>
  <c r="BG334" i="20" s="1"/>
  <c r="BE334" i="20"/>
  <c r="BD334" i="20"/>
  <c r="BC334" i="20"/>
  <c r="BB334" i="20"/>
  <c r="AZ334" i="20"/>
  <c r="BA334" i="20" s="1"/>
  <c r="AY334" i="20"/>
  <c r="AX334" i="20"/>
  <c r="AW334" i="20" a="1"/>
  <c r="AW334" i="20" s="1"/>
  <c r="AV334" i="20"/>
  <c r="S334" i="20"/>
  <c r="BI333" i="20"/>
  <c r="AX333" i="20" s="1"/>
  <c r="BE333" i="20"/>
  <c r="BF333" i="20" s="1"/>
  <c r="BG333" i="20" s="1"/>
  <c r="BD333" i="20"/>
  <c r="AZ333" i="20" s="1"/>
  <c r="BA333" i="20" s="1"/>
  <c r="BC333" i="20"/>
  <c r="BB333" i="20"/>
  <c r="AY333" i="20"/>
  <c r="AW333" i="20" a="1"/>
  <c r="AW333" i="20" s="1"/>
  <c r="AV333" i="20"/>
  <c r="S333" i="20"/>
  <c r="BI332" i="20"/>
  <c r="BE332" i="20"/>
  <c r="BF332" i="20" s="1"/>
  <c r="BG332" i="20" s="1"/>
  <c r="BD332" i="20"/>
  <c r="BC332" i="20"/>
  <c r="BA332" i="20"/>
  <c r="BB332" i="20" s="1"/>
  <c r="AZ332" i="20"/>
  <c r="AY332" i="20"/>
  <c r="AX332" i="20"/>
  <c r="AW332" i="20" a="1"/>
  <c r="AW332" i="20" s="1"/>
  <c r="AV332" i="20"/>
  <c r="S332" i="20"/>
  <c r="BI331" i="20"/>
  <c r="BD331" i="20"/>
  <c r="AW331" i="20" s="1" a="1"/>
  <c r="AW331" i="20" s="1"/>
  <c r="BC331" i="20"/>
  <c r="AZ331" i="20"/>
  <c r="BA331" i="20" s="1"/>
  <c r="BB331" i="20" s="1"/>
  <c r="AY331" i="20"/>
  <c r="AV331" i="20"/>
  <c r="S331" i="20"/>
  <c r="BI330" i="20"/>
  <c r="BE330" i="20" s="1"/>
  <c r="BF330" i="20"/>
  <c r="BG330" i="20" s="1"/>
  <c r="BD330" i="20"/>
  <c r="AY330" i="20"/>
  <c r="AX330" i="20"/>
  <c r="AW330" i="20"/>
  <c r="AW330" i="20" a="1"/>
  <c r="AV330" i="20"/>
  <c r="S330" i="20"/>
  <c r="BI329" i="20"/>
  <c r="BF329" i="20"/>
  <c r="BG329" i="20" s="1"/>
  <c r="BE329" i="20"/>
  <c r="BD329" i="20"/>
  <c r="BC329" i="20"/>
  <c r="AZ329" i="20"/>
  <c r="BA329" i="20" s="1"/>
  <c r="BB329" i="20" s="1"/>
  <c r="AY329" i="20"/>
  <c r="AX329" i="20"/>
  <c r="AW329" i="20" a="1"/>
  <c r="AW329" i="20" s="1"/>
  <c r="AV329" i="20"/>
  <c r="S329" i="20"/>
  <c r="K329" i="20"/>
  <c r="BI328" i="20"/>
  <c r="AX328" i="20" s="1"/>
  <c r="BE328" i="20"/>
  <c r="BF328" i="20" s="1"/>
  <c r="BG328" i="20" s="1"/>
  <c r="BD328" i="20"/>
  <c r="BC328" i="20" s="1"/>
  <c r="AZ328" i="20"/>
  <c r="BA328" i="20" s="1"/>
  <c r="BB328" i="20" s="1"/>
  <c r="AY328" i="20"/>
  <c r="AW328" i="20" a="1"/>
  <c r="AW328" i="20" s="1"/>
  <c r="AV328" i="20"/>
  <c r="S328" i="20"/>
  <c r="BI327" i="20"/>
  <c r="BD327" i="20"/>
  <c r="AZ327" i="20"/>
  <c r="BA327" i="20" s="1"/>
  <c r="BB327" i="20" s="1"/>
  <c r="AY327" i="20"/>
  <c r="AV327" i="20"/>
  <c r="S327" i="20"/>
  <c r="K327" i="20"/>
  <c r="K328" i="20" s="1"/>
  <c r="BI326" i="20"/>
  <c r="BE326" i="20" s="1"/>
  <c r="BF326" i="20" s="1"/>
  <c r="BG326" i="20" s="1"/>
  <c r="BD326" i="20"/>
  <c r="BC326" i="20"/>
  <c r="AZ326" i="20"/>
  <c r="BA326" i="20" s="1"/>
  <c r="BB326" i="20" s="1"/>
  <c r="AY326" i="20"/>
  <c r="AX326" i="20"/>
  <c r="AW326" i="20"/>
  <c r="AW326" i="20" a="1"/>
  <c r="AV326" i="20"/>
  <c r="S326" i="20"/>
  <c r="BI325" i="20"/>
  <c r="BE325" i="20"/>
  <c r="BF325" i="20" s="1"/>
  <c r="BG325" i="20" s="1"/>
  <c r="BD325" i="20"/>
  <c r="AY325" i="20"/>
  <c r="AX325" i="20"/>
  <c r="AV325" i="20"/>
  <c r="S325" i="20"/>
  <c r="BI324" i="20"/>
  <c r="BE324" i="20" s="1"/>
  <c r="BF324" i="20"/>
  <c r="BG324" i="20" s="1"/>
  <c r="BD324" i="20"/>
  <c r="AW324" i="20" s="1" a="1"/>
  <c r="BC324" i="20"/>
  <c r="AY324" i="20"/>
  <c r="AX324" i="20"/>
  <c r="AW324" i="20"/>
  <c r="AV324" i="20"/>
  <c r="S324" i="20"/>
  <c r="BI323" i="20"/>
  <c r="AX323" i="20" s="1"/>
  <c r="BE323" i="20"/>
  <c r="BF323" i="20" s="1"/>
  <c r="BG323" i="20" s="1"/>
  <c r="BD323" i="20"/>
  <c r="AY323" i="20"/>
  <c r="AW323" i="20" a="1"/>
  <c r="AW323" i="20" s="1"/>
  <c r="AV323" i="20"/>
  <c r="S323" i="20"/>
  <c r="BI322" i="20"/>
  <c r="BD322" i="20"/>
  <c r="BC322" i="20"/>
  <c r="AZ322" i="20"/>
  <c r="BA322" i="20" s="1"/>
  <c r="BB322" i="20" s="1"/>
  <c r="AY322" i="20"/>
  <c r="AW322" i="20"/>
  <c r="AW322" i="20" a="1"/>
  <c r="AV322" i="20"/>
  <c r="S322" i="20"/>
  <c r="BI321" i="20"/>
  <c r="BD321" i="20"/>
  <c r="BC321" i="20"/>
  <c r="BB321" i="20"/>
  <c r="AZ321" i="20"/>
  <c r="BA321" i="20" s="1"/>
  <c r="AY321" i="20"/>
  <c r="AW321" i="20"/>
  <c r="AW321" i="20" a="1"/>
  <c r="AV321" i="20"/>
  <c r="S321" i="20"/>
  <c r="BI320" i="20"/>
  <c r="AX320" i="20" s="1"/>
  <c r="BE320" i="20"/>
  <c r="BF320" i="20" s="1"/>
  <c r="BG320" i="20" s="1"/>
  <c r="BD320" i="20"/>
  <c r="BC320" i="20"/>
  <c r="AZ320" i="20"/>
  <c r="BA320" i="20" s="1"/>
  <c r="BB320" i="20" s="1"/>
  <c r="AY320" i="20"/>
  <c r="AW320" i="20" a="1"/>
  <c r="AW320" i="20" s="1"/>
  <c r="AV320" i="20"/>
  <c r="S320" i="20"/>
  <c r="BI319" i="20"/>
  <c r="BD319" i="20"/>
  <c r="AY319" i="20"/>
  <c r="AV319" i="20"/>
  <c r="S319" i="20"/>
  <c r="BI318" i="20"/>
  <c r="BE318" i="20" s="1"/>
  <c r="BF318" i="20"/>
  <c r="BG318" i="20" s="1"/>
  <c r="BD318" i="20"/>
  <c r="BC318" i="20"/>
  <c r="AY318" i="20"/>
  <c r="AX318" i="20"/>
  <c r="AV318" i="20"/>
  <c r="S318" i="20"/>
  <c r="BI317" i="20"/>
  <c r="BD317" i="20"/>
  <c r="BC317" i="20"/>
  <c r="AY317" i="20"/>
  <c r="AV317" i="20"/>
  <c r="S317" i="20"/>
  <c r="K317" i="20"/>
  <c r="K318" i="20" s="1"/>
  <c r="K319" i="20" s="1"/>
  <c r="K320" i="20" s="1"/>
  <c r="BI316" i="20"/>
  <c r="BD316" i="20"/>
  <c r="BC316" i="20" s="1"/>
  <c r="AZ316" i="20"/>
  <c r="BA316" i="20" s="1"/>
  <c r="BB316" i="20" s="1"/>
  <c r="AY316" i="20"/>
  <c r="AW316" i="20" a="1"/>
  <c r="AW316" i="20" s="1"/>
  <c r="AV316" i="20"/>
  <c r="S316" i="20"/>
  <c r="K316" i="20"/>
  <c r="L313" i="20" s="1" a="1"/>
  <c r="L313" i="20" s="1"/>
  <c r="O313" i="20" s="1"/>
  <c r="N313" i="20" s="1"/>
  <c r="BI315" i="20"/>
  <c r="BE315" i="20"/>
  <c r="BF315" i="20" s="1"/>
  <c r="BG315" i="20" s="1"/>
  <c r="BD315" i="20"/>
  <c r="BC315" i="20"/>
  <c r="BB315" i="20"/>
  <c r="AZ315" i="20"/>
  <c r="BA315" i="20" s="1"/>
  <c r="AY315" i="20"/>
  <c r="AX315" i="20"/>
  <c r="AW315" i="20"/>
  <c r="AW315" i="20" a="1"/>
  <c r="AV315" i="20"/>
  <c r="S315" i="20"/>
  <c r="K315" i="20"/>
  <c r="BI314" i="20"/>
  <c r="BF314" i="20"/>
  <c r="BG314" i="20" s="1"/>
  <c r="BE314" i="20"/>
  <c r="BD314" i="20"/>
  <c r="BC314" i="20"/>
  <c r="AZ314" i="20"/>
  <c r="BA314" i="20" s="1"/>
  <c r="BB314" i="20" s="1"/>
  <c r="AY314" i="20"/>
  <c r="AX314" i="20"/>
  <c r="AW314" i="20" a="1"/>
  <c r="AW314" i="20" s="1"/>
  <c r="AV314" i="20"/>
  <c r="S314" i="20"/>
  <c r="O314" i="20"/>
  <c r="K314" i="20"/>
  <c r="BI313" i="20"/>
  <c r="BE313" i="20" s="1"/>
  <c r="BF313" i="20"/>
  <c r="BG313" i="20" s="1"/>
  <c r="BD313" i="20"/>
  <c r="AY313" i="20"/>
  <c r="AX313" i="20"/>
  <c r="AW313" i="20"/>
  <c r="AW313" i="20" a="1"/>
  <c r="AV313" i="20"/>
  <c r="S313" i="20"/>
  <c r="P313" i="20"/>
  <c r="M313" i="20"/>
  <c r="L314" i="20" s="1" a="1"/>
  <c r="L314" i="20" s="1"/>
  <c r="K313" i="20"/>
  <c r="BI312" i="20"/>
  <c r="BD312" i="20"/>
  <c r="BC312" i="20"/>
  <c r="AY312" i="20"/>
  <c r="AV312" i="20"/>
  <c r="S312" i="20"/>
  <c r="BI311" i="20"/>
  <c r="AX311" i="20" s="1"/>
  <c r="BE311" i="20"/>
  <c r="BF311" i="20" s="1"/>
  <c r="BG311" i="20" s="1"/>
  <c r="BD311" i="20"/>
  <c r="BC311" i="20"/>
  <c r="AY311" i="20"/>
  <c r="AV311" i="20"/>
  <c r="S311" i="20"/>
  <c r="BI310" i="20"/>
  <c r="BD310" i="20"/>
  <c r="AZ310" i="20"/>
  <c r="BA310" i="20" s="1"/>
  <c r="BB310" i="20" s="1"/>
  <c r="AY310" i="20"/>
  <c r="AV310" i="20"/>
  <c r="S310" i="20"/>
  <c r="BI309" i="20"/>
  <c r="BG309" i="20"/>
  <c r="BF309" i="20"/>
  <c r="BE309" i="20"/>
  <c r="BD309" i="20"/>
  <c r="BC309" i="20"/>
  <c r="AZ309" i="20"/>
  <c r="BA309" i="20" s="1"/>
  <c r="BB309" i="20" s="1"/>
  <c r="AY309" i="20"/>
  <c r="AX309" i="20"/>
  <c r="AW309" i="20" a="1"/>
  <c r="AW309" i="20" s="1"/>
  <c r="AV309" i="20"/>
  <c r="S309" i="20"/>
  <c r="BI308" i="20"/>
  <c r="BE308" i="20" s="1"/>
  <c r="BF308" i="20" s="1"/>
  <c r="BG308" i="20" s="1"/>
  <c r="BD308" i="20"/>
  <c r="BC308" i="20"/>
  <c r="BB308" i="20"/>
  <c r="AZ308" i="20"/>
  <c r="BA308" i="20" s="1"/>
  <c r="AY308" i="20"/>
  <c r="AX308" i="20"/>
  <c r="AW308" i="20" a="1"/>
  <c r="AW308" i="20" s="1"/>
  <c r="AV308" i="20"/>
  <c r="S308" i="20"/>
  <c r="BI307" i="20"/>
  <c r="BE307" i="20"/>
  <c r="BF307" i="20" s="1"/>
  <c r="BG307" i="20" s="1"/>
  <c r="BD307" i="20"/>
  <c r="BC307" i="20" s="1"/>
  <c r="AY307" i="20"/>
  <c r="AX307" i="20"/>
  <c r="AW307" i="20" a="1"/>
  <c r="AW307" i="20" s="1"/>
  <c r="AV307" i="20"/>
  <c r="S307" i="20"/>
  <c r="BI306" i="20"/>
  <c r="AX306" i="20" s="1"/>
  <c r="BD306" i="20"/>
  <c r="BC306" i="20" s="1"/>
  <c r="AZ306" i="20"/>
  <c r="BA306" i="20" s="1"/>
  <c r="BB306" i="20" s="1"/>
  <c r="AY306" i="20"/>
  <c r="AW306" i="20" a="1"/>
  <c r="AW306" i="20" s="1"/>
  <c r="AV306" i="20"/>
  <c r="S306" i="20"/>
  <c r="BI305" i="20"/>
  <c r="BD305" i="20"/>
  <c r="BC305" i="20"/>
  <c r="BA305" i="20"/>
  <c r="BB305" i="20" s="1"/>
  <c r="AZ305" i="20"/>
  <c r="AY305" i="20"/>
  <c r="AW305" i="20" a="1"/>
  <c r="AW305" i="20" s="1"/>
  <c r="AV305" i="20"/>
  <c r="S305" i="20"/>
  <c r="K305" i="20"/>
  <c r="K306" i="20" s="1"/>
  <c r="BI304" i="20"/>
  <c r="BE304" i="20"/>
  <c r="BF304" i="20" s="1"/>
  <c r="BG304" i="20" s="1"/>
  <c r="BD304" i="20"/>
  <c r="AZ304" i="20"/>
  <c r="BA304" i="20" s="1"/>
  <c r="BB304" i="20" s="1"/>
  <c r="AY304" i="20"/>
  <c r="AX304" i="20"/>
  <c r="AV304" i="20"/>
  <c r="S304" i="20"/>
  <c r="BI303" i="20"/>
  <c r="BE303" i="20" s="1"/>
  <c r="BF303" i="20" s="1"/>
  <c r="BG303" i="20" s="1"/>
  <c r="BD303" i="20"/>
  <c r="AY303" i="20"/>
  <c r="AX303" i="20"/>
  <c r="AV303" i="20"/>
  <c r="S303" i="20"/>
  <c r="BI302" i="20"/>
  <c r="AX302" i="20" s="1"/>
  <c r="BE302" i="20"/>
  <c r="BF302" i="20" s="1"/>
  <c r="BG302" i="20" s="1"/>
  <c r="BD302" i="20"/>
  <c r="BC302" i="20"/>
  <c r="AY302" i="20"/>
  <c r="AV302" i="20"/>
  <c r="S302" i="20"/>
  <c r="K302" i="20"/>
  <c r="L299" i="20" s="1" a="1"/>
  <c r="BI301" i="20"/>
  <c r="AX301" i="20" s="1"/>
  <c r="BF301" i="20"/>
  <c r="BG301" i="20" s="1"/>
  <c r="BE301" i="20"/>
  <c r="BD301" i="20"/>
  <c r="AZ301" i="20"/>
  <c r="BA301" i="20" s="1"/>
  <c r="BB301" i="20" s="1"/>
  <c r="AY301" i="20"/>
  <c r="AV301" i="20"/>
  <c r="S301" i="20"/>
  <c r="K301" i="20"/>
  <c r="BI300" i="20"/>
  <c r="BE300" i="20"/>
  <c r="BF300" i="20" s="1"/>
  <c r="BG300" i="20" s="1"/>
  <c r="BD300" i="20"/>
  <c r="AY300" i="20"/>
  <c r="AX300" i="20"/>
  <c r="AV300" i="20"/>
  <c r="S300" i="20"/>
  <c r="BI299" i="20"/>
  <c r="BE299" i="20"/>
  <c r="BF299" i="20" s="1"/>
  <c r="BG299" i="20" s="1"/>
  <c r="BD299" i="20"/>
  <c r="AY299" i="20"/>
  <c r="AX299" i="20"/>
  <c r="AV299" i="20"/>
  <c r="S299" i="20"/>
  <c r="L299" i="20"/>
  <c r="K299" i="20"/>
  <c r="K300" i="20" s="1"/>
  <c r="K303" i="20" s="1"/>
  <c r="K304" i="20" s="1"/>
  <c r="BI298" i="20"/>
  <c r="AX298" i="20" s="1"/>
  <c r="BE298" i="20"/>
  <c r="BF298" i="20" s="1"/>
  <c r="BG298" i="20" s="1"/>
  <c r="BD298" i="20"/>
  <c r="AW298" i="20" s="1" a="1"/>
  <c r="AW298" i="20" s="1"/>
  <c r="AY298" i="20"/>
  <c r="AV298" i="20"/>
  <c r="S298" i="20"/>
  <c r="BI297" i="20"/>
  <c r="BD297" i="20"/>
  <c r="BC297" i="20"/>
  <c r="AZ297" i="20"/>
  <c r="BA297" i="20" s="1"/>
  <c r="BB297" i="20" s="1"/>
  <c r="AY297" i="20"/>
  <c r="AW297" i="20" a="1"/>
  <c r="AW297" i="20" s="1"/>
  <c r="AV297" i="20"/>
  <c r="S297" i="20"/>
  <c r="BI296" i="20"/>
  <c r="BE296" i="20"/>
  <c r="BF296" i="20" s="1"/>
  <c r="BG296" i="20" s="1"/>
  <c r="BD296" i="20"/>
  <c r="BC296" i="20"/>
  <c r="AZ296" i="20"/>
  <c r="BA296" i="20" s="1"/>
  <c r="BB296" i="20" s="1"/>
  <c r="AY296" i="20"/>
  <c r="AX296" i="20"/>
  <c r="AW296" i="20" a="1"/>
  <c r="AW296" i="20" s="1"/>
  <c r="AV296" i="20"/>
  <c r="S296" i="20"/>
  <c r="BI295" i="20"/>
  <c r="BD295" i="20"/>
  <c r="BC295" i="20"/>
  <c r="BB295" i="20"/>
  <c r="AZ295" i="20"/>
  <c r="BA295" i="20" s="1"/>
  <c r="AY295" i="20"/>
  <c r="AW295" i="20" a="1"/>
  <c r="AW295" i="20" s="1"/>
  <c r="AV295" i="20"/>
  <c r="S295" i="20"/>
  <c r="BI294" i="20"/>
  <c r="BF294" i="20"/>
  <c r="BG294" i="20" s="1"/>
  <c r="BE294" i="20"/>
  <c r="BD294" i="20"/>
  <c r="BC294" i="20" s="1"/>
  <c r="BA294" i="20"/>
  <c r="BB294" i="20" s="1"/>
  <c r="AZ294" i="20"/>
  <c r="AY294" i="20"/>
  <c r="AX294" i="20"/>
  <c r="AW294" i="20" a="1"/>
  <c r="AW294" i="20" s="1"/>
  <c r="AV294" i="20"/>
  <c r="S294" i="20"/>
  <c r="BI293" i="20"/>
  <c r="BE293" i="20"/>
  <c r="BF293" i="20" s="1"/>
  <c r="BG293" i="20" s="1"/>
  <c r="BD293" i="20"/>
  <c r="AZ293" i="20" s="1"/>
  <c r="BA293" i="20" s="1"/>
  <c r="BB293" i="20" s="1"/>
  <c r="BC293" i="20"/>
  <c r="AY293" i="20"/>
  <c r="AX293" i="20"/>
  <c r="AW293" i="20" a="1"/>
  <c r="AW293" i="20" s="1"/>
  <c r="AV293" i="20"/>
  <c r="S293" i="20"/>
  <c r="BI292" i="20"/>
  <c r="BD292" i="20"/>
  <c r="AW292" i="20" s="1" a="1"/>
  <c r="AW292" i="20" s="1"/>
  <c r="BC292" i="20"/>
  <c r="AZ292" i="20"/>
  <c r="BA292" i="20" s="1"/>
  <c r="BB292" i="20" s="1"/>
  <c r="AY292" i="20"/>
  <c r="AV292" i="20"/>
  <c r="S292" i="20"/>
  <c r="BI291" i="20"/>
  <c r="AX291" i="20" s="1"/>
  <c r="BD291" i="20"/>
  <c r="BC291" i="20" s="1"/>
  <c r="AZ291" i="20"/>
  <c r="BA291" i="20" s="1"/>
  <c r="BB291" i="20" s="1"/>
  <c r="AY291" i="20"/>
  <c r="AW291" i="20" a="1"/>
  <c r="AW291" i="20" s="1"/>
  <c r="AV291" i="20"/>
  <c r="S291" i="20"/>
  <c r="BI290" i="20"/>
  <c r="BE290" i="20"/>
  <c r="BF290" i="20" s="1"/>
  <c r="BG290" i="20" s="1"/>
  <c r="BD290" i="20"/>
  <c r="AZ290" i="20" s="1"/>
  <c r="BC290" i="20"/>
  <c r="BA290" i="20"/>
  <c r="BB290" i="20" s="1"/>
  <c r="AY290" i="20"/>
  <c r="AX290" i="20"/>
  <c r="AW290" i="20" a="1"/>
  <c r="AW290" i="20" s="1"/>
  <c r="AV290" i="20"/>
  <c r="S290" i="20"/>
  <c r="BI289" i="20"/>
  <c r="AX289" i="20" s="1"/>
  <c r="BE289" i="20"/>
  <c r="BF289" i="20" s="1"/>
  <c r="BG289" i="20" s="1"/>
  <c r="BD289" i="20"/>
  <c r="BC289" i="20"/>
  <c r="AZ289" i="20"/>
  <c r="BA289" i="20" s="1"/>
  <c r="BB289" i="20" s="1"/>
  <c r="AY289" i="20"/>
  <c r="AW289" i="20" a="1"/>
  <c r="AW289" i="20" s="1"/>
  <c r="AV289" i="20"/>
  <c r="S289" i="20"/>
  <c r="BI288" i="20"/>
  <c r="BD288" i="20"/>
  <c r="BC288" i="20"/>
  <c r="AZ288" i="20"/>
  <c r="BA288" i="20" s="1"/>
  <c r="BB288" i="20" s="1"/>
  <c r="AY288" i="20"/>
  <c r="AW288" i="20"/>
  <c r="AW288" i="20" a="1"/>
  <c r="AV288" i="20"/>
  <c r="S288" i="20"/>
  <c r="K288" i="20"/>
  <c r="L285" i="20" s="1" a="1"/>
  <c r="L285" i="20" s="1"/>
  <c r="BI287" i="20"/>
  <c r="AX287" i="20" s="1"/>
  <c r="BE287" i="20"/>
  <c r="BF287" i="20" s="1"/>
  <c r="BG287" i="20" s="1"/>
  <c r="BD287" i="20"/>
  <c r="BC287" i="20" s="1"/>
  <c r="AY287" i="20"/>
  <c r="AV287" i="20"/>
  <c r="S287" i="20"/>
  <c r="K287" i="20"/>
  <c r="BI286" i="20"/>
  <c r="BE286" i="20" s="1"/>
  <c r="BF286" i="20" s="1"/>
  <c r="BG286" i="20" s="1"/>
  <c r="BD286" i="20"/>
  <c r="BC286" i="20"/>
  <c r="AY286" i="20"/>
  <c r="AX286" i="20"/>
  <c r="AV286" i="20"/>
  <c r="S286" i="20"/>
  <c r="BI285" i="20"/>
  <c r="BD285" i="20"/>
  <c r="BC285" i="20"/>
  <c r="AZ285" i="20"/>
  <c r="BA285" i="20" s="1"/>
  <c r="BB285" i="20" s="1"/>
  <c r="AY285" i="20"/>
  <c r="AW285" i="20" a="1"/>
  <c r="AW285" i="20" s="1"/>
  <c r="AV285" i="20"/>
  <c r="S285" i="20"/>
  <c r="K285" i="20"/>
  <c r="K286" i="20" s="1"/>
  <c r="K289" i="20" s="1"/>
  <c r="K290" i="20" s="1"/>
  <c r="K291" i="20" s="1"/>
  <c r="K292" i="20" s="1"/>
  <c r="BI284" i="20"/>
  <c r="BE284" i="20"/>
  <c r="BF284" i="20" s="1"/>
  <c r="BG284" i="20" s="1"/>
  <c r="BD284" i="20"/>
  <c r="AY284" i="20"/>
  <c r="AX284" i="20"/>
  <c r="AV284" i="20"/>
  <c r="S284" i="20"/>
  <c r="BI283" i="20"/>
  <c r="BD283" i="20"/>
  <c r="AW283" i="20" s="1" a="1"/>
  <c r="AW283" i="20" s="1"/>
  <c r="BC283" i="20"/>
  <c r="AZ283" i="20"/>
  <c r="BA283" i="20" s="1"/>
  <c r="BB283" i="20" s="1"/>
  <c r="AY283" i="20"/>
  <c r="AV283" i="20"/>
  <c r="S283" i="20"/>
  <c r="BI282" i="20"/>
  <c r="AX282" i="20" s="1"/>
  <c r="BE282" i="20"/>
  <c r="BF282" i="20" s="1"/>
  <c r="BG282" i="20" s="1"/>
  <c r="BD282" i="20"/>
  <c r="BC282" i="20"/>
  <c r="AY282" i="20"/>
  <c r="AV282" i="20"/>
  <c r="S282" i="20"/>
  <c r="BI281" i="20"/>
  <c r="AX281" i="20" s="1"/>
  <c r="BE281" i="20"/>
  <c r="BF281" i="20" s="1"/>
  <c r="BG281" i="20" s="1"/>
  <c r="BD281" i="20"/>
  <c r="AZ281" i="20" s="1"/>
  <c r="BA281" i="20" s="1"/>
  <c r="BB281" i="20" s="1"/>
  <c r="AY281" i="20"/>
  <c r="AV281" i="20"/>
  <c r="S281" i="20"/>
  <c r="BI280" i="20"/>
  <c r="BE280" i="20"/>
  <c r="BF280" i="20" s="1"/>
  <c r="BG280" i="20" s="1"/>
  <c r="BD280" i="20"/>
  <c r="AY280" i="20"/>
  <c r="AX280" i="20"/>
  <c r="AV280" i="20"/>
  <c r="S280" i="20"/>
  <c r="BI279" i="20"/>
  <c r="BD279" i="20"/>
  <c r="BC279" i="20"/>
  <c r="AZ279" i="20"/>
  <c r="BA279" i="20" s="1"/>
  <c r="BB279" i="20" s="1"/>
  <c r="AY279" i="20"/>
  <c r="AW279" i="20" a="1"/>
  <c r="AW279" i="20" s="1"/>
  <c r="AV279" i="20"/>
  <c r="S279" i="20"/>
  <c r="BI278" i="20"/>
  <c r="BD278" i="20"/>
  <c r="AZ278" i="20" s="1"/>
  <c r="BA278" i="20" s="1"/>
  <c r="BB278" i="20" s="1"/>
  <c r="BC278" i="20"/>
  <c r="AY278" i="20"/>
  <c r="AW278" i="20" a="1"/>
  <c r="AW278" i="20" s="1"/>
  <c r="AV278" i="20"/>
  <c r="S278" i="20"/>
  <c r="BI277" i="20"/>
  <c r="AX277" i="20" s="1"/>
  <c r="BE277" i="20"/>
  <c r="BF277" i="20" s="1"/>
  <c r="BG277" i="20" s="1"/>
  <c r="BD277" i="20"/>
  <c r="AY277" i="20"/>
  <c r="AV277" i="20"/>
  <c r="S277" i="20"/>
  <c r="BI276" i="20"/>
  <c r="AX276" i="20" s="1"/>
  <c r="BE276" i="20"/>
  <c r="BF276" i="20" s="1"/>
  <c r="BG276" i="20" s="1"/>
  <c r="BD276" i="20"/>
  <c r="BC276" i="20" s="1"/>
  <c r="AZ276" i="20"/>
  <c r="BA276" i="20" s="1"/>
  <c r="BB276" i="20" s="1"/>
  <c r="AY276" i="20"/>
  <c r="AW276" i="20" a="1"/>
  <c r="AW276" i="20" s="1"/>
  <c r="AV276" i="20"/>
  <c r="S276" i="20"/>
  <c r="BI275" i="20"/>
  <c r="AX275" i="20" s="1"/>
  <c r="BE275" i="20"/>
  <c r="BF275" i="20" s="1"/>
  <c r="BG275" i="20" s="1"/>
  <c r="BD275" i="20"/>
  <c r="BA275" i="20"/>
  <c r="BB275" i="20" s="1"/>
  <c r="AZ275" i="20"/>
  <c r="AY275" i="20"/>
  <c r="AV275" i="20"/>
  <c r="S275" i="20"/>
  <c r="K275" i="20"/>
  <c r="K276" i="20" s="1"/>
  <c r="K277" i="20" s="1"/>
  <c r="K278" i="20" s="1"/>
  <c r="BI274" i="20"/>
  <c r="BE274" i="20"/>
  <c r="BF274" i="20" s="1"/>
  <c r="BG274" i="20" s="1"/>
  <c r="BD274" i="20"/>
  <c r="BC274" i="20" s="1"/>
  <c r="AZ274" i="20"/>
  <c r="BA274" i="20" s="1"/>
  <c r="BB274" i="20" s="1"/>
  <c r="AY274" i="20"/>
  <c r="AX274" i="20"/>
  <c r="AW274" i="20" a="1"/>
  <c r="AW274" i="20" s="1"/>
  <c r="AV274" i="20"/>
  <c r="S274" i="20"/>
  <c r="BI273" i="20"/>
  <c r="BE273" i="20"/>
  <c r="BF273" i="20" s="1"/>
  <c r="BG273" i="20" s="1"/>
  <c r="BD273" i="20"/>
  <c r="BC273" i="20" s="1"/>
  <c r="AZ273" i="20"/>
  <c r="BA273" i="20" s="1"/>
  <c r="BB273" i="20" s="1"/>
  <c r="AY273" i="20"/>
  <c r="AX273" i="20"/>
  <c r="AW273" i="20" a="1"/>
  <c r="AW273" i="20" s="1"/>
  <c r="AV273" i="20"/>
  <c r="S273" i="20"/>
  <c r="K273" i="20"/>
  <c r="BI272" i="20"/>
  <c r="AX272" i="20" s="1"/>
  <c r="BE272" i="20"/>
  <c r="BF272" i="20" s="1"/>
  <c r="BG272" i="20" s="1"/>
  <c r="BD272" i="20"/>
  <c r="AY272" i="20"/>
  <c r="AV272" i="20"/>
  <c r="S272" i="20"/>
  <c r="K272" i="20"/>
  <c r="K274" i="20" s="1"/>
  <c r="L271" i="20" s="1" a="1"/>
  <c r="L271" i="20" s="1"/>
  <c r="BI271" i="20"/>
  <c r="BE271" i="20" s="1"/>
  <c r="BF271" i="20" s="1"/>
  <c r="BG271" i="20" s="1"/>
  <c r="BD271" i="20"/>
  <c r="BC271" i="20"/>
  <c r="AZ271" i="20"/>
  <c r="BA271" i="20" s="1"/>
  <c r="BB271" i="20" s="1"/>
  <c r="AY271" i="20"/>
  <c r="AX271" i="20"/>
  <c r="AW271" i="20"/>
  <c r="AW271" i="20" a="1"/>
  <c r="AV271" i="20"/>
  <c r="S271" i="20"/>
  <c r="P271" i="20"/>
  <c r="O271" i="20"/>
  <c r="N271" i="20"/>
  <c r="K271" i="20"/>
  <c r="BI270" i="20"/>
  <c r="BE270" i="20"/>
  <c r="BF270" i="20" s="1"/>
  <c r="BG270" i="20" s="1"/>
  <c r="BD270" i="20"/>
  <c r="AW270" i="20" s="1" a="1"/>
  <c r="BC270" i="20"/>
  <c r="AZ270" i="20"/>
  <c r="BA270" i="20" s="1"/>
  <c r="BB270" i="20" s="1"/>
  <c r="AY270" i="20"/>
  <c r="AX270" i="20"/>
  <c r="AW270" i="20"/>
  <c r="AV270" i="20"/>
  <c r="S270" i="20"/>
  <c r="BI269" i="20"/>
  <c r="AX269" i="20" s="1"/>
  <c r="BE269" i="20"/>
  <c r="BF269" i="20" s="1"/>
  <c r="BG269" i="20" s="1"/>
  <c r="BD269" i="20"/>
  <c r="AY269" i="20"/>
  <c r="AV269" i="20"/>
  <c r="S269" i="20"/>
  <c r="BI268" i="20"/>
  <c r="BD268" i="20"/>
  <c r="BC268" i="20"/>
  <c r="AZ268" i="20"/>
  <c r="BA268" i="20" s="1"/>
  <c r="BB268" i="20" s="1"/>
  <c r="AY268" i="20"/>
  <c r="AW268" i="20" a="1"/>
  <c r="AW268" i="20" s="1"/>
  <c r="AV268" i="20"/>
  <c r="S268" i="20"/>
  <c r="BI267" i="20"/>
  <c r="BE267" i="20" s="1"/>
  <c r="BF267" i="20" s="1"/>
  <c r="BG267" i="20" s="1"/>
  <c r="BD267" i="20"/>
  <c r="BC267" i="20"/>
  <c r="AZ267" i="20"/>
  <c r="BA267" i="20" s="1"/>
  <c r="BB267" i="20" s="1"/>
  <c r="AY267" i="20"/>
  <c r="AX267" i="20"/>
  <c r="AW267" i="20"/>
  <c r="AW267" i="20" a="1"/>
  <c r="AV267" i="20"/>
  <c r="S267" i="20"/>
  <c r="BI266" i="20"/>
  <c r="AX266" i="20" s="1"/>
  <c r="BD266" i="20"/>
  <c r="BC266" i="20"/>
  <c r="BA266" i="20"/>
  <c r="BB266" i="20" s="1"/>
  <c r="AZ266" i="20"/>
  <c r="AY266" i="20"/>
  <c r="AW266" i="20" a="1"/>
  <c r="AW266" i="20" s="1"/>
  <c r="AV266" i="20"/>
  <c r="S266" i="20"/>
  <c r="BI265" i="20"/>
  <c r="BD265" i="20"/>
  <c r="BC265" i="20" s="1"/>
  <c r="AZ265" i="20"/>
  <c r="BA265" i="20" s="1"/>
  <c r="BB265" i="20" s="1"/>
  <c r="AY265" i="20"/>
  <c r="AW265" i="20"/>
  <c r="AW265" i="20" a="1"/>
  <c r="AV265" i="20"/>
  <c r="S265" i="20"/>
  <c r="BI264" i="20"/>
  <c r="BF264" i="20"/>
  <c r="BG264" i="20" s="1"/>
  <c r="BE264" i="20"/>
  <c r="BD264" i="20"/>
  <c r="BC264" i="20"/>
  <c r="AY264" i="20"/>
  <c r="AX264" i="20"/>
  <c r="AV264" i="20"/>
  <c r="S264" i="20"/>
  <c r="BI263" i="20"/>
  <c r="AX263" i="20" s="1"/>
  <c r="BD263" i="20"/>
  <c r="AZ263" i="20" s="1"/>
  <c r="BC263" i="20"/>
  <c r="BA263" i="20"/>
  <c r="BB263" i="20" s="1"/>
  <c r="AY263" i="20"/>
  <c r="AW263" i="20" a="1"/>
  <c r="AW263" i="20" s="1"/>
  <c r="AV263" i="20"/>
  <c r="S263" i="20"/>
  <c r="BI262" i="20"/>
  <c r="BE262" i="20" s="1"/>
  <c r="BG262" i="20"/>
  <c r="BF262" i="20"/>
  <c r="BD262" i="20"/>
  <c r="BC262" i="20"/>
  <c r="AZ262" i="20"/>
  <c r="BA262" i="20" s="1"/>
  <c r="BB262" i="20" s="1"/>
  <c r="AY262" i="20"/>
  <c r="AX262" i="20"/>
  <c r="AW262" i="20" a="1"/>
  <c r="AW262" i="20" s="1"/>
  <c r="AV262" i="20"/>
  <c r="S262" i="20"/>
  <c r="BI261" i="20"/>
  <c r="BF261" i="20"/>
  <c r="BG261" i="20" s="1"/>
  <c r="BE261" i="20"/>
  <c r="BD261" i="20"/>
  <c r="AW261" i="20" s="1" a="1"/>
  <c r="BA261" i="20"/>
  <c r="BB261" i="20" s="1"/>
  <c r="AZ261" i="20"/>
  <c r="AY261" i="20"/>
  <c r="AX261" i="20"/>
  <c r="AW261" i="20"/>
  <c r="AV261" i="20"/>
  <c r="S261" i="20"/>
  <c r="K261" i="20"/>
  <c r="K262" i="20" s="1"/>
  <c r="K263" i="20" s="1"/>
  <c r="K264" i="20" s="1"/>
  <c r="BI260" i="20"/>
  <c r="BF260" i="20"/>
  <c r="BG260" i="20" s="1"/>
  <c r="BE260" i="20"/>
  <c r="BD260" i="20"/>
  <c r="BC260" i="20"/>
  <c r="AY260" i="20"/>
  <c r="AX260" i="20"/>
  <c r="AV260" i="20"/>
  <c r="S260" i="20"/>
  <c r="BI259" i="20"/>
  <c r="BE259" i="20"/>
  <c r="BF259" i="20" s="1"/>
  <c r="BG259" i="20" s="1"/>
  <c r="BD259" i="20"/>
  <c r="AZ259" i="20" s="1"/>
  <c r="BA259" i="20" s="1"/>
  <c r="BB259" i="20" s="1"/>
  <c r="BC259" i="20"/>
  <c r="AY259" i="20"/>
  <c r="AX259" i="20"/>
  <c r="AW259" i="20"/>
  <c r="AW259" i="20" a="1"/>
  <c r="AV259" i="20"/>
  <c r="S259" i="20"/>
  <c r="K259" i="20"/>
  <c r="BI258" i="20"/>
  <c r="BE258" i="20" s="1"/>
  <c r="BG258" i="20"/>
  <c r="BF258" i="20"/>
  <c r="BD258" i="20"/>
  <c r="BC258" i="20" s="1"/>
  <c r="AZ258" i="20"/>
  <c r="BA258" i="20" s="1"/>
  <c r="BB258" i="20" s="1"/>
  <c r="AY258" i="20"/>
  <c r="AX258" i="20"/>
  <c r="AW258" i="20" a="1"/>
  <c r="AW258" i="20" s="1"/>
  <c r="AV258" i="20"/>
  <c r="S258" i="20"/>
  <c r="K258" i="20"/>
  <c r="K260" i="20" s="1"/>
  <c r="L257" i="20" s="1" a="1"/>
  <c r="BI257" i="20"/>
  <c r="BE257" i="20" s="1"/>
  <c r="BF257" i="20"/>
  <c r="BG257" i="20" s="1"/>
  <c r="BD257" i="20"/>
  <c r="AZ257" i="20"/>
  <c r="BA257" i="20" s="1"/>
  <c r="BB257" i="20" s="1"/>
  <c r="AY257" i="20"/>
  <c r="AX257" i="20"/>
  <c r="AV257" i="20"/>
  <c r="S257" i="20"/>
  <c r="N257" i="20"/>
  <c r="M257" i="20"/>
  <c r="L258" i="20" s="1" a="1"/>
  <c r="L258" i="20" s="1"/>
  <c r="L257" i="20"/>
  <c r="O257" i="20" s="1"/>
  <c r="P257" i="20" s="1"/>
  <c r="K257" i="20"/>
  <c r="BI256" i="20"/>
  <c r="BE256" i="20" s="1"/>
  <c r="BF256" i="20" s="1"/>
  <c r="BG256" i="20"/>
  <c r="BD256" i="20"/>
  <c r="AY256" i="20"/>
  <c r="AX256" i="20"/>
  <c r="AV256" i="20"/>
  <c r="S256" i="20"/>
  <c r="BI255" i="20"/>
  <c r="BF255" i="20"/>
  <c r="BG255" i="20" s="1"/>
  <c r="BE255" i="20"/>
  <c r="BD255" i="20"/>
  <c r="BC255" i="20"/>
  <c r="BB255" i="20"/>
  <c r="BA255" i="20"/>
  <c r="AZ255" i="20"/>
  <c r="AY255" i="20"/>
  <c r="AX255" i="20"/>
  <c r="AW255" i="20" a="1"/>
  <c r="AW255" i="20" s="1"/>
  <c r="AV255" i="20"/>
  <c r="S255" i="20"/>
  <c r="BI254" i="20"/>
  <c r="BD254" i="20"/>
  <c r="AZ254" i="20"/>
  <c r="BA254" i="20" s="1"/>
  <c r="BB254" i="20" s="1"/>
  <c r="AY254" i="20"/>
  <c r="AV254" i="20"/>
  <c r="S254" i="20"/>
  <c r="BI253" i="20"/>
  <c r="AX253" i="20" s="1"/>
  <c r="BD253" i="20"/>
  <c r="BC253" i="20"/>
  <c r="AZ253" i="20"/>
  <c r="BA253" i="20" s="1"/>
  <c r="BB253" i="20" s="1"/>
  <c r="AY253" i="20"/>
  <c r="AW253" i="20" a="1"/>
  <c r="AW253" i="20" s="1"/>
  <c r="AV253" i="20"/>
  <c r="S253" i="20"/>
  <c r="BI252" i="20"/>
  <c r="BD252" i="20"/>
  <c r="BC252" i="20" s="1"/>
  <c r="AZ252" i="20"/>
  <c r="BA252" i="20" s="1"/>
  <c r="BB252" i="20" s="1"/>
  <c r="AY252" i="20"/>
  <c r="AW252" i="20"/>
  <c r="AW252" i="20" a="1"/>
  <c r="AV252" i="20"/>
  <c r="S252" i="20"/>
  <c r="BI251" i="20"/>
  <c r="BE251" i="20"/>
  <c r="BF251" i="20" s="1"/>
  <c r="BG251" i="20" s="1"/>
  <c r="BD251" i="20"/>
  <c r="BC251" i="20"/>
  <c r="AY251" i="20"/>
  <c r="AX251" i="20"/>
  <c r="AV251" i="20"/>
  <c r="S251" i="20"/>
  <c r="BI250" i="20"/>
  <c r="BD250" i="20"/>
  <c r="AZ250" i="20" s="1"/>
  <c r="BA250" i="20" s="1"/>
  <c r="BB250" i="20" s="1"/>
  <c r="BC250" i="20"/>
  <c r="AY250" i="20"/>
  <c r="AW250" i="20" a="1"/>
  <c r="AW250" i="20" s="1"/>
  <c r="AV250" i="20"/>
  <c r="S250" i="20"/>
  <c r="BI249" i="20"/>
  <c r="BD249" i="20"/>
  <c r="BC249" i="20" s="1"/>
  <c r="AY249" i="20"/>
  <c r="AW249" i="20" a="1"/>
  <c r="AW249" i="20" s="1"/>
  <c r="AV249" i="20"/>
  <c r="S249" i="20"/>
  <c r="BI248" i="20"/>
  <c r="AX248" i="20" s="1"/>
  <c r="BD248" i="20"/>
  <c r="BC248" i="20"/>
  <c r="AY248" i="20"/>
  <c r="AV248" i="20"/>
  <c r="S248" i="20"/>
  <c r="K248" i="20"/>
  <c r="K249" i="20" s="1"/>
  <c r="K250" i="20" s="1"/>
  <c r="BI247" i="20"/>
  <c r="BD247" i="20"/>
  <c r="AY247" i="20"/>
  <c r="AV247" i="20"/>
  <c r="S247" i="20"/>
  <c r="BI246" i="20"/>
  <c r="BE246" i="20" s="1"/>
  <c r="BF246" i="20" s="1"/>
  <c r="BG246" i="20"/>
  <c r="AX246" i="20" s="1"/>
  <c r="BD246" i="20"/>
  <c r="BC246" i="20"/>
  <c r="AZ246" i="20"/>
  <c r="BA246" i="20" s="1"/>
  <c r="BB246" i="20" s="1"/>
  <c r="AY246" i="20"/>
  <c r="AW246" i="20" a="1"/>
  <c r="AW246" i="20" s="1"/>
  <c r="AV246" i="20"/>
  <c r="S246" i="20"/>
  <c r="BI245" i="20"/>
  <c r="BE245" i="20" s="1"/>
  <c r="BF245" i="20"/>
  <c r="BG245" i="20" s="1"/>
  <c r="BD245" i="20"/>
  <c r="BC245" i="20"/>
  <c r="BB245" i="20"/>
  <c r="BA245" i="20"/>
  <c r="AZ245" i="20"/>
  <c r="AY245" i="20"/>
  <c r="AW245" i="20"/>
  <c r="AW245" i="20" a="1"/>
  <c r="AV245" i="20"/>
  <c r="S245" i="20"/>
  <c r="K245" i="20"/>
  <c r="BI244" i="20"/>
  <c r="BD244" i="20"/>
  <c r="BC244" i="20"/>
  <c r="AZ244" i="20"/>
  <c r="BA244" i="20" s="1"/>
  <c r="BB244" i="20" s="1"/>
  <c r="AY244" i="20"/>
  <c r="AW244" i="20" a="1"/>
  <c r="AW244" i="20" s="1"/>
  <c r="AV244" i="20"/>
  <c r="S244" i="20"/>
  <c r="K244" i="20"/>
  <c r="K247" i="20" s="1"/>
  <c r="BI243" i="20"/>
  <c r="BE243" i="20"/>
  <c r="BF243" i="20" s="1"/>
  <c r="BG243" i="20" s="1"/>
  <c r="BD243" i="20"/>
  <c r="AZ243" i="20"/>
  <c r="BA243" i="20" s="1"/>
  <c r="BB243" i="20" s="1"/>
  <c r="AY243" i="20"/>
  <c r="AV243" i="20"/>
  <c r="S243" i="20"/>
  <c r="K243" i="20"/>
  <c r="BI242" i="20"/>
  <c r="BD242" i="20"/>
  <c r="AY242" i="20"/>
  <c r="AV242" i="20"/>
  <c r="S242" i="20"/>
  <c r="BI241" i="20"/>
  <c r="BD241" i="20"/>
  <c r="BC241" i="20" s="1"/>
  <c r="AZ241" i="20"/>
  <c r="BA241" i="20" s="1"/>
  <c r="BB241" i="20" s="1"/>
  <c r="AY241" i="20"/>
  <c r="AW241" i="20" a="1"/>
  <c r="AW241" i="20" s="1"/>
  <c r="AV241" i="20"/>
  <c r="S241" i="20"/>
  <c r="BI240" i="20"/>
  <c r="BE240" i="20"/>
  <c r="BF240" i="20" s="1"/>
  <c r="BG240" i="20" s="1"/>
  <c r="BD240" i="20"/>
  <c r="AZ240" i="20" s="1"/>
  <c r="BA240" i="20" s="1"/>
  <c r="BB240" i="20" s="1"/>
  <c r="BC240" i="20"/>
  <c r="AY240" i="20"/>
  <c r="AW240" i="20" a="1"/>
  <c r="AW240" i="20" s="1"/>
  <c r="AV240" i="20"/>
  <c r="S240" i="20"/>
  <c r="BI239" i="20"/>
  <c r="BE239" i="20" s="1"/>
  <c r="BG239" i="20"/>
  <c r="AX239" i="20" s="1"/>
  <c r="BF239" i="20"/>
  <c r="BD239" i="20"/>
  <c r="BC239" i="20"/>
  <c r="AY239" i="20"/>
  <c r="AV239" i="20"/>
  <c r="S239" i="20"/>
  <c r="BI238" i="20"/>
  <c r="BE238" i="20" s="1"/>
  <c r="BF238" i="20"/>
  <c r="BG238" i="20" s="1"/>
  <c r="BD238" i="20"/>
  <c r="BC238" i="20"/>
  <c r="AZ238" i="20"/>
  <c r="BA238" i="20" s="1"/>
  <c r="BB238" i="20" s="1"/>
  <c r="AY238" i="20"/>
  <c r="AX238" i="20"/>
  <c r="AW238" i="20"/>
  <c r="AW238" i="20" a="1"/>
  <c r="AV238" i="20"/>
  <c r="S238" i="20"/>
  <c r="BI237" i="20"/>
  <c r="BE237" i="20"/>
  <c r="BF237" i="20" s="1"/>
  <c r="BG237" i="20" s="1"/>
  <c r="AX237" i="20" s="1"/>
  <c r="BD237" i="20"/>
  <c r="BC237" i="20" s="1"/>
  <c r="AZ237" i="20"/>
  <c r="BA237" i="20" s="1"/>
  <c r="BB237" i="20" s="1"/>
  <c r="AY237" i="20"/>
  <c r="AW237" i="20" a="1"/>
  <c r="AW237" i="20" s="1"/>
  <c r="AV237" i="20"/>
  <c r="S237" i="20"/>
  <c r="BI236" i="20"/>
  <c r="BE236" i="20"/>
  <c r="BF236" i="20" s="1"/>
  <c r="BG236" i="20" s="1"/>
  <c r="BD236" i="20"/>
  <c r="BC236" i="20" s="1"/>
  <c r="BA236" i="20"/>
  <c r="BB236" i="20" s="1"/>
  <c r="AZ236" i="20"/>
  <c r="AY236" i="20"/>
  <c r="AW236" i="20" a="1"/>
  <c r="AW236" i="20" s="1"/>
  <c r="AV236" i="20"/>
  <c r="S236" i="20"/>
  <c r="BI235" i="20"/>
  <c r="BD235" i="20"/>
  <c r="BC235" i="20"/>
  <c r="AZ235" i="20"/>
  <c r="BA235" i="20" s="1"/>
  <c r="BB235" i="20" s="1"/>
  <c r="AY235" i="20"/>
  <c r="AW235" i="20" a="1"/>
  <c r="AW235" i="20" s="1"/>
  <c r="AV235" i="20"/>
  <c r="S235" i="20"/>
  <c r="BI234" i="20"/>
  <c r="BD234" i="20"/>
  <c r="BC234" i="20"/>
  <c r="AZ234" i="20"/>
  <c r="BA234" i="20" s="1"/>
  <c r="BB234" i="20" s="1"/>
  <c r="AY234" i="20"/>
  <c r="AW234" i="20" a="1"/>
  <c r="AW234" i="20" s="1"/>
  <c r="AV234" i="20"/>
  <c r="S234" i="20"/>
  <c r="BI233" i="20"/>
  <c r="BD233" i="20"/>
  <c r="BC233" i="20"/>
  <c r="AZ233" i="20"/>
  <c r="BA233" i="20" s="1"/>
  <c r="BB233" i="20" s="1"/>
  <c r="AY233" i="20"/>
  <c r="AW233" i="20" a="1"/>
  <c r="AW233" i="20" s="1"/>
  <c r="AV233" i="20"/>
  <c r="S233" i="20"/>
  <c r="BI232" i="20"/>
  <c r="BD232" i="20"/>
  <c r="BA232" i="20"/>
  <c r="BB232" i="20" s="1"/>
  <c r="AZ232" i="20"/>
  <c r="AY232" i="20"/>
  <c r="AV232" i="20"/>
  <c r="S232" i="20"/>
  <c r="BI231" i="20"/>
  <c r="BE231" i="20" s="1"/>
  <c r="BF231" i="20"/>
  <c r="BG231" i="20" s="1"/>
  <c r="AX231" i="20" s="1"/>
  <c r="BD231" i="20"/>
  <c r="BC231" i="20"/>
  <c r="AY231" i="20"/>
  <c r="AV231" i="20"/>
  <c r="S231" i="20"/>
  <c r="K231" i="20"/>
  <c r="BI230" i="20"/>
  <c r="BE230" i="20" s="1"/>
  <c r="BF230" i="20" s="1"/>
  <c r="BG230" i="20" s="1"/>
  <c r="BD230" i="20"/>
  <c r="BC230" i="20" s="1"/>
  <c r="AY230" i="20"/>
  <c r="AX230" i="20"/>
  <c r="AW230" i="20" a="1"/>
  <c r="AW230" i="20" s="1"/>
  <c r="AV230" i="20"/>
  <c r="S230" i="20"/>
  <c r="BI229" i="20"/>
  <c r="BE229" i="20" s="1"/>
  <c r="BF229" i="20"/>
  <c r="BG229" i="20" s="1"/>
  <c r="BD229" i="20"/>
  <c r="BC229" i="20" s="1"/>
  <c r="AZ229" i="20"/>
  <c r="BA229" i="20" s="1"/>
  <c r="BB229" i="20" s="1"/>
  <c r="AY229" i="20"/>
  <c r="AX229" i="20"/>
  <c r="AW229" i="20"/>
  <c r="AW229" i="20" a="1"/>
  <c r="AV229" i="20"/>
  <c r="S229" i="20"/>
  <c r="O229" i="20"/>
  <c r="K229" i="20"/>
  <c r="K230" i="20" s="1"/>
  <c r="K232" i="20" s="1"/>
  <c r="L229" i="20" s="1" a="1"/>
  <c r="L229" i="20" s="1"/>
  <c r="BI228" i="20"/>
  <c r="BE228" i="20"/>
  <c r="BF228" i="20" s="1"/>
  <c r="BG228" i="20" s="1"/>
  <c r="BD228" i="20"/>
  <c r="BC228" i="20"/>
  <c r="AZ228" i="20"/>
  <c r="BA228" i="20" s="1"/>
  <c r="BB228" i="20" s="1"/>
  <c r="AY228" i="20"/>
  <c r="AX228" i="20"/>
  <c r="AW228" i="20" a="1"/>
  <c r="AW228" i="20" s="1"/>
  <c r="AV228" i="20"/>
  <c r="S228" i="20"/>
  <c r="BI227" i="20"/>
  <c r="BE227" i="20"/>
  <c r="BF227" i="20" s="1"/>
  <c r="BG227" i="20" s="1"/>
  <c r="AX227" i="20" s="1"/>
  <c r="BD227" i="20"/>
  <c r="AZ227" i="20" s="1"/>
  <c r="BC227" i="20"/>
  <c r="BA227" i="20"/>
  <c r="BB227" i="20" s="1"/>
  <c r="AY227" i="20"/>
  <c r="AW227" i="20"/>
  <c r="AW227" i="20" a="1"/>
  <c r="AV227" i="20"/>
  <c r="S227" i="20"/>
  <c r="BI226" i="20"/>
  <c r="BD226" i="20"/>
  <c r="AY226" i="20"/>
  <c r="AV226" i="20"/>
  <c r="S226" i="20"/>
  <c r="BI225" i="20"/>
  <c r="BD225" i="20"/>
  <c r="BC225" i="20"/>
  <c r="AY225" i="20"/>
  <c r="AV225" i="20"/>
  <c r="S225" i="20"/>
  <c r="BI224" i="20"/>
  <c r="BD224" i="20"/>
  <c r="AY224" i="20"/>
  <c r="AV224" i="20"/>
  <c r="S224" i="20"/>
  <c r="BI223" i="20"/>
  <c r="BE223" i="20"/>
  <c r="BF223" i="20" s="1"/>
  <c r="BG223" i="20" s="1"/>
  <c r="AX223" i="20" s="1"/>
  <c r="BD223" i="20"/>
  <c r="BC223" i="20"/>
  <c r="AZ223" i="20"/>
  <c r="BA223" i="20" s="1"/>
  <c r="BB223" i="20" s="1"/>
  <c r="AY223" i="20"/>
  <c r="AW223" i="20" a="1"/>
  <c r="AW223" i="20" s="1"/>
  <c r="AV223" i="20"/>
  <c r="S223" i="20"/>
  <c r="BI222" i="20"/>
  <c r="BD222" i="20"/>
  <c r="AY222" i="20"/>
  <c r="AV222" i="20"/>
  <c r="S222" i="20"/>
  <c r="K222" i="20"/>
  <c r="BI221" i="20"/>
  <c r="BD221" i="20"/>
  <c r="BC221" i="20" s="1"/>
  <c r="AY221" i="20"/>
  <c r="AW221" i="20"/>
  <c r="AW221" i="20" a="1"/>
  <c r="AV221" i="20"/>
  <c r="S221" i="20"/>
  <c r="BI220" i="20"/>
  <c r="BE220" i="20" s="1"/>
  <c r="BF220" i="20"/>
  <c r="BG220" i="20" s="1"/>
  <c r="AX220" i="20" s="1"/>
  <c r="BD220" i="20"/>
  <c r="BC220" i="20" s="1"/>
  <c r="AZ220" i="20"/>
  <c r="BA220" i="20" s="1"/>
  <c r="BB220" i="20" s="1"/>
  <c r="AY220" i="20"/>
  <c r="AW220" i="20" a="1"/>
  <c r="AW220" i="20" s="1"/>
  <c r="AV220" i="20"/>
  <c r="S220" i="20"/>
  <c r="K220" i="20"/>
  <c r="K221" i="20" s="1"/>
  <c r="BI219" i="20"/>
  <c r="BF219" i="20"/>
  <c r="BG219" i="20" s="1"/>
  <c r="AX219" i="20" s="1"/>
  <c r="BE219" i="20"/>
  <c r="BD219" i="20"/>
  <c r="BC219" i="20"/>
  <c r="AZ219" i="20"/>
  <c r="BA219" i="20" s="1"/>
  <c r="BB219" i="20" s="1"/>
  <c r="AY219" i="20"/>
  <c r="AW219" i="20" a="1"/>
  <c r="AW219" i="20" s="1"/>
  <c r="AV219" i="20"/>
  <c r="S219" i="20"/>
  <c r="K219" i="20"/>
  <c r="BI218" i="20"/>
  <c r="BE218" i="20" s="1"/>
  <c r="BF218" i="20"/>
  <c r="BG218" i="20" s="1"/>
  <c r="AX218" i="20" s="1"/>
  <c r="BD218" i="20"/>
  <c r="AW218" i="20" s="1" a="1"/>
  <c r="AW218" i="20" s="1"/>
  <c r="BC218" i="20"/>
  <c r="AZ218" i="20"/>
  <c r="BA218" i="20" s="1"/>
  <c r="BB218" i="20" s="1"/>
  <c r="AY218" i="20"/>
  <c r="AV218" i="20"/>
  <c r="S218" i="20"/>
  <c r="K218" i="20"/>
  <c r="BI217" i="20"/>
  <c r="BD217" i="20"/>
  <c r="AY217" i="20"/>
  <c r="AV217" i="20"/>
  <c r="S217" i="20"/>
  <c r="K217" i="20"/>
  <c r="BI216" i="20"/>
  <c r="BE216" i="20" s="1"/>
  <c r="BF216" i="20" s="1"/>
  <c r="BG216" i="20" s="1"/>
  <c r="AX216" i="20" s="1"/>
  <c r="BD216" i="20"/>
  <c r="BC216" i="20"/>
  <c r="BB216" i="20"/>
  <c r="AZ216" i="20"/>
  <c r="BA216" i="20" s="1"/>
  <c r="AY216" i="20"/>
  <c r="AW216" i="20" a="1"/>
  <c r="AW216" i="20" s="1"/>
  <c r="AV216" i="20"/>
  <c r="S216" i="20"/>
  <c r="K216" i="20"/>
  <c r="BI215" i="20"/>
  <c r="BE215" i="20"/>
  <c r="BF215" i="20" s="1"/>
  <c r="BG215" i="20" s="1"/>
  <c r="AX215" i="20" s="1"/>
  <c r="BD215" i="20"/>
  <c r="AY215" i="20"/>
  <c r="AV215" i="20"/>
  <c r="S215" i="20"/>
  <c r="L215" i="20" a="1"/>
  <c r="L215" i="20" s="1"/>
  <c r="K215" i="20"/>
  <c r="BI214" i="20"/>
  <c r="BE214" i="20"/>
  <c r="BF214" i="20" s="1"/>
  <c r="BG214" i="20" s="1"/>
  <c r="BD214" i="20"/>
  <c r="AY214" i="20"/>
  <c r="AW214" i="20" a="1"/>
  <c r="AW214" i="20" s="1"/>
  <c r="AV214" i="20"/>
  <c r="S214" i="20"/>
  <c r="BI213" i="20"/>
  <c r="BG213" i="20"/>
  <c r="BE213" i="20"/>
  <c r="BF213" i="20" s="1"/>
  <c r="BD213" i="20"/>
  <c r="AY213" i="20"/>
  <c r="AV213" i="20"/>
  <c r="S213" i="20"/>
  <c r="BI212" i="20"/>
  <c r="BD212" i="20"/>
  <c r="BC212" i="20" s="1"/>
  <c r="AY212" i="20"/>
  <c r="AW212" i="20" a="1"/>
  <c r="AW212" i="20" s="1"/>
  <c r="AV212" i="20"/>
  <c r="S212" i="20"/>
  <c r="BI211" i="20"/>
  <c r="BE211" i="20"/>
  <c r="BF211" i="20" s="1"/>
  <c r="BG211" i="20" s="1"/>
  <c r="BD211" i="20"/>
  <c r="AW211" i="20" s="1" a="1"/>
  <c r="AZ211" i="20"/>
  <c r="BA211" i="20" s="1"/>
  <c r="BB211" i="20" s="1"/>
  <c r="AY211" i="20"/>
  <c r="AX211" i="20"/>
  <c r="AW211" i="20"/>
  <c r="AV211" i="20"/>
  <c r="S211" i="20"/>
  <c r="BI210" i="20"/>
  <c r="BD210" i="20"/>
  <c r="BC210" i="20"/>
  <c r="AY210" i="20"/>
  <c r="AV210" i="20"/>
  <c r="S210" i="20"/>
  <c r="BI209" i="20"/>
  <c r="BE209" i="20"/>
  <c r="BF209" i="20" s="1"/>
  <c r="BG209" i="20" s="1"/>
  <c r="BD209" i="20"/>
  <c r="AZ209" i="20" s="1"/>
  <c r="BA209" i="20" s="1"/>
  <c r="BB209" i="20" s="1"/>
  <c r="BC209" i="20"/>
  <c r="AY209" i="20"/>
  <c r="AW209" i="20"/>
  <c r="AW209" i="20" a="1"/>
  <c r="AV209" i="20"/>
  <c r="S209" i="20"/>
  <c r="BI208" i="20"/>
  <c r="BE208" i="20"/>
  <c r="BF208" i="20" s="1"/>
  <c r="BG208" i="20" s="1"/>
  <c r="BD208" i="20"/>
  <c r="AZ208" i="20" s="1"/>
  <c r="BA208" i="20" s="1"/>
  <c r="BC208" i="20"/>
  <c r="BB208" i="20"/>
  <c r="AY208" i="20"/>
  <c r="AW208" i="20" a="1"/>
  <c r="AW208" i="20" s="1"/>
  <c r="AV208" i="20"/>
  <c r="S208" i="20"/>
  <c r="BI207" i="20"/>
  <c r="BE207" i="20" s="1"/>
  <c r="BF207" i="20" s="1"/>
  <c r="BG207" i="20" s="1"/>
  <c r="BD207" i="20"/>
  <c r="BC207" i="20" s="1"/>
  <c r="AZ207" i="20"/>
  <c r="BA207" i="20" s="1"/>
  <c r="BB207" i="20" s="1"/>
  <c r="AY207" i="20"/>
  <c r="AW207" i="20" a="1"/>
  <c r="AW207" i="20" s="1"/>
  <c r="AV207" i="20"/>
  <c r="S207" i="20"/>
  <c r="BI206" i="20"/>
  <c r="BD206" i="20"/>
  <c r="BC206" i="20" s="1"/>
  <c r="AZ206" i="20"/>
  <c r="BA206" i="20" s="1"/>
  <c r="BB206" i="20" s="1"/>
  <c r="AY206" i="20"/>
  <c r="AW206" i="20" a="1"/>
  <c r="AW206" i="20" s="1"/>
  <c r="AV206" i="20"/>
  <c r="S206" i="20"/>
  <c r="BI205" i="20"/>
  <c r="BE205" i="20" s="1"/>
  <c r="BF205" i="20" s="1"/>
  <c r="BG205" i="20"/>
  <c r="BD205" i="20"/>
  <c r="BC205" i="20" s="1"/>
  <c r="AZ205" i="20"/>
  <c r="BA205" i="20" s="1"/>
  <c r="BB205" i="20" s="1"/>
  <c r="AY205" i="20"/>
  <c r="AX205" i="20"/>
  <c r="AW205" i="20" a="1"/>
  <c r="AW205" i="20" s="1"/>
  <c r="AV205" i="20"/>
  <c r="S205" i="20"/>
  <c r="BI204" i="20"/>
  <c r="BD204" i="20"/>
  <c r="AZ204" i="20"/>
  <c r="BA204" i="20" s="1"/>
  <c r="BB204" i="20" s="1"/>
  <c r="AY204" i="20"/>
  <c r="AV204" i="20"/>
  <c r="S204" i="20"/>
  <c r="BI203" i="20"/>
  <c r="BE203" i="20" s="1"/>
  <c r="BF203" i="20"/>
  <c r="BG203" i="20" s="1"/>
  <c r="AX203" i="20" s="1"/>
  <c r="BD203" i="20"/>
  <c r="BC203" i="20" s="1"/>
  <c r="AY203" i="20"/>
  <c r="AV203" i="20"/>
  <c r="S203" i="20"/>
  <c r="K203" i="20"/>
  <c r="BI202" i="20"/>
  <c r="BE202" i="20" s="1"/>
  <c r="BF202" i="20"/>
  <c r="BG202" i="20" s="1"/>
  <c r="AX202" i="20" s="1"/>
  <c r="BD202" i="20"/>
  <c r="AZ202" i="20" s="1"/>
  <c r="BA202" i="20" s="1"/>
  <c r="BC202" i="20"/>
  <c r="BB202" i="20"/>
  <c r="AY202" i="20"/>
  <c r="AW202" i="20" a="1"/>
  <c r="AW202" i="20" s="1"/>
  <c r="AV202" i="20"/>
  <c r="S202" i="20"/>
  <c r="K202" i="20"/>
  <c r="BI201" i="20"/>
  <c r="BE201" i="20" s="1"/>
  <c r="BF201" i="20" s="1"/>
  <c r="BG201" i="20" s="1"/>
  <c r="AX201" i="20" s="1"/>
  <c r="BD201" i="20"/>
  <c r="BC201" i="20"/>
  <c r="AZ201" i="20"/>
  <c r="BA201" i="20" s="1"/>
  <c r="BB201" i="20" s="1"/>
  <c r="AY201" i="20"/>
  <c r="AW201" i="20" a="1"/>
  <c r="AW201" i="20" s="1"/>
  <c r="AV201" i="20"/>
  <c r="S201" i="20"/>
  <c r="K201" i="20"/>
  <c r="BI200" i="20"/>
  <c r="BE200" i="20"/>
  <c r="BF200" i="20" s="1"/>
  <c r="BG200" i="20" s="1"/>
  <c r="BD200" i="20"/>
  <c r="BC200" i="20"/>
  <c r="AY200" i="20"/>
  <c r="AV200" i="20"/>
  <c r="S200" i="20"/>
  <c r="BI199" i="20"/>
  <c r="BE199" i="20" s="1"/>
  <c r="BF199" i="20" s="1"/>
  <c r="BG199" i="20" s="1"/>
  <c r="BD199" i="20"/>
  <c r="AY199" i="20"/>
  <c r="AX199" i="20"/>
  <c r="AV199" i="20"/>
  <c r="S199" i="20"/>
  <c r="BI198" i="20"/>
  <c r="BE198" i="20" s="1"/>
  <c r="BF198" i="20" s="1"/>
  <c r="BG198" i="20" s="1"/>
  <c r="AX198" i="20" s="1"/>
  <c r="BD198" i="20"/>
  <c r="BC198" i="20"/>
  <c r="BA198" i="20"/>
  <c r="BB198" i="20" s="1"/>
  <c r="AZ198" i="20"/>
  <c r="AY198" i="20"/>
  <c r="AW198" i="20"/>
  <c r="AW198" i="20" a="1"/>
  <c r="AV198" i="20"/>
  <c r="S198" i="20"/>
  <c r="BI197" i="20"/>
  <c r="BD197" i="20"/>
  <c r="AY197" i="20"/>
  <c r="AV197" i="20"/>
  <c r="S197" i="20"/>
  <c r="BI196" i="20"/>
  <c r="BD196" i="20"/>
  <c r="AZ196" i="20" s="1"/>
  <c r="BA196" i="20" s="1"/>
  <c r="BB196" i="20" s="1"/>
  <c r="AY196" i="20"/>
  <c r="AW196" i="20" a="1"/>
  <c r="AW196" i="20" s="1"/>
  <c r="AV196" i="20"/>
  <c r="S196" i="20"/>
  <c r="BI195" i="20"/>
  <c r="BE195" i="20"/>
  <c r="BF195" i="20" s="1"/>
  <c r="BG195" i="20" s="1"/>
  <c r="BD195" i="20"/>
  <c r="BC195" i="20" s="1"/>
  <c r="AZ195" i="20"/>
  <c r="BA195" i="20" s="1"/>
  <c r="BB195" i="20" s="1"/>
  <c r="AY195" i="20"/>
  <c r="AX195" i="20"/>
  <c r="AW195" i="20"/>
  <c r="AW195" i="20" a="1"/>
  <c r="AV195" i="20"/>
  <c r="S195" i="20"/>
  <c r="BI194" i="20"/>
  <c r="BG194" i="20"/>
  <c r="BF194" i="20"/>
  <c r="BE194" i="20"/>
  <c r="BD194" i="20"/>
  <c r="AW194" i="20" s="1" a="1"/>
  <c r="BC194" i="20"/>
  <c r="BA194" i="20"/>
  <c r="BB194" i="20" s="1"/>
  <c r="AZ194" i="20"/>
  <c r="AY194" i="20"/>
  <c r="AX194" i="20"/>
  <c r="AW194" i="20"/>
  <c r="AV194" i="20"/>
  <c r="S194" i="20"/>
  <c r="BI193" i="20"/>
  <c r="BF193" i="20"/>
  <c r="BG193" i="20" s="1"/>
  <c r="BE193" i="20"/>
  <c r="BD193" i="20"/>
  <c r="BC193" i="20"/>
  <c r="AZ193" i="20"/>
  <c r="BA193" i="20" s="1"/>
  <c r="BB193" i="20" s="1"/>
  <c r="AY193" i="20"/>
  <c r="AW193" i="20" a="1"/>
  <c r="AW193" i="20" s="1"/>
  <c r="AV193" i="20"/>
  <c r="S193" i="20"/>
  <c r="K193" i="20"/>
  <c r="K194" i="20" s="1"/>
  <c r="BI192" i="20"/>
  <c r="BE192" i="20" s="1"/>
  <c r="BF192" i="20" s="1"/>
  <c r="BG192" i="20" s="1"/>
  <c r="AX192" i="20" s="1"/>
  <c r="BD192" i="20"/>
  <c r="BC192" i="20"/>
  <c r="AZ192" i="20"/>
  <c r="BA192" i="20" s="1"/>
  <c r="BB192" i="20" s="1"/>
  <c r="AY192" i="20"/>
  <c r="AW192" i="20"/>
  <c r="AW192" i="20" a="1"/>
  <c r="AV192" i="20"/>
  <c r="S192" i="20"/>
  <c r="BI191" i="20"/>
  <c r="BE191" i="20"/>
  <c r="BF191" i="20" s="1"/>
  <c r="BG191" i="20" s="1"/>
  <c r="BD191" i="20"/>
  <c r="AW191" i="20" s="1" a="1"/>
  <c r="AW191" i="20" s="1"/>
  <c r="AZ191" i="20"/>
  <c r="BA191" i="20" s="1"/>
  <c r="BB191" i="20" s="1"/>
  <c r="AY191" i="20"/>
  <c r="AV191" i="20"/>
  <c r="S191" i="20"/>
  <c r="K191" i="20"/>
  <c r="K192" i="20" s="1"/>
  <c r="BI190" i="20"/>
  <c r="BD190" i="20"/>
  <c r="AZ190" i="20" s="1"/>
  <c r="BA190" i="20" s="1"/>
  <c r="BC190" i="20"/>
  <c r="BB190" i="20"/>
  <c r="AY190" i="20"/>
  <c r="AW190" i="20" a="1"/>
  <c r="AW190" i="20" s="1"/>
  <c r="AV190" i="20"/>
  <c r="S190" i="20"/>
  <c r="K190" i="20"/>
  <c r="L187" i="20" s="1" a="1"/>
  <c r="L187" i="20" s="1"/>
  <c r="BI189" i="20"/>
  <c r="BD189" i="20"/>
  <c r="BC189" i="20"/>
  <c r="BA189" i="20"/>
  <c r="BB189" i="20" s="1"/>
  <c r="AZ189" i="20"/>
  <c r="AY189" i="20"/>
  <c r="AW189" i="20" a="1"/>
  <c r="AW189" i="20" s="1"/>
  <c r="AV189" i="20"/>
  <c r="S189" i="20"/>
  <c r="K189" i="20"/>
  <c r="BI188" i="20"/>
  <c r="BF188" i="20"/>
  <c r="BG188" i="20" s="1"/>
  <c r="AX188" i="20" s="1"/>
  <c r="BE188" i="20"/>
  <c r="BD188" i="20"/>
  <c r="AY188" i="20"/>
  <c r="AV188" i="20"/>
  <c r="S188" i="20"/>
  <c r="K188" i="20"/>
  <c r="BI187" i="20"/>
  <c r="BD187" i="20"/>
  <c r="AZ187" i="20"/>
  <c r="BA187" i="20" s="1"/>
  <c r="BB187" i="20" s="1"/>
  <c r="AY187" i="20"/>
  <c r="AV187" i="20"/>
  <c r="S187" i="20"/>
  <c r="K187" i="20"/>
  <c r="BI186" i="20"/>
  <c r="BE186" i="20"/>
  <c r="BF186" i="20" s="1"/>
  <c r="BG186" i="20" s="1"/>
  <c r="AX186" i="20" s="1"/>
  <c r="BD186" i="20"/>
  <c r="BC186" i="20"/>
  <c r="AY186" i="20"/>
  <c r="AV186" i="20"/>
  <c r="S186" i="20"/>
  <c r="BI185" i="20"/>
  <c r="BD185" i="20"/>
  <c r="AY185" i="20"/>
  <c r="AV185" i="20"/>
  <c r="S185" i="20"/>
  <c r="BI184" i="20"/>
  <c r="BD184" i="20"/>
  <c r="BC184" i="20" s="1"/>
  <c r="AZ184" i="20"/>
  <c r="BA184" i="20" s="1"/>
  <c r="BB184" i="20" s="1"/>
  <c r="AY184" i="20"/>
  <c r="AW184" i="20" a="1"/>
  <c r="AW184" i="20" s="1"/>
  <c r="AV184" i="20"/>
  <c r="S184" i="20"/>
  <c r="BI183" i="20"/>
  <c r="BF183" i="20"/>
  <c r="BG183" i="20" s="1"/>
  <c r="BE183" i="20"/>
  <c r="BD183" i="20"/>
  <c r="AZ183" i="20" s="1"/>
  <c r="BA183" i="20" s="1"/>
  <c r="BB183" i="20" s="1"/>
  <c r="BC183" i="20"/>
  <c r="AY183" i="20"/>
  <c r="AX183" i="20"/>
  <c r="AW183" i="20" a="1"/>
  <c r="AW183" i="20" s="1"/>
  <c r="AV183" i="20"/>
  <c r="S183" i="20"/>
  <c r="BI182" i="20"/>
  <c r="BE182" i="20" s="1"/>
  <c r="BG182" i="20"/>
  <c r="BF182" i="20"/>
  <c r="BD182" i="20"/>
  <c r="BC182" i="20"/>
  <c r="AY182" i="20"/>
  <c r="AX182" i="20"/>
  <c r="AV182" i="20"/>
  <c r="S182" i="20"/>
  <c r="BI181" i="20"/>
  <c r="BE181" i="20" s="1"/>
  <c r="BF181" i="20" s="1"/>
  <c r="BG181" i="20" s="1"/>
  <c r="BD181" i="20"/>
  <c r="BC181" i="20"/>
  <c r="AZ181" i="20"/>
  <c r="BA181" i="20" s="1"/>
  <c r="BB181" i="20" s="1"/>
  <c r="AY181" i="20"/>
  <c r="AX181" i="20"/>
  <c r="AW181" i="20" a="1"/>
  <c r="AW181" i="20" s="1"/>
  <c r="AV181" i="20"/>
  <c r="S181" i="20"/>
  <c r="BI180" i="20"/>
  <c r="BE180" i="20" s="1"/>
  <c r="BF180" i="20" s="1"/>
  <c r="BG180" i="20" s="1"/>
  <c r="BD180" i="20"/>
  <c r="BC180" i="20"/>
  <c r="AZ180" i="20"/>
  <c r="BA180" i="20" s="1"/>
  <c r="BB180" i="20" s="1"/>
  <c r="AY180" i="20"/>
  <c r="AX180" i="20"/>
  <c r="AW180" i="20" a="1"/>
  <c r="AW180" i="20" s="1"/>
  <c r="AV180" i="20"/>
  <c r="S180" i="20"/>
  <c r="BI179" i="20"/>
  <c r="BE179" i="20"/>
  <c r="BF179" i="20" s="1"/>
  <c r="BG179" i="20" s="1"/>
  <c r="BD179" i="20"/>
  <c r="BC179" i="20"/>
  <c r="AY179" i="20"/>
  <c r="AX179" i="20"/>
  <c r="AV179" i="20"/>
  <c r="S179" i="20"/>
  <c r="BI178" i="20"/>
  <c r="BE178" i="20"/>
  <c r="BF178" i="20" s="1"/>
  <c r="BG178" i="20" s="1"/>
  <c r="BD178" i="20"/>
  <c r="BC178" i="20" s="1"/>
  <c r="AZ178" i="20"/>
  <c r="BA178" i="20" s="1"/>
  <c r="BB178" i="20" s="1"/>
  <c r="AY178" i="20"/>
  <c r="AX178" i="20"/>
  <c r="AW178" i="20" a="1"/>
  <c r="AW178" i="20" s="1"/>
  <c r="AV178" i="20"/>
  <c r="S178" i="20"/>
  <c r="BI177" i="20"/>
  <c r="BG177" i="20"/>
  <c r="AX177" i="20" s="1"/>
  <c r="BE177" i="20"/>
  <c r="BF177" i="20" s="1"/>
  <c r="BD177" i="20"/>
  <c r="AW177" i="20" s="1" a="1"/>
  <c r="AW177" i="20" s="1"/>
  <c r="BC177" i="20"/>
  <c r="AZ177" i="20"/>
  <c r="BA177" i="20" s="1"/>
  <c r="BB177" i="20" s="1"/>
  <c r="AY177" i="20"/>
  <c r="AV177" i="20"/>
  <c r="S177" i="20"/>
  <c r="BI176" i="20"/>
  <c r="BD176" i="20"/>
  <c r="AZ176" i="20" s="1"/>
  <c r="BC176" i="20"/>
  <c r="BA176" i="20"/>
  <c r="BB176" i="20" s="1"/>
  <c r="AY176" i="20"/>
  <c r="AW176" i="20" a="1"/>
  <c r="AW176" i="20" s="1"/>
  <c r="AV176" i="20"/>
  <c r="S176" i="20"/>
  <c r="BI175" i="20"/>
  <c r="BE175" i="20" s="1"/>
  <c r="BF175" i="20"/>
  <c r="BG175" i="20" s="1"/>
  <c r="AX175" i="20" s="1"/>
  <c r="BD175" i="20"/>
  <c r="BC175" i="20"/>
  <c r="AZ175" i="20"/>
  <c r="BA175" i="20" s="1"/>
  <c r="BB175" i="20" s="1"/>
  <c r="AY175" i="20"/>
  <c r="AW175" i="20" a="1"/>
  <c r="AW175" i="20" s="1"/>
  <c r="AV175" i="20"/>
  <c r="S175" i="20"/>
  <c r="K175" i="20"/>
  <c r="BI174" i="20"/>
  <c r="BD174" i="20"/>
  <c r="BC174" i="20"/>
  <c r="AZ174" i="20"/>
  <c r="BA174" i="20" s="1"/>
  <c r="BB174" i="20" s="1"/>
  <c r="AY174" i="20"/>
  <c r="AW174" i="20" a="1"/>
  <c r="AW174" i="20" s="1"/>
  <c r="AV174" i="20"/>
  <c r="S174" i="20"/>
  <c r="K174" i="20"/>
  <c r="K176" i="20" s="1"/>
  <c r="L173" i="20" s="1" a="1"/>
  <c r="L173" i="20" s="1"/>
  <c r="O173" i="20" s="1"/>
  <c r="BI173" i="20"/>
  <c r="BE173" i="20" s="1"/>
  <c r="BF173" i="20" s="1"/>
  <c r="BG173" i="20"/>
  <c r="BD173" i="20"/>
  <c r="AZ173" i="20" s="1"/>
  <c r="BA173" i="20" s="1"/>
  <c r="BC173" i="20"/>
  <c r="BB173" i="20"/>
  <c r="AY173" i="20"/>
  <c r="AX173" i="20"/>
  <c r="AW173" i="20" a="1"/>
  <c r="AW173" i="20" s="1"/>
  <c r="AV173" i="20"/>
  <c r="S173" i="20"/>
  <c r="K173" i="20"/>
  <c r="BI172" i="20"/>
  <c r="BE172" i="20"/>
  <c r="BF172" i="20" s="1"/>
  <c r="BG172" i="20" s="1"/>
  <c r="BD172" i="20"/>
  <c r="BC172" i="20"/>
  <c r="AY172" i="20"/>
  <c r="AX172" i="20"/>
  <c r="AV172" i="20"/>
  <c r="S172" i="20"/>
  <c r="BI171" i="20"/>
  <c r="BE171" i="20" s="1"/>
  <c r="BF171" i="20" s="1"/>
  <c r="BG171" i="20" s="1"/>
  <c r="BD171" i="20"/>
  <c r="AY171" i="20"/>
  <c r="AV171" i="20"/>
  <c r="S171" i="20"/>
  <c r="BI170" i="20"/>
  <c r="BD170" i="20"/>
  <c r="AZ170" i="20" s="1"/>
  <c r="BA170" i="20" s="1"/>
  <c r="BC170" i="20"/>
  <c r="BB170" i="20"/>
  <c r="AY170" i="20"/>
  <c r="AW170" i="20" a="1"/>
  <c r="AW170" i="20" s="1"/>
  <c r="AV170" i="20"/>
  <c r="S170" i="20"/>
  <c r="BI169" i="20"/>
  <c r="BD169" i="20"/>
  <c r="BC169" i="20" s="1"/>
  <c r="AZ169" i="20"/>
  <c r="BA169" i="20" s="1"/>
  <c r="BB169" i="20" s="1"/>
  <c r="AY169" i="20"/>
  <c r="AW169" i="20" a="1"/>
  <c r="AW169" i="20" s="1"/>
  <c r="AV169" i="20"/>
  <c r="S169" i="20"/>
  <c r="BI168" i="20"/>
  <c r="BD168" i="20"/>
  <c r="BC168" i="20"/>
  <c r="BB168" i="20"/>
  <c r="BA168" i="20"/>
  <c r="AZ168" i="20"/>
  <c r="AY168" i="20"/>
  <c r="AW168" i="20" a="1"/>
  <c r="AW168" i="20" s="1"/>
  <c r="AV168" i="20"/>
  <c r="S168" i="20"/>
  <c r="BI167" i="20"/>
  <c r="BG167" i="20"/>
  <c r="AX167" i="20" s="1"/>
  <c r="BF167" i="20"/>
  <c r="BE167" i="20"/>
  <c r="BD167" i="20"/>
  <c r="AY167" i="20"/>
  <c r="AV167" i="20"/>
  <c r="S167" i="20"/>
  <c r="BI166" i="20"/>
  <c r="BE166" i="20" s="1"/>
  <c r="BF166" i="20"/>
  <c r="BG166" i="20" s="1"/>
  <c r="AX166" i="20" s="1"/>
  <c r="BD166" i="20"/>
  <c r="BC166" i="20"/>
  <c r="BB166" i="20"/>
  <c r="BA166" i="20"/>
  <c r="AZ166" i="20"/>
  <c r="AY166" i="20"/>
  <c r="AW166" i="20"/>
  <c r="AW166" i="20" a="1"/>
  <c r="AV166" i="20"/>
  <c r="S166" i="20"/>
  <c r="BI165" i="20"/>
  <c r="BF165" i="20"/>
  <c r="BG165" i="20" s="1"/>
  <c r="BE165" i="20"/>
  <c r="BD165" i="20"/>
  <c r="AY165" i="20"/>
  <c r="AV165" i="20"/>
  <c r="S165" i="20"/>
  <c r="BI164" i="20"/>
  <c r="BE164" i="20"/>
  <c r="BF164" i="20" s="1"/>
  <c r="BG164" i="20" s="1"/>
  <c r="BD164" i="20"/>
  <c r="AZ164" i="20" s="1"/>
  <c r="BA164" i="20" s="1"/>
  <c r="BC164" i="20"/>
  <c r="BB164" i="20"/>
  <c r="AY164" i="20"/>
  <c r="AW164" i="20" a="1"/>
  <c r="AW164" i="20" s="1"/>
  <c r="AV164" i="20"/>
  <c r="S164" i="20"/>
  <c r="BI163" i="20"/>
  <c r="BE163" i="20" s="1"/>
  <c r="BF163" i="20" s="1"/>
  <c r="BG163" i="20" s="1"/>
  <c r="BD163" i="20"/>
  <c r="BC163" i="20"/>
  <c r="AZ163" i="20"/>
  <c r="BA163" i="20" s="1"/>
  <c r="BB163" i="20" s="1"/>
  <c r="AY163" i="20"/>
  <c r="AX163" i="20"/>
  <c r="AW163" i="20" a="1"/>
  <c r="AW163" i="20" s="1"/>
  <c r="AV163" i="20"/>
  <c r="S163" i="20"/>
  <c r="BI162" i="20"/>
  <c r="BE162" i="20"/>
  <c r="BF162" i="20" s="1"/>
  <c r="BG162" i="20" s="1"/>
  <c r="AX162" i="20" s="1"/>
  <c r="BD162" i="20"/>
  <c r="BC162" i="20"/>
  <c r="AY162" i="20"/>
  <c r="AV162" i="20"/>
  <c r="S162" i="20"/>
  <c r="K162" i="20"/>
  <c r="L159" i="20" s="1" a="1"/>
  <c r="L159" i="20" s="1"/>
  <c r="O159" i="20" s="1"/>
  <c r="BI161" i="20"/>
  <c r="BE161" i="20"/>
  <c r="BF161" i="20" s="1"/>
  <c r="BG161" i="20" s="1"/>
  <c r="BD161" i="20"/>
  <c r="AY161" i="20"/>
  <c r="AV161" i="20"/>
  <c r="S161" i="20"/>
  <c r="K161" i="20"/>
  <c r="BI160" i="20"/>
  <c r="BE160" i="20"/>
  <c r="BF160" i="20" s="1"/>
  <c r="BG160" i="20" s="1"/>
  <c r="AX160" i="20" s="1"/>
  <c r="BD160" i="20"/>
  <c r="BC160" i="20"/>
  <c r="AY160" i="20"/>
  <c r="AV160" i="20"/>
  <c r="S160" i="20"/>
  <c r="BI159" i="20"/>
  <c r="BE159" i="20"/>
  <c r="BF159" i="20" s="1"/>
  <c r="BG159" i="20" s="1"/>
  <c r="BD159" i="20"/>
  <c r="AZ159" i="20" s="1"/>
  <c r="BC159" i="20"/>
  <c r="BA159" i="20"/>
  <c r="BB159" i="20" s="1"/>
  <c r="AY159" i="20"/>
  <c r="AW159" i="20" a="1"/>
  <c r="AW159" i="20" s="1"/>
  <c r="AV159" i="20"/>
  <c r="S159" i="20"/>
  <c r="K159" i="20"/>
  <c r="K160" i="20" s="1"/>
  <c r="K163" i="20" s="1"/>
  <c r="K164" i="20" s="1"/>
  <c r="K165" i="20" s="1"/>
  <c r="K166" i="20" s="1"/>
  <c r="BI158" i="20"/>
  <c r="BE158" i="20" s="1"/>
  <c r="BF158" i="20"/>
  <c r="BG158" i="20" s="1"/>
  <c r="AX158" i="20" s="1"/>
  <c r="BD158" i="20"/>
  <c r="BC158" i="20"/>
  <c r="AZ158" i="20"/>
  <c r="BA158" i="20" s="1"/>
  <c r="BB158" i="20" s="1"/>
  <c r="AY158" i="20"/>
  <c r="AW158" i="20" a="1"/>
  <c r="AW158" i="20" s="1"/>
  <c r="AV158" i="20"/>
  <c r="S158" i="20"/>
  <c r="BI157" i="20"/>
  <c r="BD157" i="20"/>
  <c r="BC157" i="20"/>
  <c r="BA157" i="20"/>
  <c r="BB157" i="20" s="1"/>
  <c r="AZ157" i="20"/>
  <c r="AY157" i="20"/>
  <c r="AW157" i="20" a="1"/>
  <c r="AW157" i="20" s="1"/>
  <c r="AV157" i="20"/>
  <c r="S157" i="20"/>
  <c r="BI156" i="20"/>
  <c r="BF156" i="20"/>
  <c r="BG156" i="20" s="1"/>
  <c r="BE156" i="20"/>
  <c r="BD156" i="20"/>
  <c r="AW156" i="20" s="1" a="1"/>
  <c r="AW156" i="20" s="1"/>
  <c r="AZ156" i="20"/>
  <c r="BA156" i="20" s="1"/>
  <c r="BB156" i="20" s="1"/>
  <c r="AY156" i="20"/>
  <c r="AV156" i="20"/>
  <c r="S156" i="20"/>
  <c r="BI155" i="20"/>
  <c r="BE155" i="20"/>
  <c r="BF155" i="20" s="1"/>
  <c r="BG155" i="20" s="1"/>
  <c r="BD155" i="20"/>
  <c r="BC155" i="20" s="1"/>
  <c r="BA155" i="20"/>
  <c r="BB155" i="20" s="1"/>
  <c r="AZ155" i="20"/>
  <c r="AY155" i="20"/>
  <c r="AW155" i="20" a="1"/>
  <c r="AW155" i="20" s="1"/>
  <c r="AV155" i="20"/>
  <c r="S155" i="20"/>
  <c r="BI154" i="20"/>
  <c r="BE154" i="20"/>
  <c r="BF154" i="20" s="1"/>
  <c r="BG154" i="20" s="1"/>
  <c r="AX154" i="20" s="1"/>
  <c r="BD154" i="20"/>
  <c r="BC154" i="20"/>
  <c r="AY154" i="20"/>
  <c r="AV154" i="20"/>
  <c r="S154" i="20"/>
  <c r="BI153" i="20"/>
  <c r="BE153" i="20"/>
  <c r="BF153" i="20" s="1"/>
  <c r="BG153" i="20" s="1"/>
  <c r="BD153" i="20"/>
  <c r="AW153" i="20" s="1" a="1"/>
  <c r="AW153" i="20" s="1"/>
  <c r="AY153" i="20"/>
  <c r="AV153" i="20"/>
  <c r="S153" i="20"/>
  <c r="BI152" i="20"/>
  <c r="BD152" i="20"/>
  <c r="AZ152" i="20"/>
  <c r="BA152" i="20" s="1"/>
  <c r="BB152" i="20" s="1"/>
  <c r="AY152" i="20"/>
  <c r="AV152" i="20"/>
  <c r="S152" i="20"/>
  <c r="BI151" i="20"/>
  <c r="BF151" i="20"/>
  <c r="BG151" i="20" s="1"/>
  <c r="BE151" i="20"/>
  <c r="BD151" i="20"/>
  <c r="BC151" i="20"/>
  <c r="AY151" i="20"/>
  <c r="AX151" i="20"/>
  <c r="AV151" i="20"/>
  <c r="S151" i="20"/>
  <c r="BI150" i="20"/>
  <c r="BE150" i="20" s="1"/>
  <c r="BF150" i="20"/>
  <c r="BG150" i="20" s="1"/>
  <c r="BD150" i="20"/>
  <c r="BC150" i="20"/>
  <c r="BA150" i="20"/>
  <c r="BB150" i="20" s="1"/>
  <c r="AZ150" i="20"/>
  <c r="AY150" i="20"/>
  <c r="AW150" i="20"/>
  <c r="AW150" i="20" a="1"/>
  <c r="AV150" i="20"/>
  <c r="S150" i="20"/>
  <c r="BI149" i="20"/>
  <c r="BE149" i="20" s="1"/>
  <c r="BF149" i="20"/>
  <c r="BG149" i="20" s="1"/>
  <c r="BD149" i="20"/>
  <c r="BC149" i="20"/>
  <c r="BB149" i="20"/>
  <c r="BA149" i="20"/>
  <c r="AZ149" i="20"/>
  <c r="AY149" i="20"/>
  <c r="AX149" i="20"/>
  <c r="AW149" i="20" a="1"/>
  <c r="AW149" i="20" s="1"/>
  <c r="AV149" i="20"/>
  <c r="S149" i="20"/>
  <c r="BI148" i="20"/>
  <c r="BE148" i="20"/>
  <c r="BF148" i="20" s="1"/>
  <c r="BG148" i="20" s="1"/>
  <c r="BD148" i="20"/>
  <c r="BC148" i="20" s="1"/>
  <c r="AZ148" i="20"/>
  <c r="BA148" i="20" s="1"/>
  <c r="BB148" i="20" s="1"/>
  <c r="AY148" i="20"/>
  <c r="AW148" i="20" a="1"/>
  <c r="AW148" i="20" s="1"/>
  <c r="AV148" i="20"/>
  <c r="S148" i="20"/>
  <c r="BI147" i="20"/>
  <c r="BG147" i="20"/>
  <c r="BF147" i="20"/>
  <c r="BE147" i="20"/>
  <c r="BD147" i="20"/>
  <c r="AZ147" i="20" s="1"/>
  <c r="BA147" i="20" s="1"/>
  <c r="BC147" i="20"/>
  <c r="BB147" i="20"/>
  <c r="AY147" i="20"/>
  <c r="AW147" i="20" a="1"/>
  <c r="AW147" i="20" s="1"/>
  <c r="AV147" i="20"/>
  <c r="S147" i="20"/>
  <c r="K147" i="20"/>
  <c r="BI146" i="20"/>
  <c r="BE146" i="20"/>
  <c r="BF146" i="20" s="1"/>
  <c r="BG146" i="20" s="1"/>
  <c r="AX146" i="20" s="1"/>
  <c r="BD146" i="20"/>
  <c r="AZ146" i="20" s="1"/>
  <c r="BA146" i="20" s="1"/>
  <c r="BC146" i="20"/>
  <c r="BB146" i="20"/>
  <c r="AY146" i="20"/>
  <c r="AW146" i="20" a="1"/>
  <c r="AW146" i="20" s="1"/>
  <c r="AV146" i="20"/>
  <c r="S146" i="20"/>
  <c r="BI145" i="20"/>
  <c r="BE145" i="20" s="1"/>
  <c r="BF145" i="20"/>
  <c r="BG145" i="20" s="1"/>
  <c r="BD145" i="20"/>
  <c r="BC145" i="20"/>
  <c r="AY145" i="20"/>
  <c r="AX145" i="20"/>
  <c r="AV145" i="20"/>
  <c r="S145" i="20"/>
  <c r="K145" i="20"/>
  <c r="K146" i="20" s="1"/>
  <c r="BI144" i="20"/>
  <c r="BE144" i="20"/>
  <c r="BF144" i="20" s="1"/>
  <c r="BG144" i="20" s="1"/>
  <c r="AX144" i="20" s="1"/>
  <c r="BD144" i="20"/>
  <c r="AY144" i="20"/>
  <c r="AW144" i="20" a="1"/>
  <c r="AW144" i="20" s="1"/>
  <c r="AV144" i="20"/>
  <c r="S144" i="20"/>
  <c r="BI143" i="20"/>
  <c r="BE143" i="20"/>
  <c r="BF143" i="20" s="1"/>
  <c r="BG143" i="20" s="1"/>
  <c r="AX143" i="20" s="1"/>
  <c r="BD143" i="20"/>
  <c r="AW143" i="20" s="1" a="1"/>
  <c r="AW143" i="20" s="1"/>
  <c r="BC143" i="20"/>
  <c r="BB143" i="20"/>
  <c r="AZ143" i="20"/>
  <c r="BA143" i="20" s="1"/>
  <c r="AY143" i="20"/>
  <c r="AV143" i="20"/>
  <c r="S143" i="20"/>
  <c r="BI142" i="20"/>
  <c r="BE142" i="20"/>
  <c r="BF142" i="20" s="1"/>
  <c r="BG142" i="20" s="1"/>
  <c r="BD142" i="20"/>
  <c r="BC142" i="20" s="1"/>
  <c r="AY142" i="20"/>
  <c r="AX142" i="20"/>
  <c r="AV142" i="20"/>
  <c r="S142" i="20"/>
  <c r="BI141" i="20"/>
  <c r="BE141" i="20" s="1"/>
  <c r="BF141" i="20"/>
  <c r="BG141" i="20" s="1"/>
  <c r="BD141" i="20"/>
  <c r="BC141" i="20"/>
  <c r="AZ141" i="20"/>
  <c r="BA141" i="20" s="1"/>
  <c r="BB141" i="20" s="1"/>
  <c r="AY141" i="20"/>
  <c r="AX141" i="20"/>
  <c r="AW141" i="20" a="1"/>
  <c r="AW141" i="20" s="1"/>
  <c r="AV141" i="20"/>
  <c r="S141" i="20"/>
  <c r="BI140" i="20"/>
  <c r="BD140" i="20"/>
  <c r="AW140" i="20" s="1" a="1"/>
  <c r="BC140" i="20"/>
  <c r="AZ140" i="20"/>
  <c r="BA140" i="20" s="1"/>
  <c r="BB140" i="20" s="1"/>
  <c r="AY140" i="20"/>
  <c r="AW140" i="20"/>
  <c r="AV140" i="20"/>
  <c r="S140" i="20"/>
  <c r="BI139" i="20"/>
  <c r="BD139" i="20"/>
  <c r="AW139" i="20" s="1" a="1"/>
  <c r="AW139" i="20" s="1"/>
  <c r="BC139" i="20"/>
  <c r="AZ139" i="20"/>
  <c r="BA139" i="20" s="1"/>
  <c r="BB139" i="20" s="1"/>
  <c r="AY139" i="20"/>
  <c r="AV139" i="20"/>
  <c r="S139" i="20"/>
  <c r="BI138" i="20"/>
  <c r="BE138" i="20"/>
  <c r="BF138" i="20" s="1"/>
  <c r="BG138" i="20" s="1"/>
  <c r="BD138" i="20"/>
  <c r="AZ138" i="20" s="1"/>
  <c r="BA138" i="20" s="1"/>
  <c r="BB138" i="20" s="1"/>
  <c r="BC138" i="20"/>
  <c r="AY138" i="20"/>
  <c r="AX138" i="20"/>
  <c r="AW138" i="20"/>
  <c r="AW138" i="20" a="1"/>
  <c r="AV138" i="20"/>
  <c r="S138" i="20"/>
  <c r="BI137" i="20"/>
  <c r="BE137" i="20"/>
  <c r="BF137" i="20" s="1"/>
  <c r="BG137" i="20" s="1"/>
  <c r="BD137" i="20"/>
  <c r="BC137" i="20" s="1"/>
  <c r="AZ137" i="20"/>
  <c r="BA137" i="20" s="1"/>
  <c r="BB137" i="20" s="1"/>
  <c r="AY137" i="20"/>
  <c r="AX137" i="20"/>
  <c r="AW137" i="20" a="1"/>
  <c r="AW137" i="20" s="1"/>
  <c r="AV137" i="20"/>
  <c r="S137" i="20"/>
  <c r="K137" i="20"/>
  <c r="K138" i="20" s="1"/>
  <c r="BI136" i="20"/>
  <c r="BE136" i="20"/>
  <c r="BF136" i="20" s="1"/>
  <c r="BG136" i="20" s="1"/>
  <c r="BD136" i="20"/>
  <c r="BC136" i="20"/>
  <c r="AY136" i="20"/>
  <c r="AX136" i="20"/>
  <c r="AV136" i="20"/>
  <c r="S136" i="20"/>
  <c r="BI135" i="20"/>
  <c r="BE135" i="20"/>
  <c r="BF135" i="20" s="1"/>
  <c r="BG135" i="20" s="1"/>
  <c r="BD135" i="20"/>
  <c r="AY135" i="20"/>
  <c r="AV135" i="20"/>
  <c r="S135" i="20"/>
  <c r="BI134" i="20"/>
  <c r="BG134" i="20"/>
  <c r="AX134" i="20" s="1"/>
  <c r="BE134" i="20"/>
  <c r="BF134" i="20" s="1"/>
  <c r="BD134" i="20"/>
  <c r="AY134" i="20"/>
  <c r="AV134" i="20"/>
  <c r="S134" i="20"/>
  <c r="K134" i="20"/>
  <c r="L131" i="20" s="1" a="1"/>
  <c r="BI133" i="20"/>
  <c r="BE133" i="20"/>
  <c r="BF133" i="20" s="1"/>
  <c r="BG133" i="20" s="1"/>
  <c r="BD133" i="20"/>
  <c r="AW133" i="20" s="1" a="1"/>
  <c r="AW133" i="20" s="1"/>
  <c r="BC133" i="20"/>
  <c r="AZ133" i="20"/>
  <c r="BA133" i="20" s="1"/>
  <c r="BB133" i="20" s="1"/>
  <c r="AY133" i="20"/>
  <c r="AV133" i="20"/>
  <c r="S133" i="20"/>
  <c r="K133" i="20"/>
  <c r="BI132" i="20"/>
  <c r="BE132" i="20" s="1"/>
  <c r="BF132" i="20" s="1"/>
  <c r="BG132" i="20"/>
  <c r="AX132" i="20" s="1"/>
  <c r="BD132" i="20"/>
  <c r="BC132" i="20"/>
  <c r="AZ132" i="20"/>
  <c r="BA132" i="20" s="1"/>
  <c r="BB132" i="20" s="1"/>
  <c r="AY132" i="20"/>
  <c r="AW132" i="20" a="1"/>
  <c r="AW132" i="20" s="1"/>
  <c r="AV132" i="20"/>
  <c r="S132" i="20"/>
  <c r="K132" i="20"/>
  <c r="K135" i="20" s="1"/>
  <c r="K136" i="20" s="1"/>
  <c r="BI131" i="20"/>
  <c r="BE131" i="20" s="1"/>
  <c r="BF131" i="20" s="1"/>
  <c r="BG131" i="20" s="1"/>
  <c r="BD131" i="20"/>
  <c r="BC131" i="20"/>
  <c r="AZ131" i="20"/>
  <c r="BA131" i="20" s="1"/>
  <c r="BB131" i="20" s="1"/>
  <c r="AY131" i="20"/>
  <c r="AW131" i="20" a="1"/>
  <c r="AW131" i="20" s="1"/>
  <c r="AV131" i="20"/>
  <c r="S131" i="20"/>
  <c r="L131" i="20"/>
  <c r="O131" i="20" s="1"/>
  <c r="K131" i="20"/>
  <c r="BI130" i="20"/>
  <c r="BG130" i="20"/>
  <c r="AX130" i="20" s="1"/>
  <c r="BE130" i="20"/>
  <c r="BF130" i="20" s="1"/>
  <c r="BD130" i="20"/>
  <c r="AZ130" i="20" s="1"/>
  <c r="BA130" i="20" s="1"/>
  <c r="BC130" i="20"/>
  <c r="BB130" i="20"/>
  <c r="AY130" i="20"/>
  <c r="AW130" i="20"/>
  <c r="AW130" i="20" a="1"/>
  <c r="AV130" i="20"/>
  <c r="S130" i="20"/>
  <c r="BI129" i="20"/>
  <c r="BD129" i="20"/>
  <c r="AY129" i="20"/>
  <c r="AW129" i="20" a="1"/>
  <c r="AW129" i="20" s="1"/>
  <c r="AV129" i="20"/>
  <c r="S129" i="20"/>
  <c r="BI128" i="20"/>
  <c r="BD128" i="20"/>
  <c r="AZ128" i="20" s="1"/>
  <c r="BA128" i="20" s="1"/>
  <c r="BB128" i="20" s="1"/>
  <c r="BC128" i="20"/>
  <c r="AY128" i="20"/>
  <c r="AW128" i="20" a="1"/>
  <c r="AW128" i="20" s="1"/>
  <c r="AV128" i="20"/>
  <c r="S128" i="20"/>
  <c r="BI127" i="20"/>
  <c r="BD127" i="20"/>
  <c r="AY127" i="20"/>
  <c r="AV127" i="20"/>
  <c r="S127" i="20"/>
  <c r="BI126" i="20"/>
  <c r="BE126" i="20" s="1"/>
  <c r="BF126" i="20" s="1"/>
  <c r="BG126" i="20"/>
  <c r="AX126" i="20" s="1"/>
  <c r="BD126" i="20"/>
  <c r="BC126" i="20"/>
  <c r="AZ126" i="20"/>
  <c r="BA126" i="20" s="1"/>
  <c r="BB126" i="20" s="1"/>
  <c r="AY126" i="20"/>
  <c r="AW126" i="20" a="1"/>
  <c r="AW126" i="20" s="1"/>
  <c r="AV126" i="20"/>
  <c r="S126" i="20"/>
  <c r="BI125" i="20"/>
  <c r="BE125" i="20"/>
  <c r="BF125" i="20" s="1"/>
  <c r="BG125" i="20" s="1"/>
  <c r="BD125" i="20"/>
  <c r="BC125" i="20" s="1"/>
  <c r="AZ125" i="20"/>
  <c r="BA125" i="20" s="1"/>
  <c r="BB125" i="20" s="1"/>
  <c r="AY125" i="20"/>
  <c r="AW125" i="20" a="1"/>
  <c r="AW125" i="20" s="1"/>
  <c r="AV125" i="20"/>
  <c r="S125" i="20"/>
  <c r="BI124" i="20"/>
  <c r="BD124" i="20"/>
  <c r="AW124" i="20" s="1" a="1"/>
  <c r="AZ124" i="20"/>
  <c r="BA124" i="20" s="1"/>
  <c r="BB124" i="20" s="1"/>
  <c r="AY124" i="20"/>
  <c r="AW124" i="20"/>
  <c r="AV124" i="20"/>
  <c r="S124" i="20"/>
  <c r="BI123" i="20"/>
  <c r="BE123" i="20" s="1"/>
  <c r="BF123" i="20" s="1"/>
  <c r="BG123" i="20"/>
  <c r="AX123" i="20" s="1"/>
  <c r="BD123" i="20"/>
  <c r="BC123" i="20"/>
  <c r="BA123" i="20"/>
  <c r="BB123" i="20" s="1"/>
  <c r="AZ123" i="20"/>
  <c r="AY123" i="20"/>
  <c r="AW123" i="20" a="1"/>
  <c r="AW123" i="20" s="1"/>
  <c r="AV123" i="20"/>
  <c r="S123" i="20"/>
  <c r="BI122" i="20"/>
  <c r="BE122" i="20"/>
  <c r="BF122" i="20" s="1"/>
  <c r="BG122" i="20" s="1"/>
  <c r="BD122" i="20"/>
  <c r="AY122" i="20"/>
  <c r="AV122" i="20"/>
  <c r="S122" i="20"/>
  <c r="K122" i="20"/>
  <c r="K123" i="20" s="1"/>
  <c r="K124" i="20" s="1"/>
  <c r="BI121" i="20"/>
  <c r="BD121" i="20"/>
  <c r="AZ121" i="20" s="1"/>
  <c r="BA121" i="20" s="1"/>
  <c r="BB121" i="20" s="1"/>
  <c r="BC121" i="20"/>
  <c r="AY121" i="20"/>
  <c r="AW121" i="20" a="1"/>
  <c r="AW121" i="20" s="1"/>
  <c r="AV121" i="20"/>
  <c r="S121" i="20"/>
  <c r="K121" i="20"/>
  <c r="BI120" i="20"/>
  <c r="BE120" i="20"/>
  <c r="BF120" i="20" s="1"/>
  <c r="BG120" i="20" s="1"/>
  <c r="AX120" i="20" s="1"/>
  <c r="BD120" i="20"/>
  <c r="AZ120" i="20"/>
  <c r="BA120" i="20" s="1"/>
  <c r="BB120" i="20" s="1"/>
  <c r="AY120" i="20"/>
  <c r="AV120" i="20"/>
  <c r="S120" i="20"/>
  <c r="K120" i="20"/>
  <c r="L117" i="20" s="1" a="1"/>
  <c r="BI119" i="20"/>
  <c r="BE119" i="20" s="1"/>
  <c r="BF119" i="20" s="1"/>
  <c r="BG119" i="20" s="1"/>
  <c r="BD119" i="20"/>
  <c r="AY119" i="20"/>
  <c r="AX119" i="20"/>
  <c r="AV119" i="20"/>
  <c r="S119" i="20"/>
  <c r="K119" i="20"/>
  <c r="BI118" i="20"/>
  <c r="BG118" i="20"/>
  <c r="AX118" i="20" s="1"/>
  <c r="BE118" i="20"/>
  <c r="BF118" i="20" s="1"/>
  <c r="BD118" i="20"/>
  <c r="BC118" i="20" s="1"/>
  <c r="AZ118" i="20"/>
  <c r="BA118" i="20" s="1"/>
  <c r="BB118" i="20" s="1"/>
  <c r="AY118" i="20"/>
  <c r="AW118" i="20" a="1"/>
  <c r="AW118" i="20" s="1"/>
  <c r="AV118" i="20"/>
  <c r="S118" i="20"/>
  <c r="BI117" i="20"/>
  <c r="BE117" i="20"/>
  <c r="BF117" i="20" s="1"/>
  <c r="BG117" i="20" s="1"/>
  <c r="AX117" i="20" s="1"/>
  <c r="BD117" i="20"/>
  <c r="AW117" i="20" s="1" a="1"/>
  <c r="AW117" i="20" s="1"/>
  <c r="BC117" i="20"/>
  <c r="AY117" i="20"/>
  <c r="AV117" i="20"/>
  <c r="S117" i="20"/>
  <c r="L117" i="20"/>
  <c r="K117" i="20"/>
  <c r="K118" i="20" s="1"/>
  <c r="BI116" i="20"/>
  <c r="BE116" i="20"/>
  <c r="BF116" i="20" s="1"/>
  <c r="BG116" i="20" s="1"/>
  <c r="BD116" i="20"/>
  <c r="AY116" i="20"/>
  <c r="AV116" i="20"/>
  <c r="S116" i="20"/>
  <c r="BI115" i="20"/>
  <c r="BE115" i="20"/>
  <c r="BF115" i="20" s="1"/>
  <c r="BG115" i="20" s="1"/>
  <c r="BD115" i="20"/>
  <c r="BC115" i="20"/>
  <c r="BB115" i="20"/>
  <c r="BA115" i="20"/>
  <c r="AZ115" i="20"/>
  <c r="AY115" i="20"/>
  <c r="AW115" i="20"/>
  <c r="AW115" i="20" a="1"/>
  <c r="AV115" i="20"/>
  <c r="S115" i="20"/>
  <c r="BI114" i="20"/>
  <c r="BG114" i="20"/>
  <c r="BE114" i="20"/>
  <c r="BF114" i="20" s="1"/>
  <c r="BD114" i="20"/>
  <c r="AZ114" i="20"/>
  <c r="BA114" i="20" s="1"/>
  <c r="BB114" i="20" s="1"/>
  <c r="AY114" i="20"/>
  <c r="AX114" i="20"/>
  <c r="AV114" i="20"/>
  <c r="S114" i="20"/>
  <c r="BI113" i="20"/>
  <c r="BE113" i="20" s="1"/>
  <c r="BF113" i="20"/>
  <c r="BG113" i="20" s="1"/>
  <c r="BD113" i="20"/>
  <c r="BC113" i="20"/>
  <c r="AZ113" i="20"/>
  <c r="BA113" i="20" s="1"/>
  <c r="BB113" i="20" s="1"/>
  <c r="AY113" i="20"/>
  <c r="AW113" i="20" a="1"/>
  <c r="AW113" i="20" s="1"/>
  <c r="AV113" i="20"/>
  <c r="S113" i="20"/>
  <c r="BI112" i="20"/>
  <c r="BE112" i="20" s="1"/>
  <c r="BF112" i="20" s="1"/>
  <c r="BG112" i="20" s="1"/>
  <c r="BD112" i="20"/>
  <c r="BC112" i="20" s="1"/>
  <c r="AZ112" i="20"/>
  <c r="BA112" i="20" s="1"/>
  <c r="BB112" i="20" s="1"/>
  <c r="AY112" i="20"/>
  <c r="AX112" i="20"/>
  <c r="AW112" i="20"/>
  <c r="AW112" i="20" a="1"/>
  <c r="AV112" i="20"/>
  <c r="S112" i="20"/>
  <c r="BI111" i="20"/>
  <c r="BE111" i="20"/>
  <c r="BF111" i="20" s="1"/>
  <c r="BG111" i="20" s="1"/>
  <c r="BD111" i="20"/>
  <c r="BC111" i="20"/>
  <c r="AZ111" i="20"/>
  <c r="BA111" i="20" s="1"/>
  <c r="BB111" i="20" s="1"/>
  <c r="AY111" i="20"/>
  <c r="AX111" i="20"/>
  <c r="AW111" i="20"/>
  <c r="AW111" i="20" a="1"/>
  <c r="AV111" i="20"/>
  <c r="S111" i="20"/>
  <c r="BI110" i="20"/>
  <c r="BE110" i="20"/>
  <c r="BF110" i="20" s="1"/>
  <c r="BG110" i="20" s="1"/>
  <c r="BD110" i="20"/>
  <c r="BC110" i="20"/>
  <c r="AY110" i="20"/>
  <c r="AX110" i="20"/>
  <c r="AV110" i="20"/>
  <c r="S110" i="20"/>
  <c r="BI109" i="20"/>
  <c r="BE109" i="20" s="1"/>
  <c r="BF109" i="20" s="1"/>
  <c r="BG109" i="20" s="1"/>
  <c r="BD109" i="20"/>
  <c r="BC109" i="20" s="1"/>
  <c r="AZ109" i="20"/>
  <c r="BA109" i="20" s="1"/>
  <c r="BB109" i="20" s="1"/>
  <c r="AY109" i="20"/>
  <c r="AX109" i="20"/>
  <c r="AW109" i="20" a="1"/>
  <c r="AW109" i="20" s="1"/>
  <c r="AV109" i="20"/>
  <c r="S109" i="20"/>
  <c r="BI108" i="20"/>
  <c r="BG108" i="20"/>
  <c r="AX108" i="20" s="1"/>
  <c r="BF108" i="20"/>
  <c r="BE108" i="20"/>
  <c r="BD108" i="20"/>
  <c r="AW108" i="20" s="1" a="1"/>
  <c r="AW108" i="20" s="1"/>
  <c r="BC108" i="20"/>
  <c r="AZ108" i="20"/>
  <c r="BA108" i="20" s="1"/>
  <c r="BB108" i="20" s="1"/>
  <c r="AY108" i="20"/>
  <c r="AV108" i="20"/>
  <c r="S108" i="20"/>
  <c r="BI107" i="20"/>
  <c r="BD107" i="20"/>
  <c r="AZ107" i="20" s="1"/>
  <c r="BC107" i="20"/>
  <c r="BA107" i="20"/>
  <c r="BB107" i="20" s="1"/>
  <c r="AY107" i="20"/>
  <c r="AW107" i="20" a="1"/>
  <c r="AW107" i="20" s="1"/>
  <c r="AV107" i="20"/>
  <c r="S107" i="20"/>
  <c r="BI106" i="20"/>
  <c r="BE106" i="20" s="1"/>
  <c r="BF106" i="20"/>
  <c r="BG106" i="20" s="1"/>
  <c r="AX106" i="20" s="1"/>
  <c r="BD106" i="20"/>
  <c r="BC106" i="20"/>
  <c r="AZ106" i="20"/>
  <c r="BA106" i="20" s="1"/>
  <c r="BB106" i="20" s="1"/>
  <c r="AY106" i="20"/>
  <c r="AW106" i="20" a="1"/>
  <c r="AW106" i="20" s="1"/>
  <c r="AV106" i="20"/>
  <c r="S106" i="20"/>
  <c r="BI105" i="20"/>
  <c r="BD105" i="20"/>
  <c r="BC105" i="20"/>
  <c r="AZ105" i="20"/>
  <c r="BA105" i="20" s="1"/>
  <c r="BB105" i="20" s="1"/>
  <c r="AY105" i="20"/>
  <c r="AW105" i="20"/>
  <c r="AW105" i="20" a="1"/>
  <c r="AV105" i="20"/>
  <c r="S105" i="20"/>
  <c r="K105" i="20"/>
  <c r="BI104" i="20"/>
  <c r="BE104" i="20" s="1"/>
  <c r="BF104" i="20"/>
  <c r="BG104" i="20" s="1"/>
  <c r="BD104" i="20"/>
  <c r="AZ104" i="20" s="1"/>
  <c r="BA104" i="20" s="1"/>
  <c r="BC104" i="20"/>
  <c r="BB104" i="20"/>
  <c r="AY104" i="20"/>
  <c r="AX104" i="20"/>
  <c r="AW104" i="20" a="1"/>
  <c r="AW104" i="20" s="1"/>
  <c r="AV104" i="20"/>
  <c r="S104" i="20"/>
  <c r="BI103" i="20"/>
  <c r="BE103" i="20"/>
  <c r="BF103" i="20" s="1"/>
  <c r="BG103" i="20" s="1"/>
  <c r="BD103" i="20"/>
  <c r="AY103" i="20"/>
  <c r="AV103" i="20"/>
  <c r="S103" i="20"/>
  <c r="K103" i="20"/>
  <c r="K104" i="20" s="1"/>
  <c r="K106" i="20" s="1"/>
  <c r="L103" i="20" s="1" a="1"/>
  <c r="L103" i="20" s="1"/>
  <c r="BI102" i="20"/>
  <c r="BG102" i="20"/>
  <c r="BF102" i="20"/>
  <c r="BE102" i="20"/>
  <c r="BD102" i="20"/>
  <c r="BC102" i="20"/>
  <c r="AY102" i="20"/>
  <c r="AV102" i="20"/>
  <c r="S102" i="20"/>
  <c r="BI101" i="20"/>
  <c r="BD101" i="20"/>
  <c r="AY101" i="20"/>
  <c r="AV101" i="20"/>
  <c r="S101" i="20"/>
  <c r="BI100" i="20"/>
  <c r="BE100" i="20" s="1"/>
  <c r="BF100" i="20" s="1"/>
  <c r="BG100" i="20" s="1"/>
  <c r="BD100" i="20"/>
  <c r="BC100" i="20"/>
  <c r="AY100" i="20"/>
  <c r="AX100" i="20"/>
  <c r="AV100" i="20"/>
  <c r="S100" i="20"/>
  <c r="BI99" i="20"/>
  <c r="BE99" i="20" s="1"/>
  <c r="BF99" i="20" s="1"/>
  <c r="BG99" i="20" s="1"/>
  <c r="AX99" i="20" s="1"/>
  <c r="BD99" i="20"/>
  <c r="AW99" i="20" s="1" a="1"/>
  <c r="BC99" i="20"/>
  <c r="AZ99" i="20"/>
  <c r="BA99" i="20" s="1"/>
  <c r="BB99" i="20" s="1"/>
  <c r="AY99" i="20"/>
  <c r="AW99" i="20"/>
  <c r="AV99" i="20"/>
  <c r="S99" i="20"/>
  <c r="BI98" i="20"/>
  <c r="BE98" i="20"/>
  <c r="BF98" i="20" s="1"/>
  <c r="BG98" i="20" s="1"/>
  <c r="AX98" i="20" s="1"/>
  <c r="BD98" i="20"/>
  <c r="AZ98" i="20" s="1"/>
  <c r="BA98" i="20" s="1"/>
  <c r="BC98" i="20"/>
  <c r="BB98" i="20"/>
  <c r="AY98" i="20"/>
  <c r="AW98" i="20" a="1"/>
  <c r="AW98" i="20" s="1"/>
  <c r="AV98" i="20"/>
  <c r="S98" i="20"/>
  <c r="BI97" i="20"/>
  <c r="BE97" i="20" s="1"/>
  <c r="BF97" i="20" s="1"/>
  <c r="BG97" i="20"/>
  <c r="BD97" i="20"/>
  <c r="AW97" i="20" s="1" a="1"/>
  <c r="AZ97" i="20"/>
  <c r="BA97" i="20" s="1"/>
  <c r="BB97" i="20" s="1"/>
  <c r="AY97" i="20"/>
  <c r="AX97" i="20"/>
  <c r="AW97" i="20"/>
  <c r="AV97" i="20"/>
  <c r="S97" i="20"/>
  <c r="BI96" i="20"/>
  <c r="BE96" i="20"/>
  <c r="BF96" i="20" s="1"/>
  <c r="BG96" i="20" s="1"/>
  <c r="BD96" i="20"/>
  <c r="AZ96" i="20" s="1"/>
  <c r="BC96" i="20"/>
  <c r="BA96" i="20"/>
  <c r="BB96" i="20" s="1"/>
  <c r="AY96" i="20"/>
  <c r="AW96" i="20" a="1"/>
  <c r="AW96" i="20" s="1"/>
  <c r="AV96" i="20"/>
  <c r="S96" i="20"/>
  <c r="BI95" i="20"/>
  <c r="BE95" i="20"/>
  <c r="BF95" i="20" s="1"/>
  <c r="BG95" i="20" s="1"/>
  <c r="BD95" i="20"/>
  <c r="AZ95" i="20" s="1"/>
  <c r="BA95" i="20" s="1"/>
  <c r="BB95" i="20" s="1"/>
  <c r="BC95" i="20"/>
  <c r="AY95" i="20"/>
  <c r="AW95" i="20" a="1"/>
  <c r="AW95" i="20" s="1"/>
  <c r="AV95" i="20"/>
  <c r="S95" i="20"/>
  <c r="BI94" i="20"/>
  <c r="BE94" i="20"/>
  <c r="BF94" i="20" s="1"/>
  <c r="BG94" i="20" s="1"/>
  <c r="BD94" i="20"/>
  <c r="AZ94" i="20" s="1"/>
  <c r="BA94" i="20" s="1"/>
  <c r="BC94" i="20"/>
  <c r="BB94" i="20"/>
  <c r="AY94" i="20"/>
  <c r="AX94" i="20"/>
  <c r="AW94" i="20" a="1"/>
  <c r="AW94" i="20" s="1"/>
  <c r="AV94" i="20"/>
  <c r="S94" i="20"/>
  <c r="K94" i="20"/>
  <c r="K95" i="20" s="1"/>
  <c r="K96" i="20" s="1"/>
  <c r="BI93" i="20"/>
  <c r="BE93" i="20" s="1"/>
  <c r="BG93" i="20"/>
  <c r="BF93" i="20"/>
  <c r="BD93" i="20"/>
  <c r="BC93" i="20"/>
  <c r="AY93" i="20"/>
  <c r="AX93" i="20"/>
  <c r="AV93" i="20"/>
  <c r="S93" i="20"/>
  <c r="BI92" i="20"/>
  <c r="BE92" i="20"/>
  <c r="BF92" i="20" s="1"/>
  <c r="BG92" i="20" s="1"/>
  <c r="BD92" i="20"/>
  <c r="BC92" i="20"/>
  <c r="BB92" i="20"/>
  <c r="BA92" i="20"/>
  <c r="AZ92" i="20"/>
  <c r="AY92" i="20"/>
  <c r="AX92" i="20"/>
  <c r="AW92" i="20"/>
  <c r="AW92" i="20" a="1"/>
  <c r="AV92" i="20"/>
  <c r="V92" i="20"/>
  <c r="U92" i="20"/>
  <c r="S92" i="20"/>
  <c r="R92" i="20"/>
  <c r="R93" i="20" s="1"/>
  <c r="K92" i="20"/>
  <c r="L89" i="20" s="1" a="1"/>
  <c r="L89" i="20" s="1"/>
  <c r="BI91" i="20"/>
  <c r="BE91" i="20"/>
  <c r="BF91" i="20" s="1"/>
  <c r="BG91" i="20" s="1"/>
  <c r="BD91" i="20"/>
  <c r="BC91" i="20"/>
  <c r="AY91" i="20"/>
  <c r="AV91" i="20"/>
  <c r="V91" i="20"/>
  <c r="U91" i="20"/>
  <c r="S91" i="20"/>
  <c r="Q91" i="20"/>
  <c r="K91" i="20"/>
  <c r="BI90" i="20"/>
  <c r="BE90" i="20" s="1"/>
  <c r="BF90" i="20" s="1"/>
  <c r="BG90" i="20"/>
  <c r="AX90" i="20" s="1"/>
  <c r="BD90" i="20"/>
  <c r="BC90" i="20" s="1"/>
  <c r="AZ90" i="20"/>
  <c r="BA90" i="20" s="1"/>
  <c r="BB90" i="20" s="1"/>
  <c r="AY90" i="20"/>
  <c r="AW90" i="20" a="1"/>
  <c r="AW90" i="20" s="1"/>
  <c r="AV90" i="20"/>
  <c r="V90" i="20"/>
  <c r="U90" i="20"/>
  <c r="S90" i="20"/>
  <c r="Q90" i="20"/>
  <c r="BI89" i="20"/>
  <c r="BG89" i="20"/>
  <c r="BF89" i="20"/>
  <c r="BE89" i="20"/>
  <c r="BD89" i="20"/>
  <c r="BC89" i="20"/>
  <c r="AZ89" i="20"/>
  <c r="BA89" i="20" s="1"/>
  <c r="BB89" i="20" s="1"/>
  <c r="AY89" i="20"/>
  <c r="AW89" i="20" a="1"/>
  <c r="AW89" i="20" s="1"/>
  <c r="AV89" i="20"/>
  <c r="V89" i="20"/>
  <c r="U89" i="20"/>
  <c r="S89" i="20"/>
  <c r="Q89" i="20"/>
  <c r="O89" i="20"/>
  <c r="P89" i="20" s="1"/>
  <c r="N89" i="20"/>
  <c r="M89" i="20" s="1"/>
  <c r="L90" i="20" s="1" a="1"/>
  <c r="L90" i="20" s="1"/>
  <c r="O90" i="20" s="1"/>
  <c r="K89" i="20"/>
  <c r="K90" i="20" s="1"/>
  <c r="K93" i="20" s="1"/>
  <c r="BI88" i="20"/>
  <c r="BE88" i="20"/>
  <c r="BF88" i="20" s="1"/>
  <c r="BG88" i="20" s="1"/>
  <c r="AX88" i="20" s="1"/>
  <c r="BD88" i="20"/>
  <c r="BC88" i="20" s="1"/>
  <c r="AZ88" i="20"/>
  <c r="BA88" i="20" s="1"/>
  <c r="BB88" i="20" s="1"/>
  <c r="AY88" i="20"/>
  <c r="AW88" i="20" a="1"/>
  <c r="AW88" i="20" s="1"/>
  <c r="AV88" i="20"/>
  <c r="V88" i="20"/>
  <c r="U88" i="20"/>
  <c r="S88" i="20"/>
  <c r="Q88" i="20"/>
  <c r="BI87" i="20"/>
  <c r="BD87" i="20"/>
  <c r="AY87" i="20"/>
  <c r="AW87" i="20"/>
  <c r="AW87" i="20" a="1"/>
  <c r="AV87" i="20"/>
  <c r="V87" i="20"/>
  <c r="U87" i="20"/>
  <c r="S87" i="20"/>
  <c r="Q87" i="20"/>
  <c r="BI86" i="20"/>
  <c r="BF86" i="20"/>
  <c r="BG86" i="20" s="1"/>
  <c r="AX86" i="20" s="1"/>
  <c r="BE86" i="20"/>
  <c r="BD86" i="20"/>
  <c r="AY86" i="20"/>
  <c r="AV86" i="20"/>
  <c r="V86" i="20"/>
  <c r="U86" i="20"/>
  <c r="S86" i="20"/>
  <c r="Q86" i="20"/>
  <c r="BI85" i="20"/>
  <c r="BE85" i="20"/>
  <c r="BF85" i="20" s="1"/>
  <c r="BG85" i="20" s="1"/>
  <c r="AX85" i="20" s="1"/>
  <c r="BD85" i="20"/>
  <c r="AY85" i="20"/>
  <c r="AV85" i="20"/>
  <c r="V85" i="20"/>
  <c r="U85" i="20"/>
  <c r="S85" i="20"/>
  <c r="Q85" i="20"/>
  <c r="BI84" i="20"/>
  <c r="BE84" i="20"/>
  <c r="BF84" i="20" s="1"/>
  <c r="BG84" i="20" s="1"/>
  <c r="AX84" i="20" s="1"/>
  <c r="BD84" i="20"/>
  <c r="AZ84" i="20" s="1"/>
  <c r="BA84" i="20" s="1"/>
  <c r="BC84" i="20"/>
  <c r="BB84" i="20"/>
  <c r="AY84" i="20"/>
  <c r="AW84" i="20" a="1"/>
  <c r="AW84" i="20" s="1"/>
  <c r="AV84" i="20"/>
  <c r="V84" i="20"/>
  <c r="U84" i="20"/>
  <c r="S84" i="20"/>
  <c r="Q84" i="20"/>
  <c r="BI83" i="20"/>
  <c r="BE83" i="20" s="1"/>
  <c r="BF83" i="20" s="1"/>
  <c r="BG83" i="20" s="1"/>
  <c r="BD83" i="20"/>
  <c r="AY83" i="20"/>
  <c r="AX83" i="20"/>
  <c r="AV83" i="20"/>
  <c r="V83" i="20"/>
  <c r="U83" i="20"/>
  <c r="S83" i="20"/>
  <c r="Q83" i="20"/>
  <c r="BI82" i="20"/>
  <c r="BE82" i="20"/>
  <c r="BF82" i="20" s="1"/>
  <c r="BG82" i="20" s="1"/>
  <c r="BD82" i="20"/>
  <c r="BC82" i="20" s="1"/>
  <c r="AZ82" i="20"/>
  <c r="BA82" i="20" s="1"/>
  <c r="BB82" i="20" s="1"/>
  <c r="AY82" i="20"/>
  <c r="AX82" i="20"/>
  <c r="AW82" i="20" a="1"/>
  <c r="AW82" i="20" s="1"/>
  <c r="AV82" i="20"/>
  <c r="V82" i="20"/>
  <c r="U82" i="20"/>
  <c r="S82" i="20"/>
  <c r="Q82" i="20"/>
  <c r="BI81" i="20"/>
  <c r="BE81" i="20"/>
  <c r="BF81" i="20" s="1"/>
  <c r="BG81" i="20" s="1"/>
  <c r="BD81" i="20"/>
  <c r="AZ81" i="20" s="1"/>
  <c r="BA81" i="20" s="1"/>
  <c r="BC81" i="20"/>
  <c r="BB81" i="20"/>
  <c r="AY81" i="20"/>
  <c r="AX81" i="20"/>
  <c r="AW81" i="20" a="1"/>
  <c r="AW81" i="20" s="1"/>
  <c r="AV81" i="20"/>
  <c r="V81" i="20"/>
  <c r="U81" i="20"/>
  <c r="S81" i="20"/>
  <c r="Q81" i="20"/>
  <c r="BI80" i="20"/>
  <c r="BF80" i="20"/>
  <c r="BG80" i="20" s="1"/>
  <c r="BE80" i="20"/>
  <c r="BD80" i="20"/>
  <c r="AY80" i="20"/>
  <c r="AV80" i="20"/>
  <c r="V80" i="20"/>
  <c r="U80" i="20"/>
  <c r="S80" i="20"/>
  <c r="Q80" i="20"/>
  <c r="K80" i="20"/>
  <c r="K81" i="20" s="1"/>
  <c r="K82" i="20" s="1"/>
  <c r="BI79" i="20"/>
  <c r="BE79" i="20"/>
  <c r="BF79" i="20" s="1"/>
  <c r="BG79" i="20" s="1"/>
  <c r="AX79" i="20" s="1"/>
  <c r="BD79" i="20"/>
  <c r="AY79" i="20"/>
  <c r="AV79" i="20"/>
  <c r="V79" i="20"/>
  <c r="U79" i="20"/>
  <c r="S79" i="20"/>
  <c r="Q79" i="20"/>
  <c r="K79" i="20"/>
  <c r="BI78" i="20"/>
  <c r="BE78" i="20"/>
  <c r="BF78" i="20" s="1"/>
  <c r="BG78" i="20" s="1"/>
  <c r="BD78" i="20"/>
  <c r="AY78" i="20"/>
  <c r="AV78" i="20"/>
  <c r="V78" i="20"/>
  <c r="U78" i="20"/>
  <c r="S78" i="20"/>
  <c r="Q78" i="20"/>
  <c r="K78" i="20"/>
  <c r="L75" i="20" s="1" a="1"/>
  <c r="L75" i="20" s="1"/>
  <c r="BI77" i="20"/>
  <c r="BE77" i="20" s="1"/>
  <c r="BF77" i="20" s="1"/>
  <c r="BG77" i="20" s="1"/>
  <c r="BD77" i="20"/>
  <c r="BC77" i="20"/>
  <c r="AZ77" i="20"/>
  <c r="BA77" i="20" s="1"/>
  <c r="BB77" i="20" s="1"/>
  <c r="AY77" i="20"/>
  <c r="AX77" i="20"/>
  <c r="AW77" i="20" a="1"/>
  <c r="AW77" i="20" s="1"/>
  <c r="AV77" i="20"/>
  <c r="V77" i="20"/>
  <c r="U77" i="20"/>
  <c r="S77" i="20"/>
  <c r="Q77" i="20"/>
  <c r="K77" i="20"/>
  <c r="BI76" i="20"/>
  <c r="BE76" i="20"/>
  <c r="BF76" i="20" s="1"/>
  <c r="BG76" i="20" s="1"/>
  <c r="BD76" i="20"/>
  <c r="BC76" i="20"/>
  <c r="AZ76" i="20"/>
  <c r="BA76" i="20" s="1"/>
  <c r="BB76" i="20" s="1"/>
  <c r="AY76" i="20"/>
  <c r="AW76" i="20" a="1"/>
  <c r="AW76" i="20" s="1"/>
  <c r="AV76" i="20"/>
  <c r="V76" i="20"/>
  <c r="U76" i="20"/>
  <c r="S76" i="20"/>
  <c r="Q76" i="20"/>
  <c r="BI75" i="20"/>
  <c r="BE75" i="20"/>
  <c r="BF75" i="20" s="1"/>
  <c r="BG75" i="20" s="1"/>
  <c r="AX75" i="20" s="1"/>
  <c r="BD75" i="20"/>
  <c r="AW75" i="20" s="1" a="1"/>
  <c r="BC75" i="20"/>
  <c r="AZ75" i="20"/>
  <c r="BA75" i="20" s="1"/>
  <c r="BB75" i="20" s="1"/>
  <c r="AY75" i="20"/>
  <c r="AW75" i="20"/>
  <c r="AV75" i="20"/>
  <c r="V75" i="20"/>
  <c r="U75" i="20"/>
  <c r="S75" i="20"/>
  <c r="Q75" i="20"/>
  <c r="K75" i="20"/>
  <c r="K76" i="20" s="1"/>
  <c r="BI74" i="20"/>
  <c r="BD74" i="20"/>
  <c r="AY74" i="20"/>
  <c r="AW74" i="20" a="1"/>
  <c r="AW74" i="20" s="1"/>
  <c r="AV74" i="20"/>
  <c r="V74" i="20"/>
  <c r="U74" i="20"/>
  <c r="S74" i="20"/>
  <c r="Q74" i="20"/>
  <c r="BI73" i="20"/>
  <c r="BF73" i="20"/>
  <c r="BG73" i="20" s="1"/>
  <c r="AX73" i="20" s="1"/>
  <c r="BE73" i="20"/>
  <c r="BD73" i="20"/>
  <c r="AY73" i="20"/>
  <c r="AV73" i="20"/>
  <c r="V73" i="20"/>
  <c r="U73" i="20"/>
  <c r="S73" i="20"/>
  <c r="Q73" i="20"/>
  <c r="BI72" i="20"/>
  <c r="BE72" i="20"/>
  <c r="BF72" i="20" s="1"/>
  <c r="BG72" i="20" s="1"/>
  <c r="BD72" i="20"/>
  <c r="AY72" i="20"/>
  <c r="AW72" i="20" a="1"/>
  <c r="AW72" i="20" s="1"/>
  <c r="AV72" i="20"/>
  <c r="AD72" i="20"/>
  <c r="V72" i="20"/>
  <c r="U72" i="20"/>
  <c r="S72" i="20"/>
  <c r="Q72" i="20"/>
  <c r="BI71" i="20"/>
  <c r="BF71" i="20"/>
  <c r="BG71" i="20" s="1"/>
  <c r="AX71" i="20" s="1"/>
  <c r="BE71" i="20"/>
  <c r="BD71" i="20"/>
  <c r="AW71" i="20" s="1" a="1"/>
  <c r="BC71" i="20"/>
  <c r="AZ71" i="20"/>
  <c r="BA71" i="20" s="1"/>
  <c r="BB71" i="20" s="1"/>
  <c r="AY71" i="20"/>
  <c r="AW71" i="20"/>
  <c r="AV71" i="20"/>
  <c r="V71" i="20"/>
  <c r="U71" i="20"/>
  <c r="S71" i="20"/>
  <c r="Q71" i="20"/>
  <c r="BI70" i="20"/>
  <c r="BE70" i="20" s="1"/>
  <c r="BF70" i="20"/>
  <c r="BG70" i="20" s="1"/>
  <c r="AX70" i="20" s="1"/>
  <c r="BD70" i="20"/>
  <c r="BC70" i="20"/>
  <c r="BB70" i="20"/>
  <c r="BA70" i="20"/>
  <c r="AZ70" i="20"/>
  <c r="AY70" i="20"/>
  <c r="AW70" i="20"/>
  <c r="AW70" i="20" a="1"/>
  <c r="AV70" i="20"/>
  <c r="AP70" i="20"/>
  <c r="AO70" i="20"/>
  <c r="V70" i="20"/>
  <c r="U70" i="20"/>
  <c r="S70" i="20"/>
  <c r="Q70" i="20"/>
  <c r="BI69" i="20"/>
  <c r="BE69" i="20"/>
  <c r="BF69" i="20" s="1"/>
  <c r="BG69" i="20" s="1"/>
  <c r="AX69" i="20" s="1"/>
  <c r="BD69" i="20"/>
  <c r="BC69" i="20" s="1"/>
  <c r="AZ69" i="20"/>
  <c r="BA69" i="20" s="1"/>
  <c r="BB69" i="20" s="1"/>
  <c r="AY69" i="20"/>
  <c r="AW69" i="20" a="1"/>
  <c r="AW69" i="20" s="1"/>
  <c r="AV69" i="20"/>
  <c r="V69" i="20"/>
  <c r="U69" i="20"/>
  <c r="S69" i="20"/>
  <c r="Q69" i="20"/>
  <c r="BI68" i="20"/>
  <c r="BD68" i="20"/>
  <c r="AY68" i="20"/>
  <c r="AV68" i="20"/>
  <c r="Y68" i="20"/>
  <c r="V68" i="20"/>
  <c r="U68" i="20"/>
  <c r="S68" i="20"/>
  <c r="Q68" i="20"/>
  <c r="BI67" i="20"/>
  <c r="BE67" i="20"/>
  <c r="BF67" i="20" s="1"/>
  <c r="BG67" i="20" s="1"/>
  <c r="BD67" i="20"/>
  <c r="BC67" i="20"/>
  <c r="AY67" i="20"/>
  <c r="AX67" i="20"/>
  <c r="AV67" i="20"/>
  <c r="AH67" i="20"/>
  <c r="AG67" i="20"/>
  <c r="AG67" i="20" a="1"/>
  <c r="AE67" i="20"/>
  <c r="AB67" i="20"/>
  <c r="V67" i="20"/>
  <c r="U67" i="20"/>
  <c r="S67" i="20"/>
  <c r="Q67" i="20"/>
  <c r="BI66" i="20"/>
  <c r="BE66" i="20"/>
  <c r="BF66" i="20" s="1"/>
  <c r="BG66" i="20" s="1"/>
  <c r="BD66" i="20"/>
  <c r="BC66" i="20"/>
  <c r="AY66" i="20"/>
  <c r="AV66" i="20"/>
  <c r="AH66" i="20"/>
  <c r="AG66" i="20"/>
  <c r="AG66" i="20" a="1"/>
  <c r="AE66" i="20"/>
  <c r="V66" i="20"/>
  <c r="U66" i="20"/>
  <c r="S66" i="20"/>
  <c r="Q66" i="20"/>
  <c r="BN65" i="20"/>
  <c r="BI65" i="20"/>
  <c r="BF65" i="20"/>
  <c r="BG65" i="20" s="1"/>
  <c r="BE65" i="20"/>
  <c r="BD65" i="20"/>
  <c r="AY65" i="20"/>
  <c r="AX65" i="20"/>
  <c r="AW65" i="20"/>
  <c r="AW65" i="20" a="1"/>
  <c r="AV65" i="20"/>
  <c r="AG65" i="20" a="1"/>
  <c r="AG65" i="20" s="1"/>
  <c r="AE65" i="20"/>
  <c r="V65" i="20"/>
  <c r="U65" i="20"/>
  <c r="S65" i="20"/>
  <c r="Q65" i="20"/>
  <c r="K65" i="20"/>
  <c r="K66" i="20" s="1"/>
  <c r="K67" i="20" s="1"/>
  <c r="K68" i="20" s="1"/>
  <c r="BI64" i="20"/>
  <c r="BD64" i="20"/>
  <c r="AY64" i="20"/>
  <c r="AW64" i="20" a="1"/>
  <c r="AW64" i="20" s="1"/>
  <c r="AV64" i="20"/>
  <c r="AG64" i="20" a="1"/>
  <c r="AG64" i="20" s="1"/>
  <c r="AE64" i="20"/>
  <c r="AA64" i="20"/>
  <c r="Z64" i="20"/>
  <c r="Y64" i="20"/>
  <c r="V64" i="20"/>
  <c r="U64" i="20"/>
  <c r="S64" i="20"/>
  <c r="Q64" i="20"/>
  <c r="K64" i="20"/>
  <c r="L61" i="20" s="1" a="1"/>
  <c r="L61" i="20" s="1"/>
  <c r="BI63" i="20"/>
  <c r="BE63" i="20"/>
  <c r="BF63" i="20" s="1"/>
  <c r="BG63" i="20" s="1"/>
  <c r="BD63" i="20"/>
  <c r="AY63" i="20"/>
  <c r="AG63" i="20" a="1"/>
  <c r="AG63" i="20" s="1"/>
  <c r="AE63" i="20"/>
  <c r="AB63" i="20"/>
  <c r="AA63" i="20"/>
  <c r="V63" i="20"/>
  <c r="U63" i="20"/>
  <c r="S63" i="20"/>
  <c r="Q63" i="20"/>
  <c r="K63" i="20"/>
  <c r="BI62" i="20"/>
  <c r="BE62" i="20"/>
  <c r="BF62" i="20" s="1"/>
  <c r="BG62" i="20" s="1"/>
  <c r="BD62" i="20"/>
  <c r="AZ62" i="20" s="1"/>
  <c r="BA62" i="20" s="1"/>
  <c r="BB62" i="20"/>
  <c r="BC62" i="20" s="1"/>
  <c r="AY62" i="20"/>
  <c r="AX62" i="20"/>
  <c r="AG62" i="20" a="1"/>
  <c r="AG62" i="20" s="1"/>
  <c r="AE62" i="20"/>
  <c r="V62" i="20"/>
  <c r="U62" i="20"/>
  <c r="S62" i="20"/>
  <c r="Q62" i="20"/>
  <c r="BI61" i="20"/>
  <c r="BD61" i="20"/>
  <c r="AY61" i="20"/>
  <c r="AG61" i="20" a="1"/>
  <c r="AG61" i="20" s="1"/>
  <c r="AE61" i="20"/>
  <c r="V61" i="20"/>
  <c r="U61" i="20"/>
  <c r="S61" i="20"/>
  <c r="Q61" i="20"/>
  <c r="O61" i="20"/>
  <c r="P61" i="20" s="1"/>
  <c r="N61" i="20"/>
  <c r="K61" i="20"/>
  <c r="K62" i="20" s="1"/>
  <c r="BI60" i="20"/>
  <c r="BE60" i="20" s="1"/>
  <c r="BF60" i="20" s="1"/>
  <c r="BG60" i="20" s="1"/>
  <c r="BD60" i="20"/>
  <c r="AZ60" i="20"/>
  <c r="BA60" i="20" s="1"/>
  <c r="BB60" i="20" s="1"/>
  <c r="AY60" i="20"/>
  <c r="AX60" i="20"/>
  <c r="AG60" i="20" a="1"/>
  <c r="AG60" i="20" s="1"/>
  <c r="AE60" i="20"/>
  <c r="V60" i="20"/>
  <c r="U60" i="20"/>
  <c r="S60" i="20"/>
  <c r="Q60" i="20"/>
  <c r="BI59" i="20"/>
  <c r="BE59" i="20"/>
  <c r="BF59" i="20" s="1"/>
  <c r="BG59" i="20" s="1"/>
  <c r="BD59" i="20"/>
  <c r="AZ59" i="20"/>
  <c r="BA59" i="20" s="1"/>
  <c r="BB59" i="20" s="1"/>
  <c r="AY59" i="20"/>
  <c r="AG59" i="20"/>
  <c r="AG59" i="20" a="1"/>
  <c r="AE59" i="20"/>
  <c r="V59" i="20"/>
  <c r="U59" i="20"/>
  <c r="S59" i="20"/>
  <c r="Q59" i="20"/>
  <c r="BO58" i="20"/>
  <c r="BI58" i="20"/>
  <c r="BE58" i="20"/>
  <c r="BF58" i="20" s="1"/>
  <c r="BG58" i="20" s="1"/>
  <c r="BD58" i="20"/>
  <c r="BC58" i="20" s="1"/>
  <c r="BA58" i="20"/>
  <c r="BB58" i="20" s="1"/>
  <c r="AZ58" i="20"/>
  <c r="AY58" i="20"/>
  <c r="AW58" i="20"/>
  <c r="AW58" i="20" a="1"/>
  <c r="AV58" i="20"/>
  <c r="AG58" i="20" a="1"/>
  <c r="AG58" i="20" s="1"/>
  <c r="AE58" i="20"/>
  <c r="V58" i="20"/>
  <c r="U58" i="20"/>
  <c r="S58" i="20"/>
  <c r="Q58" i="20"/>
  <c r="BO57" i="20"/>
  <c r="BI57" i="20"/>
  <c r="BE57" i="20" s="1"/>
  <c r="BF57" i="20" s="1"/>
  <c r="BG57" i="20" s="1"/>
  <c r="BD57" i="20"/>
  <c r="BA57" i="20"/>
  <c r="BB57" i="20" s="1"/>
  <c r="BC57" i="20" s="1"/>
  <c r="AZ57" i="20"/>
  <c r="AY57" i="20"/>
  <c r="AX57" i="20"/>
  <c r="AG57" i="20"/>
  <c r="AG57" i="20" a="1"/>
  <c r="AE57" i="20"/>
  <c r="AB57" i="20"/>
  <c r="Y57" i="20"/>
  <c r="V57" i="20"/>
  <c r="U57" i="20"/>
  <c r="S57" i="20"/>
  <c r="Q57" i="20"/>
  <c r="BO56" i="20"/>
  <c r="BI56" i="20"/>
  <c r="BE56" i="20" s="1"/>
  <c r="BF56" i="20" s="1"/>
  <c r="BG56" i="20"/>
  <c r="AX56" i="20" s="1"/>
  <c r="BD56" i="20"/>
  <c r="AY56" i="20"/>
  <c r="AG56" i="20" a="1"/>
  <c r="AG56" i="20" s="1"/>
  <c r="AE56" i="20"/>
  <c r="V56" i="20"/>
  <c r="U56" i="20"/>
  <c r="S56" i="20"/>
  <c r="Q56" i="20"/>
  <c r="B56" i="20"/>
  <c r="BO55" i="20"/>
  <c r="BI55" i="20"/>
  <c r="BE55" i="20"/>
  <c r="BF55" i="20" s="1"/>
  <c r="BG55" i="20" s="1"/>
  <c r="AX55" i="20" s="1"/>
  <c r="BD55" i="20"/>
  <c r="BA55" i="20"/>
  <c r="BB55" i="20" s="1"/>
  <c r="AZ55" i="20"/>
  <c r="AY55" i="20"/>
  <c r="AG55" i="20"/>
  <c r="AG55" i="20" a="1"/>
  <c r="AE55" i="20"/>
  <c r="V55" i="20"/>
  <c r="U55" i="20"/>
  <c r="S55" i="20"/>
  <c r="Q55" i="20"/>
  <c r="BO54" i="20"/>
  <c r="BI54" i="20"/>
  <c r="BG54" i="20"/>
  <c r="BE54" i="20"/>
  <c r="BF54" i="20" s="1"/>
  <c r="BD54" i="20"/>
  <c r="AZ54" i="20"/>
  <c r="BA54" i="20" s="1"/>
  <c r="BB54" i="20" s="1"/>
  <c r="AY54" i="20"/>
  <c r="AX54" i="20"/>
  <c r="AG54" i="20"/>
  <c r="AG54" i="20" a="1"/>
  <c r="AE54" i="20"/>
  <c r="AB54" i="20"/>
  <c r="Q54" i="20"/>
  <c r="BO53" i="20"/>
  <c r="BI53" i="20"/>
  <c r="BE53" i="20"/>
  <c r="BF53" i="20" s="1"/>
  <c r="BG53" i="20" s="1"/>
  <c r="BD53" i="20"/>
  <c r="AZ53" i="20" s="1"/>
  <c r="BA53" i="20" s="1"/>
  <c r="BC53" i="20"/>
  <c r="BB53" i="20"/>
  <c r="AY53" i="20"/>
  <c r="AW53" i="20" a="1"/>
  <c r="AW53" i="20" s="1"/>
  <c r="AV53" i="20"/>
  <c r="AG53" i="20" a="1"/>
  <c r="AG53" i="20" s="1"/>
  <c r="AE53" i="20"/>
  <c r="Q53" i="20"/>
  <c r="B53" i="20"/>
  <c r="BO52" i="20"/>
  <c r="BI52" i="20"/>
  <c r="BE52" i="20"/>
  <c r="BF52" i="20" s="1"/>
  <c r="BG52" i="20" s="1"/>
  <c r="BD52" i="20"/>
  <c r="AZ52" i="20"/>
  <c r="BA52" i="20" s="1"/>
  <c r="BB52" i="20" s="1"/>
  <c r="BC52" i="20" s="1"/>
  <c r="AY52" i="20"/>
  <c r="AQ52" i="20"/>
  <c r="AG52" i="20" a="1"/>
  <c r="AG52" i="20" s="1"/>
  <c r="AE52" i="20"/>
  <c r="Q52" i="20"/>
  <c r="BO51" i="20"/>
  <c r="BI51" i="20"/>
  <c r="BE51" i="20"/>
  <c r="BF51" i="20" s="1"/>
  <c r="BG51" i="20" s="1"/>
  <c r="BD51" i="20"/>
  <c r="AZ51" i="20" s="1"/>
  <c r="BA51" i="20" s="1"/>
  <c r="BB51" i="20"/>
  <c r="BC51" i="20" s="1"/>
  <c r="AY51" i="20"/>
  <c r="AG51" i="20" a="1"/>
  <c r="AG51" i="20" s="1"/>
  <c r="AE51" i="20"/>
  <c r="Y51" i="20"/>
  <c r="Q51" i="20"/>
  <c r="BO50" i="20"/>
  <c r="BI50" i="20"/>
  <c r="BE50" i="20"/>
  <c r="BF50" i="20" s="1"/>
  <c r="BG50" i="20" s="1"/>
  <c r="BD50" i="20"/>
  <c r="AZ50" i="20"/>
  <c r="BA50" i="20" s="1"/>
  <c r="BB50" i="20" s="1"/>
  <c r="AY50" i="20"/>
  <c r="AX50" i="20"/>
  <c r="AG50" i="20"/>
  <c r="AG50" i="20" a="1"/>
  <c r="AE50" i="20"/>
  <c r="Q50" i="20"/>
  <c r="BO49" i="20"/>
  <c r="BI49" i="20"/>
  <c r="BE49" i="20" s="1"/>
  <c r="BF49" i="20" s="1"/>
  <c r="BG49" i="20"/>
  <c r="AX49" i="20" s="1"/>
  <c r="BD49" i="20"/>
  <c r="AZ49" i="20"/>
  <c r="BA49" i="20" s="1"/>
  <c r="BB49" i="20" s="1"/>
  <c r="BC49" i="20" s="1"/>
  <c r="AY49" i="20"/>
  <c r="AG49" i="20"/>
  <c r="AG49" i="20" a="1"/>
  <c r="AE49" i="20"/>
  <c r="Q49" i="20"/>
  <c r="K49" i="20"/>
  <c r="B49" i="20"/>
  <c r="BO48" i="20"/>
  <c r="BI48" i="20"/>
  <c r="BF48" i="20"/>
  <c r="BG48" i="20" s="1"/>
  <c r="AX48" i="20" s="1"/>
  <c r="BE48" i="20"/>
  <c r="BD48" i="20"/>
  <c r="BC48" i="20"/>
  <c r="AZ48" i="20"/>
  <c r="BA48" i="20" s="1"/>
  <c r="BB48" i="20" s="1"/>
  <c r="AY48" i="20"/>
  <c r="AW48" i="20" a="1"/>
  <c r="AW48" i="20" s="1"/>
  <c r="AV48" i="20"/>
  <c r="AH48" i="20"/>
  <c r="AG48" i="20"/>
  <c r="AG48" i="20" a="1"/>
  <c r="AE48" i="20"/>
  <c r="Q48" i="20"/>
  <c r="BO47" i="20"/>
  <c r="BI47" i="20"/>
  <c r="BE47" i="20" s="1"/>
  <c r="BF47" i="20" s="1"/>
  <c r="BG47" i="20"/>
  <c r="BD47" i="20"/>
  <c r="AW47" i="20" s="1" a="1"/>
  <c r="AW47" i="20" s="1"/>
  <c r="BC47" i="20"/>
  <c r="AZ47" i="20"/>
  <c r="BA47" i="20" s="1"/>
  <c r="BB47" i="20" s="1"/>
  <c r="AY47" i="20"/>
  <c r="AV47" i="20"/>
  <c r="Q47" i="20"/>
  <c r="K47" i="20"/>
  <c r="K48" i="20" s="1"/>
  <c r="I47" i="20"/>
  <c r="BO46" i="20"/>
  <c r="BI46" i="20"/>
  <c r="BE46" i="20" s="1"/>
  <c r="BF46" i="20"/>
  <c r="BG46" i="20" s="1"/>
  <c r="BD46" i="20"/>
  <c r="AW46" i="20" s="1" a="1"/>
  <c r="BC46" i="20"/>
  <c r="AZ46" i="20"/>
  <c r="BA46" i="20" s="1"/>
  <c r="BB46" i="20" s="1"/>
  <c r="AY46" i="20"/>
  <c r="AX46" i="20"/>
  <c r="AW46" i="20"/>
  <c r="AV46" i="20"/>
  <c r="B46" i="20"/>
  <c r="BI45" i="20"/>
  <c r="BE45" i="20"/>
  <c r="BF45" i="20" s="1"/>
  <c r="BG45" i="20" s="1"/>
  <c r="BD45" i="20"/>
  <c r="BC45" i="20"/>
  <c r="AZ45" i="20"/>
  <c r="BA45" i="20" s="1"/>
  <c r="BB45" i="20" s="1"/>
  <c r="AY45" i="20"/>
  <c r="AW45" i="20" a="1"/>
  <c r="AW45" i="20" s="1"/>
  <c r="AV45" i="20"/>
  <c r="AQ45" i="20"/>
  <c r="AP45" i="20"/>
  <c r="AO45" i="20"/>
  <c r="AN45" i="20"/>
  <c r="AM45" i="20"/>
  <c r="AL45" i="20"/>
  <c r="AK45" i="20"/>
  <c r="AJ45" i="20"/>
  <c r="AI45" i="20"/>
  <c r="AH45" i="20"/>
  <c r="AG45" i="20"/>
  <c r="AF45" i="20"/>
  <c r="AE45" i="20"/>
  <c r="AD45" i="20"/>
  <c r="AC45" i="20"/>
  <c r="AB45" i="20"/>
  <c r="AA45" i="20"/>
  <c r="Z45" i="20"/>
  <c r="Y45" i="20"/>
  <c r="L45" i="20"/>
  <c r="T30" i="20" s="1"/>
  <c r="BO44" i="20"/>
  <c r="BI44" i="20"/>
  <c r="BE44" i="20"/>
  <c r="BF44" i="20" s="1"/>
  <c r="BG44" i="20" s="1"/>
  <c r="BD44" i="20"/>
  <c r="BC44" i="20"/>
  <c r="AZ44" i="20"/>
  <c r="BA44" i="20" s="1"/>
  <c r="BB44" i="20" s="1"/>
  <c r="AY44" i="20"/>
  <c r="AX44" i="20"/>
  <c r="AW44" i="20" a="1"/>
  <c r="AW44" i="20" s="1"/>
  <c r="AV44" i="20"/>
  <c r="AQ44" i="20"/>
  <c r="AP44" i="20"/>
  <c r="AO44" i="20"/>
  <c r="AN44" i="20"/>
  <c r="AM44" i="20"/>
  <c r="AL44" i="20"/>
  <c r="AK44" i="20"/>
  <c r="AJ44" i="20"/>
  <c r="AI44" i="20"/>
  <c r="AH44" i="20"/>
  <c r="AG44" i="20"/>
  <c r="AF44" i="20"/>
  <c r="AE44" i="20"/>
  <c r="AD44" i="20"/>
  <c r="AC44" i="20"/>
  <c r="AB44" i="20"/>
  <c r="AA44" i="20"/>
  <c r="Z44" i="20"/>
  <c r="Y44" i="20"/>
  <c r="L44" i="20"/>
  <c r="B44" i="20"/>
  <c r="BO43" i="20"/>
  <c r="BI43" i="20"/>
  <c r="BE43" i="20" s="1"/>
  <c r="BF43" i="20" s="1"/>
  <c r="BG43" i="20"/>
  <c r="BD43" i="20"/>
  <c r="AW43" i="20" s="1" a="1"/>
  <c r="BC43" i="20"/>
  <c r="AZ43" i="20"/>
  <c r="BA43" i="20" s="1"/>
  <c r="BB43" i="20" s="1"/>
  <c r="AY43" i="20"/>
  <c r="AX43" i="20"/>
  <c r="AW43" i="20"/>
  <c r="AV43" i="20"/>
  <c r="AB43" i="20"/>
  <c r="Y43" i="20"/>
  <c r="L43" i="20"/>
  <c r="BO42" i="20"/>
  <c r="BI42" i="20"/>
  <c r="BE42" i="20"/>
  <c r="BF42" i="20" s="1"/>
  <c r="BG42" i="20" s="1"/>
  <c r="AX42" i="20" s="1"/>
  <c r="BD42" i="20"/>
  <c r="BC42" i="20"/>
  <c r="AY42" i="20"/>
  <c r="AV42" i="20"/>
  <c r="BO41" i="20"/>
  <c r="BI41" i="20"/>
  <c r="BD41" i="20"/>
  <c r="AW41" i="20" s="1" a="1"/>
  <c r="AW41" i="20" s="1"/>
  <c r="BC41" i="20"/>
  <c r="AZ41" i="20"/>
  <c r="BA41" i="20" s="1"/>
  <c r="BB41" i="20" s="1"/>
  <c r="AY41" i="20"/>
  <c r="AV41" i="20"/>
  <c r="B41" i="20"/>
  <c r="BO40" i="20"/>
  <c r="BI40" i="20"/>
  <c r="BE40" i="20"/>
  <c r="BF40" i="20" s="1"/>
  <c r="BG40" i="20" s="1"/>
  <c r="BD40" i="20"/>
  <c r="BC40" i="20"/>
  <c r="AZ40" i="20"/>
  <c r="BA40" i="20" s="1"/>
  <c r="BB40" i="20" s="1"/>
  <c r="AY40" i="20"/>
  <c r="AW40" i="20" a="1"/>
  <c r="AW40" i="20" s="1"/>
  <c r="AV40" i="20"/>
  <c r="BI39" i="20"/>
  <c r="BE39" i="20" s="1"/>
  <c r="BF39" i="20" s="1"/>
  <c r="BG39" i="20" s="1"/>
  <c r="BD39" i="20"/>
  <c r="BC39" i="20"/>
  <c r="BB39" i="20"/>
  <c r="BA39" i="20"/>
  <c r="AZ39" i="20"/>
  <c r="AY39" i="20"/>
  <c r="AX39" i="20"/>
  <c r="AW39" i="20" a="1"/>
  <c r="AW39" i="20" s="1"/>
  <c r="AV39" i="20"/>
  <c r="AO39" i="20"/>
  <c r="BI38" i="20"/>
  <c r="BF38" i="20"/>
  <c r="BG38" i="20" s="1"/>
  <c r="BE38" i="20"/>
  <c r="BD38" i="20"/>
  <c r="BC38" i="20"/>
  <c r="AZ38" i="20"/>
  <c r="BA38" i="20" s="1"/>
  <c r="BB38" i="20" s="1"/>
  <c r="AY38" i="20"/>
  <c r="AX38" i="20"/>
  <c r="AW38" i="20" a="1"/>
  <c r="AW38" i="20" s="1"/>
  <c r="AV38" i="20"/>
  <c r="AQ38" i="20"/>
  <c r="AO38" i="20"/>
  <c r="AN38" i="20"/>
  <c r="AM38" i="20" a="1"/>
  <c r="AM38" i="20" s="1"/>
  <c r="AP38" i="20" s="1"/>
  <c r="AI38" i="20"/>
  <c r="AE38" i="20"/>
  <c r="Y38" i="20"/>
  <c r="BO37" i="20"/>
  <c r="BI37" i="20"/>
  <c r="BD37" i="20"/>
  <c r="AY37" i="20"/>
  <c r="AV37" i="20"/>
  <c r="AQ37" i="20"/>
  <c r="AO37" i="20"/>
  <c r="AN37" i="20"/>
  <c r="AM37" i="20" a="1"/>
  <c r="AM37" i="20" s="1"/>
  <c r="AP37" i="20" s="1"/>
  <c r="AI37" i="20"/>
  <c r="AE37" i="20"/>
  <c r="BI36" i="20"/>
  <c r="BE36" i="20"/>
  <c r="BF36" i="20" s="1"/>
  <c r="BG36" i="20" s="1"/>
  <c r="AX36" i="20" s="1"/>
  <c r="BD36" i="20"/>
  <c r="AZ36" i="20"/>
  <c r="BA36" i="20" s="1"/>
  <c r="BB36" i="20" s="1"/>
  <c r="BC36" i="20" s="1"/>
  <c r="AY36" i="20"/>
  <c r="AQ36" i="20"/>
  <c r="AO36" i="20"/>
  <c r="AM36" i="20" a="1"/>
  <c r="AM36" i="20" s="1"/>
  <c r="AP36" i="20" s="1"/>
  <c r="AI36" i="20"/>
  <c r="AE36" i="20"/>
  <c r="X36" i="20"/>
  <c r="T36" i="20"/>
  <c r="BI35" i="20"/>
  <c r="BE35" i="20"/>
  <c r="BF35" i="20" s="1"/>
  <c r="BG35" i="20" s="1"/>
  <c r="BD35" i="20"/>
  <c r="AY35" i="20"/>
  <c r="AX35" i="20"/>
  <c r="AQ35" i="20"/>
  <c r="AP35" i="20"/>
  <c r="AO35" i="20"/>
  <c r="AN35" i="20"/>
  <c r="AM35" i="20"/>
  <c r="AM35" i="20" a="1"/>
  <c r="AI35" i="20"/>
  <c r="AE35" i="20"/>
  <c r="X35" i="20"/>
  <c r="V35" i="20"/>
  <c r="U35" i="20"/>
  <c r="T35" i="20"/>
  <c r="T41" i="20" s="1"/>
  <c r="S35" i="20"/>
  <c r="R35" i="20"/>
  <c r="R36" i="20" s="1"/>
  <c r="Q35" i="20"/>
  <c r="P35" i="20"/>
  <c r="O35" i="20"/>
  <c r="N35" i="20"/>
  <c r="M35" i="20"/>
  <c r="L35" i="20"/>
  <c r="K35" i="20"/>
  <c r="BI34" i="20"/>
  <c r="BE34" i="20"/>
  <c r="BF34" i="20" s="1"/>
  <c r="BG34" i="20" s="1"/>
  <c r="BD34" i="20"/>
  <c r="AZ34" i="20"/>
  <c r="BA34" i="20" s="1"/>
  <c r="BB34" i="20" s="1"/>
  <c r="BC34" i="20" s="1"/>
  <c r="AY34" i="20"/>
  <c r="AO34" i="20"/>
  <c r="AN34" i="20"/>
  <c r="AM34" i="20" a="1"/>
  <c r="AM34" i="20" s="1"/>
  <c r="AP34" i="20" s="1"/>
  <c r="AQ34" i="20" s="1"/>
  <c r="AI34" i="20"/>
  <c r="AE34" i="20"/>
  <c r="X34" i="20"/>
  <c r="V34" i="20"/>
  <c r="U34" i="20"/>
  <c r="T34" i="20"/>
  <c r="S34" i="20"/>
  <c r="R34" i="20"/>
  <c r="Q34" i="20"/>
  <c r="P34" i="20"/>
  <c r="O34" i="20"/>
  <c r="N34" i="20"/>
  <c r="M34" i="20"/>
  <c r="L34" i="20"/>
  <c r="K34" i="20"/>
  <c r="BI33" i="20"/>
  <c r="AX33" i="20" s="1"/>
  <c r="BE33" i="20"/>
  <c r="BF33" i="20" s="1"/>
  <c r="BG33" i="20" s="1"/>
  <c r="BD33" i="20"/>
  <c r="AY33" i="20"/>
  <c r="AO33" i="20"/>
  <c r="AM33" i="20" a="1"/>
  <c r="AM33" i="20" s="1"/>
  <c r="AP33" i="20" s="1"/>
  <c r="AQ33" i="20" s="1"/>
  <c r="AI33" i="20"/>
  <c r="AE33" i="20"/>
  <c r="Y33" i="20"/>
  <c r="X33" i="20"/>
  <c r="BI32" i="20"/>
  <c r="BD32" i="20"/>
  <c r="AZ32" i="20"/>
  <c r="BA32" i="20" s="1"/>
  <c r="BB32" i="20" s="1"/>
  <c r="AY32" i="20"/>
  <c r="AO32" i="20"/>
  <c r="AN32" i="20"/>
  <c r="AM32" i="20"/>
  <c r="AP32" i="20" s="1"/>
  <c r="AQ32" i="20" s="1"/>
  <c r="AM32" i="20" a="1"/>
  <c r="AI32" i="20"/>
  <c r="AE32" i="20"/>
  <c r="Y32" i="20"/>
  <c r="X32" i="20"/>
  <c r="BI31" i="20"/>
  <c r="BF31" i="20"/>
  <c r="BG31" i="20" s="1"/>
  <c r="BE31" i="20"/>
  <c r="BD31" i="20"/>
  <c r="AZ31" i="20" s="1"/>
  <c r="BA31" i="20" s="1"/>
  <c r="BB31" i="20"/>
  <c r="BC31" i="20" s="1"/>
  <c r="AY31" i="20"/>
  <c r="AO31" i="20"/>
  <c r="AN31" i="20"/>
  <c r="AM31" i="20" a="1"/>
  <c r="AM31" i="20" s="1"/>
  <c r="AP31" i="20" s="1"/>
  <c r="AQ31" i="20" s="1"/>
  <c r="AI31" i="20"/>
  <c r="AE31" i="20"/>
  <c r="X31" i="20"/>
  <c r="BI30" i="20"/>
  <c r="BE30" i="20"/>
  <c r="BF30" i="20" s="1"/>
  <c r="BG30" i="20" s="1"/>
  <c r="BD30" i="20"/>
  <c r="AZ30" i="20"/>
  <c r="BA30" i="20" s="1"/>
  <c r="BB30" i="20" s="1"/>
  <c r="BC30" i="20" s="1"/>
  <c r="AY30" i="20"/>
  <c r="AW30" i="20" a="1"/>
  <c r="AW30" i="20" s="1"/>
  <c r="AV30" i="20" s="1"/>
  <c r="AQ30" i="20"/>
  <c r="AO30" i="20"/>
  <c r="AN30" i="20"/>
  <c r="AM30" i="20" a="1"/>
  <c r="AM30" i="20" s="1"/>
  <c r="AP30" i="20" s="1"/>
  <c r="AI30" i="20"/>
  <c r="AE30" i="20"/>
  <c r="X30" i="20"/>
  <c r="BR29" i="20"/>
  <c r="BQ29" i="20"/>
  <c r="BP29" i="20"/>
  <c r="BO29" i="20"/>
  <c r="BN29" i="20"/>
  <c r="BI29" i="20"/>
  <c r="BD29" i="20"/>
  <c r="AZ29" i="20" s="1"/>
  <c r="BA29" i="20" s="1"/>
  <c r="BC29" i="20"/>
  <c r="BB29" i="20"/>
  <c r="AY29" i="20"/>
  <c r="AW29" i="20" a="1"/>
  <c r="AW29" i="20" s="1"/>
  <c r="AV29" i="20"/>
  <c r="AO29" i="20"/>
  <c r="AN29" i="20"/>
  <c r="AM29" i="20"/>
  <c r="AP29" i="20" s="1"/>
  <c r="AQ29" i="20" s="1"/>
  <c r="AM29" i="20" a="1"/>
  <c r="AI29" i="20"/>
  <c r="AE29" i="20"/>
  <c r="X29" i="20"/>
  <c r="BR28" i="20"/>
  <c r="BQ28" i="20"/>
  <c r="BP28" i="20"/>
  <c r="BO28" i="20"/>
  <c r="BN28" i="20"/>
  <c r="AP28" i="20"/>
  <c r="AQ28" i="20" s="1"/>
  <c r="AO28" i="20"/>
  <c r="AN28" i="20"/>
  <c r="AM28" i="20"/>
  <c r="AM28" i="20" a="1"/>
  <c r="AI28" i="20"/>
  <c r="AE28" i="20"/>
  <c r="T28" i="20"/>
  <c r="AQ27" i="20"/>
  <c r="AO27" i="20"/>
  <c r="AN27" i="20"/>
  <c r="AM27" i="20"/>
  <c r="AM27" i="20" a="1"/>
  <c r="AI27" i="20"/>
  <c r="AE27" i="20"/>
  <c r="AA27" i="20"/>
  <c r="T26" i="20"/>
  <c r="AQ23" i="20"/>
  <c r="AI23" i="20"/>
  <c r="AG20" i="20" s="1"/>
  <c r="AC23" i="20"/>
  <c r="Y23" i="20" s="1"/>
  <c r="AB23" i="20"/>
  <c r="AA23" i="20"/>
  <c r="AA46" i="20" s="1"/>
  <c r="Z23" i="20"/>
  <c r="AH22" i="20"/>
  <c r="AN33" i="20" s="1"/>
  <c r="AQ20" i="20"/>
  <c r="AB20" i="20"/>
  <c r="AA20" i="20"/>
  <c r="AB19" i="20"/>
  <c r="AA19" i="20"/>
  <c r="AT18" i="20"/>
  <c r="AQ17" i="20"/>
  <c r="AT16" i="20"/>
  <c r="S10" i="20"/>
  <c r="AW8" i="20"/>
  <c r="BZ7" i="20" a="1"/>
  <c r="BZ7" i="20" s="1"/>
  <c r="AT7" i="20"/>
  <c r="G7" i="20"/>
  <c r="BZ6" i="20"/>
  <c r="BR6" i="20"/>
  <c r="BR2" i="20"/>
  <c r="BQ2" i="20"/>
  <c r="BP2" i="20"/>
  <c r="BO2" i="20"/>
  <c r="BN2" i="20"/>
  <c r="BL2" i="20"/>
  <c r="BK2" i="20"/>
  <c r="BJ2" i="20"/>
  <c r="BI2" i="20"/>
  <c r="BH2" i="20"/>
  <c r="BG2" i="20"/>
  <c r="BF2" i="20"/>
  <c r="BE2" i="20"/>
  <c r="BD2" i="20"/>
  <c r="BC2" i="20"/>
  <c r="BB2" i="20"/>
  <c r="BA2" i="20"/>
  <c r="AZ2" i="20"/>
  <c r="AY2" i="20"/>
  <c r="AX2" i="20"/>
  <c r="AW2" i="20"/>
  <c r="AV2" i="20"/>
  <c r="AU2" i="20"/>
  <c r="AT2" i="20"/>
  <c r="AS2" i="20"/>
  <c r="AQ2" i="20"/>
  <c r="AP2" i="20"/>
  <c r="AO2" i="20"/>
  <c r="AN2" i="20"/>
  <c r="AM2" i="20"/>
  <c r="AL2" i="20"/>
  <c r="AK2" i="20"/>
  <c r="AJ2" i="20"/>
  <c r="AI2" i="20"/>
  <c r="AH2" i="20"/>
  <c r="AG2" i="20"/>
  <c r="AF2" i="20"/>
  <c r="AE2" i="20"/>
  <c r="AD2" i="20"/>
  <c r="AC2" i="20"/>
  <c r="AB2" i="20"/>
  <c r="AA2" i="20"/>
  <c r="Z2" i="20"/>
  <c r="Y2" i="20"/>
  <c r="X2" i="20"/>
  <c r="V2" i="20"/>
  <c r="U2" i="20"/>
  <c r="T2" i="20"/>
  <c r="T3" i="20" s="1"/>
  <c r="S2" i="20"/>
  <c r="R2" i="20"/>
  <c r="R3" i="20" s="1"/>
  <c r="Q2" i="20"/>
  <c r="P2" i="20"/>
  <c r="O2" i="20"/>
  <c r="N2" i="20"/>
  <c r="M2" i="20"/>
  <c r="L2" i="20"/>
  <c r="K2" i="20"/>
  <c r="J2" i="20"/>
  <c r="CA1" i="20"/>
  <c r="BZ1" i="20"/>
  <c r="BR1" i="20"/>
  <c r="BQ1" i="20"/>
  <c r="BP1" i="20"/>
  <c r="BO1" i="20"/>
  <c r="BN1" i="20"/>
  <c r="BL1" i="20"/>
  <c r="BK1" i="20"/>
  <c r="BJ1" i="20"/>
  <c r="BI1" i="20"/>
  <c r="BH1" i="20"/>
  <c r="BG1" i="20"/>
  <c r="BF1" i="20"/>
  <c r="BE1" i="20"/>
  <c r="BD1" i="20"/>
  <c r="BC1" i="20"/>
  <c r="BB1" i="20"/>
  <c r="BA1" i="20"/>
  <c r="AZ1" i="20"/>
  <c r="AY1" i="20"/>
  <c r="AX1" i="20"/>
  <c r="AW1" i="20"/>
  <c r="AV1" i="20"/>
  <c r="AU1" i="20"/>
  <c r="AT1" i="20"/>
  <c r="AS1" i="20"/>
  <c r="AQ1" i="20"/>
  <c r="AP1" i="20"/>
  <c r="AO1" i="20"/>
  <c r="AN1" i="20"/>
  <c r="AM1" i="20"/>
  <c r="AL1" i="20"/>
  <c r="AK1" i="20"/>
  <c r="AJ1" i="20"/>
  <c r="AI1" i="20"/>
  <c r="AH1" i="20"/>
  <c r="AG1" i="20"/>
  <c r="AF1" i="20"/>
  <c r="AE1" i="20"/>
  <c r="AD1" i="20"/>
  <c r="AC1" i="20"/>
  <c r="AB1" i="20"/>
  <c r="AA1" i="20"/>
  <c r="Z1" i="20"/>
  <c r="Y1" i="20"/>
  <c r="X1" i="20"/>
  <c r="V1" i="20"/>
  <c r="U1" i="20"/>
  <c r="T1" i="20"/>
  <c r="S1" i="20"/>
  <c r="R1" i="20"/>
  <c r="Q1" i="20"/>
  <c r="P1" i="20"/>
  <c r="O1" i="20"/>
  <c r="N1" i="20"/>
  <c r="M1" i="20"/>
  <c r="L1" i="20"/>
  <c r="K1" i="20"/>
  <c r="J1" i="20"/>
  <c r="A1" i="20"/>
  <c r="O20" i="12" l="1" a="1"/>
  <c r="O20" i="12" s="1"/>
  <c r="AR17" i="26"/>
  <c r="AT17" i="26" s="1"/>
  <c r="AQ17" i="26" s="1"/>
  <c r="AS17" i="26"/>
  <c r="E29" i="26"/>
  <c r="E30" i="26" s="1"/>
  <c r="E31" i="26" s="1"/>
  <c r="E32" i="26" s="1"/>
  <c r="E28" i="26"/>
  <c r="E33" i="26" s="1"/>
  <c r="E34" i="26" s="1"/>
  <c r="E35" i="26" s="1"/>
  <c r="E36" i="26" s="1"/>
  <c r="E37" i="26" s="1"/>
  <c r="E38" i="26" s="1"/>
  <c r="E39" i="26" s="1"/>
  <c r="E40" i="26" s="1"/>
  <c r="E41" i="26" s="1"/>
  <c r="E42" i="26" s="1"/>
  <c r="E43" i="26" s="1"/>
  <c r="E44" i="26" s="1"/>
  <c r="E45" i="26" s="1"/>
  <c r="E46" i="26" s="1"/>
  <c r="E47" i="26" s="1"/>
  <c r="E48" i="26" s="1"/>
  <c r="E49" i="26" s="1"/>
  <c r="E50" i="26" s="1"/>
  <c r="E51" i="26" s="1"/>
  <c r="E52" i="26" s="1"/>
  <c r="E53" i="26" s="1"/>
  <c r="E54" i="26" s="1"/>
  <c r="F25" i="26" s="1" a="1"/>
  <c r="F25" i="26" s="1"/>
  <c r="AD42" i="26"/>
  <c r="AD43" i="26" s="1"/>
  <c r="AD44" i="26" s="1"/>
  <c r="AD45" i="26" s="1"/>
  <c r="AD41" i="26"/>
  <c r="AE38" i="26" s="1" a="1"/>
  <c r="AE38" i="26" s="1"/>
  <c r="S23" i="26"/>
  <c r="S28" i="26" s="1"/>
  <c r="AD18" i="26"/>
  <c r="AE15" i="26" s="1" a="1"/>
  <c r="AE15" i="26" s="1"/>
  <c r="AD19" i="26"/>
  <c r="AD20" i="26" s="1"/>
  <c r="AD21" i="26" s="1"/>
  <c r="AD22" i="26" s="1"/>
  <c r="AE5" i="21"/>
  <c r="AE3" i="21"/>
  <c r="AE4" i="21"/>
  <c r="F452" i="21"/>
  <c r="K246" i="21"/>
  <c r="F254" i="21"/>
  <c r="E313" i="21" a="1"/>
  <c r="E313" i="21" s="1"/>
  <c r="E153" i="21" a="1"/>
  <c r="E153" i="21" s="1"/>
  <c r="F170" i="21"/>
  <c r="E151" i="21" a="1"/>
  <c r="E151" i="21" s="1"/>
  <c r="E287" i="21" a="1"/>
  <c r="E287" i="21" s="1"/>
  <c r="F144" i="21"/>
  <c r="H151" i="21"/>
  <c r="I151" i="21" s="1"/>
  <c r="J151" i="21" s="1"/>
  <c r="H182" i="21"/>
  <c r="I182" i="21" s="1"/>
  <c r="J182" i="21" s="1"/>
  <c r="K87" i="21"/>
  <c r="K206" i="21"/>
  <c r="F237" i="21"/>
  <c r="E126" i="21" a="1"/>
  <c r="E126" i="21" s="1"/>
  <c r="K287" i="21"/>
  <c r="H234" i="21"/>
  <c r="I234" i="21" s="1"/>
  <c r="J234" i="21" s="1"/>
  <c r="F279" i="21"/>
  <c r="E465" i="21" a="1"/>
  <c r="E465" i="21" s="1"/>
  <c r="E200" i="21" a="1"/>
  <c r="E200" i="21" s="1"/>
  <c r="H253" i="21"/>
  <c r="I253" i="21" s="1"/>
  <c r="J253" i="21" s="1"/>
  <c r="F101" i="21"/>
  <c r="E83" i="21" a="1"/>
  <c r="E83" i="21" s="1"/>
  <c r="E98" i="21" a="1"/>
  <c r="E98" i="21" s="1"/>
  <c r="E284" i="21" a="1"/>
  <c r="E284" i="21" s="1"/>
  <c r="M291" i="21"/>
  <c r="N291" i="21" s="1"/>
  <c r="O291" i="21" s="1"/>
  <c r="H232" i="21"/>
  <c r="I232" i="21" s="1"/>
  <c r="J232" i="21" s="1"/>
  <c r="M246" i="21"/>
  <c r="N246" i="21" s="1"/>
  <c r="O246" i="21" s="1"/>
  <c r="M276" i="21"/>
  <c r="N276" i="21" s="1"/>
  <c r="O276" i="21" s="1"/>
  <c r="M273" i="21"/>
  <c r="N273" i="21" s="1"/>
  <c r="O273" i="21" s="1"/>
  <c r="H195" i="21"/>
  <c r="I195" i="21" s="1"/>
  <c r="J195" i="21" s="1"/>
  <c r="H251" i="21"/>
  <c r="I251" i="21" s="1"/>
  <c r="J251" i="21" s="1"/>
  <c r="F351" i="21"/>
  <c r="H95" i="21"/>
  <c r="I95" i="21" s="1"/>
  <c r="J95" i="21" s="1"/>
  <c r="K95" i="21"/>
  <c r="K381" i="21"/>
  <c r="H445" i="21"/>
  <c r="I445" i="21" s="1"/>
  <c r="J445" i="21" s="1"/>
  <c r="F263" i="21"/>
  <c r="E409" i="21" a="1"/>
  <c r="E409" i="21" s="1"/>
  <c r="E238" i="21" a="1"/>
  <c r="E238" i="21" s="1"/>
  <c r="F267" i="21"/>
  <c r="M270" i="21"/>
  <c r="N270" i="21" s="1"/>
  <c r="O270" i="21" s="1"/>
  <c r="K315" i="21"/>
  <c r="E365" i="21" a="1"/>
  <c r="E365" i="21" s="1"/>
  <c r="M405" i="21"/>
  <c r="N405" i="21" s="1"/>
  <c r="O405" i="21" s="1"/>
  <c r="F409" i="21"/>
  <c r="E138" i="21" a="1"/>
  <c r="E138" i="21" s="1"/>
  <c r="E235" i="21" a="1"/>
  <c r="E235" i="21" s="1"/>
  <c r="K343" i="21"/>
  <c r="M346" i="21"/>
  <c r="N346" i="21" s="1"/>
  <c r="O346" i="21" s="1"/>
  <c r="F432" i="21"/>
  <c r="H473" i="21"/>
  <c r="I473" i="21" s="1"/>
  <c r="J473" i="21" s="1"/>
  <c r="F235" i="21"/>
  <c r="H238" i="21"/>
  <c r="I238" i="21" s="1"/>
  <c r="J238" i="21" s="1"/>
  <c r="M245" i="21"/>
  <c r="N245" i="21" s="1"/>
  <c r="O245" i="21" s="1"/>
  <c r="H365" i="21"/>
  <c r="I365" i="21" s="1"/>
  <c r="J365" i="21" s="1"/>
  <c r="E383" i="21" a="1"/>
  <c r="E383" i="21" s="1"/>
  <c r="K402" i="21"/>
  <c r="K15" i="21"/>
  <c r="K19" i="21"/>
  <c r="K23" i="21"/>
  <c r="K32" i="21"/>
  <c r="K94" i="21"/>
  <c r="E177" i="21" a="1"/>
  <c r="E177" i="21" s="1"/>
  <c r="M358" i="21"/>
  <c r="N358" i="21" s="1"/>
  <c r="O358" i="21" s="1"/>
  <c r="K362" i="21"/>
  <c r="M372" i="21"/>
  <c r="N372" i="21" s="1"/>
  <c r="O372" i="21" s="1"/>
  <c r="M382" i="21"/>
  <c r="N382" i="21" s="1"/>
  <c r="O382" i="21" s="1"/>
  <c r="M389" i="21"/>
  <c r="N389" i="21" s="1"/>
  <c r="O389" i="21" s="1"/>
  <c r="M407" i="21"/>
  <c r="N407" i="21" s="1"/>
  <c r="O407" i="21" s="1"/>
  <c r="F461" i="21"/>
  <c r="E277" i="21" a="1"/>
  <c r="E277" i="21" s="1"/>
  <c r="K39" i="21"/>
  <c r="K170" i="21"/>
  <c r="H177" i="21"/>
  <c r="I177" i="21" s="1"/>
  <c r="J177" i="21" s="1"/>
  <c r="H235" i="21"/>
  <c r="I235" i="21" s="1"/>
  <c r="J235" i="21" s="1"/>
  <c r="H252" i="21"/>
  <c r="I252" i="21" s="1"/>
  <c r="J252" i="21" s="1"/>
  <c r="M379" i="21"/>
  <c r="N379" i="21" s="1"/>
  <c r="O379" i="21" s="1"/>
  <c r="M417" i="21"/>
  <c r="N417" i="21" s="1"/>
  <c r="O417" i="21" s="1"/>
  <c r="H307" i="21"/>
  <c r="I307" i="21" s="1"/>
  <c r="J307" i="21" s="1"/>
  <c r="H318" i="21"/>
  <c r="I318" i="21" s="1"/>
  <c r="J318" i="21" s="1"/>
  <c r="K401" i="21"/>
  <c r="H408" i="21"/>
  <c r="I408" i="21" s="1"/>
  <c r="J408" i="21" s="1"/>
  <c r="M414" i="21"/>
  <c r="N414" i="21" s="1"/>
  <c r="O414" i="21" s="1"/>
  <c r="K24" i="21"/>
  <c r="H98" i="21"/>
  <c r="I98" i="21" s="1"/>
  <c r="J98" i="21" s="1"/>
  <c r="K226" i="21"/>
  <c r="E260" i="21" a="1"/>
  <c r="E260" i="21" s="1"/>
  <c r="F377" i="21"/>
  <c r="H383" i="21"/>
  <c r="I383" i="21" s="1"/>
  <c r="J383" i="21" s="1"/>
  <c r="K408" i="21"/>
  <c r="E171" i="21" a="1"/>
  <c r="E171" i="21" s="1"/>
  <c r="H197" i="21"/>
  <c r="I197" i="21" s="1"/>
  <c r="J197" i="21" s="1"/>
  <c r="M288" i="21"/>
  <c r="N288" i="21" s="1"/>
  <c r="O288" i="21" s="1"/>
  <c r="M326" i="21"/>
  <c r="N326" i="21" s="1"/>
  <c r="O326" i="21" s="1"/>
  <c r="H330" i="21"/>
  <c r="I330" i="21" s="1"/>
  <c r="J330" i="21" s="1"/>
  <c r="M433" i="21"/>
  <c r="N433" i="21" s="1"/>
  <c r="O433" i="21" s="1"/>
  <c r="H230" i="21"/>
  <c r="I230" i="21" s="1"/>
  <c r="J230" i="21" s="1"/>
  <c r="E415" i="21" a="1"/>
  <c r="E415" i="21" s="1"/>
  <c r="E113" i="21" a="1"/>
  <c r="E113" i="21" s="1"/>
  <c r="K230" i="21"/>
  <c r="F374" i="21"/>
  <c r="M398" i="21"/>
  <c r="N398" i="21" s="1"/>
  <c r="O398" i="21" s="1"/>
  <c r="F445" i="21"/>
  <c r="K448" i="21"/>
  <c r="E14" i="21" a="1"/>
  <c r="E14" i="21" s="1"/>
  <c r="K150" i="21"/>
  <c r="K225" i="21"/>
  <c r="K228" i="21"/>
  <c r="M243" i="21"/>
  <c r="N243" i="21" s="1"/>
  <c r="O243" i="21" s="1"/>
  <c r="M253" i="21"/>
  <c r="N253" i="21" s="1"/>
  <c r="O253" i="21" s="1"/>
  <c r="K277" i="21"/>
  <c r="F341" i="21"/>
  <c r="H347" i="21"/>
  <c r="I347" i="21" s="1"/>
  <c r="J347" i="21" s="1"/>
  <c r="H374" i="21"/>
  <c r="I374" i="21" s="1"/>
  <c r="J374" i="21" s="1"/>
  <c r="M386" i="21"/>
  <c r="N386" i="21" s="1"/>
  <c r="O386" i="21" s="1"/>
  <c r="E418" i="21" a="1"/>
  <c r="E418" i="21" s="1"/>
  <c r="M428" i="21"/>
  <c r="N428" i="21" s="1"/>
  <c r="O428" i="21" s="1"/>
  <c r="E442" i="21" a="1"/>
  <c r="E442" i="21" s="1"/>
  <c r="K445" i="21"/>
  <c r="E452" i="21" a="1"/>
  <c r="E452" i="21" s="1"/>
  <c r="H465" i="21"/>
  <c r="I465" i="21" s="1"/>
  <c r="J465" i="21" s="1"/>
  <c r="H338" i="21"/>
  <c r="I338" i="21" s="1"/>
  <c r="J338" i="21" s="1"/>
  <c r="K374" i="21"/>
  <c r="H406" i="21"/>
  <c r="I406" i="21" s="1"/>
  <c r="J406" i="21" s="1"/>
  <c r="M425" i="21"/>
  <c r="N425" i="21" s="1"/>
  <c r="O425" i="21" s="1"/>
  <c r="K459" i="21"/>
  <c r="F94" i="21"/>
  <c r="H168" i="21"/>
  <c r="I168" i="21" s="1"/>
  <c r="J168" i="21" s="1"/>
  <c r="H271" i="21"/>
  <c r="I271" i="21" s="1"/>
  <c r="J271" i="21" s="1"/>
  <c r="K338" i="21"/>
  <c r="M347" i="21"/>
  <c r="N347" i="21" s="1"/>
  <c r="O347" i="21" s="1"/>
  <c r="H390" i="21"/>
  <c r="I390" i="21" s="1"/>
  <c r="J390" i="21" s="1"/>
  <c r="M400" i="21"/>
  <c r="N400" i="21" s="1"/>
  <c r="O400" i="21" s="1"/>
  <c r="K406" i="21"/>
  <c r="M472" i="21"/>
  <c r="N472" i="21" s="1"/>
  <c r="O472" i="21" s="1"/>
  <c r="K104" i="21"/>
  <c r="H138" i="21"/>
  <c r="I138" i="21" s="1"/>
  <c r="J138" i="21" s="1"/>
  <c r="K232" i="21"/>
  <c r="K265" i="21"/>
  <c r="H303" i="21"/>
  <c r="I303" i="21" s="1"/>
  <c r="J303" i="21" s="1"/>
  <c r="M324" i="21"/>
  <c r="N324" i="21" s="1"/>
  <c r="O324" i="21" s="1"/>
  <c r="E342" i="21" a="1"/>
  <c r="E342" i="21" s="1"/>
  <c r="E401" i="21" a="1"/>
  <c r="E401" i="21" s="1"/>
  <c r="H409" i="21"/>
  <c r="I409" i="21" s="1"/>
  <c r="J409" i="21" s="1"/>
  <c r="E423" i="21" a="1"/>
  <c r="E423" i="21" s="1"/>
  <c r="H426" i="21"/>
  <c r="I426" i="21" s="1"/>
  <c r="J426" i="21" s="1"/>
  <c r="M429" i="21"/>
  <c r="N429" i="21" s="1"/>
  <c r="O429" i="21" s="1"/>
  <c r="F145" i="21"/>
  <c r="F339" i="21"/>
  <c r="E395" i="21" a="1"/>
  <c r="E395" i="21" s="1"/>
  <c r="F401" i="21"/>
  <c r="K292" i="21"/>
  <c r="E307" i="21" a="1"/>
  <c r="E307" i="21" s="1"/>
  <c r="M317" i="21"/>
  <c r="N317" i="21" s="1"/>
  <c r="O317" i="21" s="1"/>
  <c r="K342" i="21"/>
  <c r="M348" i="21"/>
  <c r="N348" i="21" s="1"/>
  <c r="O348" i="21" s="1"/>
  <c r="E382" i="21" a="1"/>
  <c r="E382" i="21" s="1"/>
  <c r="H423" i="21"/>
  <c r="I423" i="21" s="1"/>
  <c r="J423" i="21" s="1"/>
  <c r="M426" i="21"/>
  <c r="N426" i="21" s="1"/>
  <c r="O426" i="21" s="1"/>
  <c r="M436" i="21"/>
  <c r="N436" i="21" s="1"/>
  <c r="O436" i="21" s="1"/>
  <c r="M460" i="21"/>
  <c r="N460" i="21" s="1"/>
  <c r="O460" i="21" s="1"/>
  <c r="K473" i="21"/>
  <c r="E23" i="21" a="1"/>
  <c r="E23" i="21" s="1"/>
  <c r="K89" i="21"/>
  <c r="H176" i="21"/>
  <c r="I176" i="21" s="1"/>
  <c r="J176" i="21" s="1"/>
  <c r="K198" i="21"/>
  <c r="M272" i="21"/>
  <c r="N272" i="21" s="1"/>
  <c r="O272" i="21" s="1"/>
  <c r="E279" i="21" a="1"/>
  <c r="E279" i="21" s="1"/>
  <c r="F307" i="21"/>
  <c r="M332" i="21"/>
  <c r="N332" i="21" s="1"/>
  <c r="O332" i="21" s="1"/>
  <c r="H339" i="21"/>
  <c r="I339" i="21" s="1"/>
  <c r="J339" i="21" s="1"/>
  <c r="M404" i="21"/>
  <c r="N404" i="21" s="1"/>
  <c r="O404" i="21" s="1"/>
  <c r="M470" i="21"/>
  <c r="N470" i="21" s="1"/>
  <c r="O470" i="21" s="1"/>
  <c r="F39" i="21"/>
  <c r="F449" i="21"/>
  <c r="F423" i="21"/>
  <c r="F113" i="21"/>
  <c r="H187" i="21"/>
  <c r="I187" i="21" s="1"/>
  <c r="J187" i="21" s="1"/>
  <c r="H353" i="21"/>
  <c r="I353" i="21" s="1"/>
  <c r="J353" i="21" s="1"/>
  <c r="E440" i="21" a="1"/>
  <c r="E440" i="21" s="1"/>
  <c r="H87" i="21"/>
  <c r="I87" i="21" s="1"/>
  <c r="J87" i="21" s="1"/>
  <c r="K187" i="21"/>
  <c r="H223" i="21"/>
  <c r="I223" i="21" s="1"/>
  <c r="J223" i="21" s="1"/>
  <c r="F232" i="21"/>
  <c r="F251" i="21"/>
  <c r="M308" i="21"/>
  <c r="N308" i="21" s="1"/>
  <c r="O308" i="21" s="1"/>
  <c r="K353" i="21"/>
  <c r="M420" i="21"/>
  <c r="N420" i="21" s="1"/>
  <c r="O420" i="21" s="1"/>
  <c r="F383" i="21"/>
  <c r="E143" i="21" a="1"/>
  <c r="E143" i="21" s="1"/>
  <c r="E302" i="21" a="1"/>
  <c r="E302" i="21" s="1"/>
  <c r="F378" i="21"/>
  <c r="E381" i="21" a="1"/>
  <c r="E381" i="21" s="1"/>
  <c r="F143" i="21"/>
  <c r="F381" i="21"/>
  <c r="E102" i="21" a="1"/>
  <c r="E102" i="21" s="1"/>
  <c r="K112" i="21"/>
  <c r="E152" i="21" a="1"/>
  <c r="E152" i="21" s="1"/>
  <c r="F349" i="21"/>
  <c r="H463" i="21"/>
  <c r="I463" i="21" s="1"/>
  <c r="J463" i="21" s="1"/>
  <c r="F302" i="21"/>
  <c r="E96" i="21" a="1"/>
  <c r="E96" i="21" s="1"/>
  <c r="F102" i="21"/>
  <c r="F122" i="21"/>
  <c r="E170" i="21" a="1"/>
  <c r="E170" i="21" s="1"/>
  <c r="E194" i="21" a="1"/>
  <c r="E194" i="21" s="1"/>
  <c r="F204" i="21"/>
  <c r="H225" i="21"/>
  <c r="I225" i="21" s="1"/>
  <c r="J225" i="21" s="1"/>
  <c r="E249" i="21" a="1"/>
  <c r="E249" i="21" s="1"/>
  <c r="F255" i="21"/>
  <c r="K272" i="21"/>
  <c r="K275" i="21"/>
  <c r="K295" i="21"/>
  <c r="K302" i="21"/>
  <c r="H305" i="21"/>
  <c r="I305" i="21" s="1"/>
  <c r="J305" i="21" s="1"/>
  <c r="H337" i="21"/>
  <c r="I337" i="21" s="1"/>
  <c r="J337" i="21" s="1"/>
  <c r="M375" i="21"/>
  <c r="N375" i="21" s="1"/>
  <c r="O375" i="21" s="1"/>
  <c r="K424" i="21"/>
  <c r="K463" i="21"/>
  <c r="F473" i="21"/>
  <c r="F240" i="21"/>
  <c r="F249" i="21"/>
  <c r="F289" i="21"/>
  <c r="E360" i="21" a="1"/>
  <c r="E360" i="21" s="1"/>
  <c r="E389" i="21" a="1"/>
  <c r="E389" i="21" s="1"/>
  <c r="F418" i="21"/>
  <c r="E450" i="21" a="1"/>
  <c r="E450" i="21" s="1"/>
  <c r="E456" i="21" a="1"/>
  <c r="E456" i="21" s="1"/>
  <c r="F181" i="21"/>
  <c r="E252" i="21" a="1"/>
  <c r="E252" i="21" s="1"/>
  <c r="E299" i="21" a="1"/>
  <c r="E299" i="21" s="1"/>
  <c r="E311" i="21" a="1"/>
  <c r="E311" i="21" s="1"/>
  <c r="E337" i="21" a="1"/>
  <c r="E337" i="21" s="1"/>
  <c r="E421" i="21" a="1"/>
  <c r="E421" i="21" s="1"/>
  <c r="E448" i="21" a="1"/>
  <c r="E448" i="21" s="1"/>
  <c r="F450" i="21"/>
  <c r="E107" i="21" a="1"/>
  <c r="E107" i="21" s="1"/>
  <c r="F165" i="21"/>
  <c r="E26" i="21" a="1"/>
  <c r="E26" i="21" s="1"/>
  <c r="K58" i="21"/>
  <c r="H94" i="21"/>
  <c r="I94" i="21" s="1"/>
  <c r="J94" i="21" s="1"/>
  <c r="K96" i="21"/>
  <c r="H107" i="21"/>
  <c r="I107" i="21" s="1"/>
  <c r="J107" i="21" s="1"/>
  <c r="E195" i="21" a="1"/>
  <c r="E195" i="21" s="1"/>
  <c r="H198" i="21"/>
  <c r="I198" i="21" s="1"/>
  <c r="J198" i="21" s="1"/>
  <c r="F230" i="21"/>
  <c r="M283" i="21"/>
  <c r="N283" i="21" s="1"/>
  <c r="O283" i="21" s="1"/>
  <c r="F311" i="21"/>
  <c r="K314" i="21"/>
  <c r="F327" i="21"/>
  <c r="H357" i="21"/>
  <c r="I357" i="21" s="1"/>
  <c r="J357" i="21" s="1"/>
  <c r="H360" i="21"/>
  <c r="I360" i="21" s="1"/>
  <c r="J360" i="21" s="1"/>
  <c r="H389" i="21"/>
  <c r="I389" i="21" s="1"/>
  <c r="J389" i="21" s="1"/>
  <c r="H418" i="21"/>
  <c r="I418" i="21" s="1"/>
  <c r="J418" i="21" s="1"/>
  <c r="H436" i="21"/>
  <c r="I436" i="21" s="1"/>
  <c r="J436" i="21" s="1"/>
  <c r="M439" i="21"/>
  <c r="N439" i="21" s="1"/>
  <c r="O439" i="21" s="1"/>
  <c r="H456" i="21"/>
  <c r="I456" i="21" s="1"/>
  <c r="J456" i="21" s="1"/>
  <c r="H459" i="21"/>
  <c r="I459" i="21" s="1"/>
  <c r="J459" i="21" s="1"/>
  <c r="E471" i="21" a="1"/>
  <c r="E471" i="21" s="1"/>
  <c r="E233" i="21" a="1"/>
  <c r="E233" i="21" s="1"/>
  <c r="F364" i="21"/>
  <c r="E446" i="21" a="1"/>
  <c r="E446" i="21" s="1"/>
  <c r="K14" i="21"/>
  <c r="H24" i="21"/>
  <c r="I24" i="21" s="1"/>
  <c r="J24" i="21" s="1"/>
  <c r="K49" i="21"/>
  <c r="K52" i="21"/>
  <c r="K62" i="21"/>
  <c r="E76" i="21" a="1"/>
  <c r="E76" i="21" s="1"/>
  <c r="K102" i="21"/>
  <c r="F139" i="21"/>
  <c r="H153" i="21"/>
  <c r="I153" i="21" s="1"/>
  <c r="J153" i="21" s="1"/>
  <c r="K156" i="21"/>
  <c r="K166" i="21"/>
  <c r="H169" i="21"/>
  <c r="I169" i="21" s="1"/>
  <c r="J169" i="21" s="1"/>
  <c r="E228" i="21" a="1"/>
  <c r="E228" i="21" s="1"/>
  <c r="F233" i="21"/>
  <c r="E259" i="21" a="1"/>
  <c r="E259" i="21" s="1"/>
  <c r="F284" i="21"/>
  <c r="H293" i="21"/>
  <c r="I293" i="21" s="1"/>
  <c r="J293" i="21" s="1"/>
  <c r="F315" i="21"/>
  <c r="F335" i="21"/>
  <c r="E396" i="21" a="1"/>
  <c r="E396" i="21" s="1"/>
  <c r="M416" i="21"/>
  <c r="N416" i="21" s="1"/>
  <c r="O416" i="21" s="1"/>
  <c r="E419" i="21" a="1"/>
  <c r="E419" i="21" s="1"/>
  <c r="M448" i="21"/>
  <c r="N448" i="21" s="1"/>
  <c r="O448" i="21" s="1"/>
  <c r="K454" i="21"/>
  <c r="E89" i="21" a="1"/>
  <c r="E89" i="21" s="1"/>
  <c r="H142" i="21"/>
  <c r="I142" i="21" s="1"/>
  <c r="J142" i="21" s="1"/>
  <c r="F159" i="21"/>
  <c r="E223" i="21" a="1"/>
  <c r="E223" i="21" s="1"/>
  <c r="K244" i="21"/>
  <c r="K247" i="21"/>
  <c r="M250" i="21"/>
  <c r="N250" i="21" s="1"/>
  <c r="O250" i="21" s="1"/>
  <c r="E253" i="21" a="1"/>
  <c r="E253" i="21" s="1"/>
  <c r="M290" i="21"/>
  <c r="N290" i="21" s="1"/>
  <c r="O290" i="21" s="1"/>
  <c r="K293" i="21"/>
  <c r="E303" i="21" a="1"/>
  <c r="E303" i="21" s="1"/>
  <c r="E318" i="21" a="1"/>
  <c r="E318" i="21" s="1"/>
  <c r="H361" i="21"/>
  <c r="I361" i="21" s="1"/>
  <c r="J361" i="21" s="1"/>
  <c r="M373" i="21"/>
  <c r="N373" i="21" s="1"/>
  <c r="O373" i="21" s="1"/>
  <c r="H376" i="21"/>
  <c r="I376" i="21" s="1"/>
  <c r="J376" i="21" s="1"/>
  <c r="E390" i="21" a="1"/>
  <c r="E390" i="21" s="1"/>
  <c r="M393" i="21"/>
  <c r="N393" i="21" s="1"/>
  <c r="O393" i="21" s="1"/>
  <c r="H399" i="21"/>
  <c r="I399" i="21" s="1"/>
  <c r="J399" i="21" s="1"/>
  <c r="M413" i="21"/>
  <c r="N413" i="21" s="1"/>
  <c r="O413" i="21" s="1"/>
  <c r="H446" i="21"/>
  <c r="I446" i="21" s="1"/>
  <c r="J446" i="21" s="1"/>
  <c r="H451" i="21"/>
  <c r="I451" i="21" s="1"/>
  <c r="J451" i="21" s="1"/>
  <c r="H457" i="21"/>
  <c r="I457" i="21" s="1"/>
  <c r="J457" i="21" s="1"/>
  <c r="F32" i="21"/>
  <c r="K69" i="21"/>
  <c r="H76" i="21"/>
  <c r="I76" i="21" s="1"/>
  <c r="J76" i="21" s="1"/>
  <c r="K97" i="21"/>
  <c r="H112" i="21"/>
  <c r="I112" i="21" s="1"/>
  <c r="J112" i="21" s="1"/>
  <c r="H129" i="21"/>
  <c r="I129" i="21" s="1"/>
  <c r="J129" i="21" s="1"/>
  <c r="K142" i="21"/>
  <c r="E209" i="21" a="1"/>
  <c r="E209" i="21" s="1"/>
  <c r="K233" i="21"/>
  <c r="H272" i="21"/>
  <c r="I272" i="21" s="1"/>
  <c r="J272" i="21" s="1"/>
  <c r="E275" i="21" a="1"/>
  <c r="E275" i="21" s="1"/>
  <c r="M300" i="21"/>
  <c r="N300" i="21" s="1"/>
  <c r="O300" i="21" s="1"/>
  <c r="F309" i="21"/>
  <c r="H315" i="21"/>
  <c r="I315" i="21" s="1"/>
  <c r="J315" i="21" s="1"/>
  <c r="F318" i="21"/>
  <c r="M352" i="21"/>
  <c r="N352" i="21" s="1"/>
  <c r="O352" i="21" s="1"/>
  <c r="K361" i="21"/>
  <c r="E371" i="21" a="1"/>
  <c r="E371" i="21" s="1"/>
  <c r="H419" i="21"/>
  <c r="I419" i="21" s="1"/>
  <c r="J419" i="21" s="1"/>
  <c r="M454" i="21"/>
  <c r="N454" i="21" s="1"/>
  <c r="O454" i="21" s="1"/>
  <c r="K457" i="21"/>
  <c r="E172" i="21" a="1"/>
  <c r="E172" i="21" s="1"/>
  <c r="E210" i="21" a="1"/>
  <c r="E210" i="21" s="1"/>
  <c r="H213" i="21"/>
  <c r="I213" i="21" s="1"/>
  <c r="J213" i="21" s="1"/>
  <c r="H294" i="21"/>
  <c r="I294" i="21" s="1"/>
  <c r="J294" i="21" s="1"/>
  <c r="E379" i="21" a="1"/>
  <c r="E379" i="21" s="1"/>
  <c r="E31" i="21" a="1"/>
  <c r="E31" i="21" s="1"/>
  <c r="H62" i="21"/>
  <c r="I62" i="21" s="1"/>
  <c r="J62" i="21" s="1"/>
  <c r="H74" i="21"/>
  <c r="I74" i="21" s="1"/>
  <c r="J74" i="21" s="1"/>
  <c r="H126" i="21"/>
  <c r="I126" i="21" s="1"/>
  <c r="J126" i="21" s="1"/>
  <c r="H152" i="21"/>
  <c r="I152" i="21" s="1"/>
  <c r="J152" i="21" s="1"/>
  <c r="E155" i="21" a="1"/>
  <c r="E155" i="21" s="1"/>
  <c r="E204" i="21" a="1"/>
  <c r="E204" i="21" s="1"/>
  <c r="K213" i="21"/>
  <c r="M259" i="21"/>
  <c r="N259" i="21" s="1"/>
  <c r="O259" i="21" s="1"/>
  <c r="M274" i="21"/>
  <c r="N274" i="21" s="1"/>
  <c r="O274" i="21" s="1"/>
  <c r="H292" i="21"/>
  <c r="I292" i="21" s="1"/>
  <c r="J292" i="21" s="1"/>
  <c r="K294" i="21"/>
  <c r="M313" i="21"/>
  <c r="N313" i="21" s="1"/>
  <c r="O313" i="21" s="1"/>
  <c r="H343" i="21"/>
  <c r="I343" i="21" s="1"/>
  <c r="J343" i="21" s="1"/>
  <c r="M353" i="21"/>
  <c r="N353" i="21" s="1"/>
  <c r="O353" i="21" s="1"/>
  <c r="E387" i="21" a="1"/>
  <c r="E387" i="21" s="1"/>
  <c r="H412" i="21"/>
  <c r="I412" i="21" s="1"/>
  <c r="J412" i="21" s="1"/>
  <c r="M468" i="21"/>
  <c r="N468" i="21" s="1"/>
  <c r="O468" i="21" s="1"/>
  <c r="H31" i="21"/>
  <c r="I31" i="21" s="1"/>
  <c r="J31" i="21" s="1"/>
  <c r="F83" i="21"/>
  <c r="M437" i="21"/>
  <c r="N437" i="21" s="1"/>
  <c r="O437" i="21" s="1"/>
  <c r="M443" i="21"/>
  <c r="N443" i="21" s="1"/>
  <c r="O443" i="21" s="1"/>
  <c r="F446" i="21"/>
  <c r="H450" i="21"/>
  <c r="I450" i="21" s="1"/>
  <c r="J450" i="21" s="1"/>
  <c r="F95" i="21"/>
  <c r="F226" i="21"/>
  <c r="F469" i="21"/>
  <c r="F66" i="21"/>
  <c r="E29" i="21" a="1"/>
  <c r="E29" i="21" s="1"/>
  <c r="E117" i="21" a="1"/>
  <c r="E117" i="21" s="1"/>
  <c r="H130" i="21"/>
  <c r="I130" i="21" s="1"/>
  <c r="J130" i="21" s="1"/>
  <c r="E137" i="21" a="1"/>
  <c r="E137" i="21" s="1"/>
  <c r="H231" i="21"/>
  <c r="I231" i="21" s="1"/>
  <c r="J231" i="21" s="1"/>
  <c r="K249" i="21"/>
  <c r="M257" i="21"/>
  <c r="N257" i="21" s="1"/>
  <c r="O257" i="21" s="1"/>
  <c r="M266" i="21"/>
  <c r="N266" i="21" s="1"/>
  <c r="O266" i="21" s="1"/>
  <c r="F275" i="21"/>
  <c r="K290" i="21"/>
  <c r="E295" i="21" a="1"/>
  <c r="E295" i="21" s="1"/>
  <c r="F303" i="21"/>
  <c r="H314" i="21"/>
  <c r="I314" i="21" s="1"/>
  <c r="J314" i="21" s="1"/>
  <c r="F336" i="21"/>
  <c r="H349" i="21"/>
  <c r="I349" i="21" s="1"/>
  <c r="J349" i="21" s="1"/>
  <c r="F456" i="21"/>
  <c r="E69" i="21" a="1"/>
  <c r="E69" i="21" s="1"/>
  <c r="K78" i="21"/>
  <c r="H84" i="21"/>
  <c r="I84" i="21" s="1"/>
  <c r="J84" i="21" s="1"/>
  <c r="E90" i="21" a="1"/>
  <c r="E90" i="21" s="1"/>
  <c r="K130" i="21"/>
  <c r="F137" i="21"/>
  <c r="K176" i="21"/>
  <c r="K182" i="21"/>
  <c r="K231" i="21"/>
  <c r="E244" i="21" a="1"/>
  <c r="E244" i="21" s="1"/>
  <c r="F301" i="21"/>
  <c r="E344" i="21" a="1"/>
  <c r="E344" i="21" s="1"/>
  <c r="E366" i="21" a="1"/>
  <c r="E366" i="21" s="1"/>
  <c r="E413" i="21" a="1"/>
  <c r="E413" i="21" s="1"/>
  <c r="F49" i="21"/>
  <c r="H29" i="21"/>
  <c r="I29" i="21" s="1"/>
  <c r="J29" i="21" s="1"/>
  <c r="E63" i="21" a="1"/>
  <c r="E63" i="21" s="1"/>
  <c r="H306" i="21"/>
  <c r="I306" i="21" s="1"/>
  <c r="J306" i="21" s="1"/>
  <c r="E347" i="21" a="1"/>
  <c r="E347" i="21" s="1"/>
  <c r="F369" i="21"/>
  <c r="E451" i="21" a="1"/>
  <c r="E451" i="21" s="1"/>
  <c r="E454" i="21" a="1"/>
  <c r="E454" i="21" s="1"/>
  <c r="F459" i="21"/>
  <c r="E467" i="21" a="1"/>
  <c r="E467" i="21" s="1"/>
  <c r="K51" i="21"/>
  <c r="H90" i="21"/>
  <c r="I90" i="21" s="1"/>
  <c r="J90" i="21" s="1"/>
  <c r="H156" i="21"/>
  <c r="I156" i="21" s="1"/>
  <c r="J156" i="21" s="1"/>
  <c r="E255" i="21" a="1"/>
  <c r="E255" i="21" s="1"/>
  <c r="F258" i="21"/>
  <c r="E267" i="21" a="1"/>
  <c r="E267" i="21" s="1"/>
  <c r="F293" i="21"/>
  <c r="M298" i="21"/>
  <c r="N298" i="21" s="1"/>
  <c r="O298" i="21" s="1"/>
  <c r="H301" i="21"/>
  <c r="I301" i="21" s="1"/>
  <c r="J301" i="21" s="1"/>
  <c r="K306" i="21"/>
  <c r="E339" i="21" a="1"/>
  <c r="E339" i="21" s="1"/>
  <c r="E355" i="21" a="1"/>
  <c r="E355" i="21" s="1"/>
  <c r="M360" i="21"/>
  <c r="N360" i="21" s="1"/>
  <c r="O360" i="21" s="1"/>
  <c r="F391" i="21"/>
  <c r="M394" i="21"/>
  <c r="N394" i="21" s="1"/>
  <c r="O394" i="21" s="1"/>
  <c r="H402" i="21"/>
  <c r="I402" i="21" s="1"/>
  <c r="J402" i="21" s="1"/>
  <c r="K405" i="21"/>
  <c r="H424" i="21"/>
  <c r="I424" i="21" s="1"/>
  <c r="J424" i="21" s="1"/>
  <c r="F427" i="21"/>
  <c r="F430" i="21"/>
  <c r="M306" i="21"/>
  <c r="N306" i="21" s="1"/>
  <c r="O306" i="21" s="1"/>
  <c r="F306" i="21"/>
  <c r="E404" i="21" a="1"/>
  <c r="E404" i="21" s="1"/>
  <c r="H404" i="21"/>
  <c r="I404" i="21" s="1"/>
  <c r="J404" i="21" s="1"/>
  <c r="H422" i="21"/>
  <c r="I422" i="21" s="1"/>
  <c r="J422" i="21" s="1"/>
  <c r="E422" i="21" a="1"/>
  <c r="E422" i="21" s="1"/>
  <c r="F252" i="21"/>
  <c r="M252" i="21"/>
  <c r="N252" i="21" s="1"/>
  <c r="O252" i="21" s="1"/>
  <c r="F314" i="21"/>
  <c r="M314" i="21"/>
  <c r="N314" i="21" s="1"/>
  <c r="O314" i="21" s="1"/>
  <c r="F363" i="21"/>
  <c r="M363" i="21"/>
  <c r="N363" i="21" s="1"/>
  <c r="O363" i="21" s="1"/>
  <c r="H148" i="21"/>
  <c r="I148" i="21" s="1"/>
  <c r="J148" i="21" s="1"/>
  <c r="E148" i="21" a="1"/>
  <c r="E148" i="21" s="1"/>
  <c r="M166" i="21"/>
  <c r="N166" i="21" s="1"/>
  <c r="O166" i="21" s="1"/>
  <c r="F166" i="21" s="1"/>
  <c r="M329" i="21"/>
  <c r="N329" i="21" s="1"/>
  <c r="O329" i="21" s="1"/>
  <c r="F329" i="21"/>
  <c r="K114" i="21"/>
  <c r="E114" i="21" a="1"/>
  <c r="E114" i="21" s="1"/>
  <c r="H119" i="21"/>
  <c r="I119" i="21" s="1"/>
  <c r="J119" i="21" s="1"/>
  <c r="K119" i="21"/>
  <c r="H127" i="21"/>
  <c r="I127" i="21" s="1"/>
  <c r="J127" i="21" s="1"/>
  <c r="E127" i="21" a="1"/>
  <c r="E127" i="21" s="1"/>
  <c r="H141" i="21"/>
  <c r="I141" i="21" s="1"/>
  <c r="J141" i="21" s="1"/>
  <c r="E141" i="21" a="1"/>
  <c r="E141" i="21" s="1"/>
  <c r="H304" i="21"/>
  <c r="I304" i="21" s="1"/>
  <c r="J304" i="21" s="1"/>
  <c r="E304" i="21" a="1"/>
  <c r="E304" i="21" s="1"/>
  <c r="K346" i="21"/>
  <c r="H346" i="21"/>
  <c r="I346" i="21" s="1"/>
  <c r="J346" i="21" s="1"/>
  <c r="E346" i="21" a="1"/>
  <c r="E346" i="21" s="1"/>
  <c r="K310" i="21"/>
  <c r="H310" i="21"/>
  <c r="I310" i="21" s="1"/>
  <c r="J310" i="21" s="1"/>
  <c r="E310" i="21" a="1"/>
  <c r="E310" i="21" s="1"/>
  <c r="H324" i="21"/>
  <c r="I324" i="21" s="1"/>
  <c r="J324" i="21" s="1"/>
  <c r="K324" i="21"/>
  <c r="E324" i="21" a="1"/>
  <c r="E324" i="21" s="1"/>
  <c r="H420" i="21"/>
  <c r="I420" i="21" s="1"/>
  <c r="J420" i="21" s="1"/>
  <c r="K420" i="21"/>
  <c r="E420" i="21" a="1"/>
  <c r="E420" i="21" s="1"/>
  <c r="E36" i="21" a="1"/>
  <c r="E36" i="21" s="1"/>
  <c r="D36" i="21" s="1"/>
  <c r="F72" i="21"/>
  <c r="E85" i="21" a="1"/>
  <c r="E85" i="21" s="1"/>
  <c r="H117" i="21"/>
  <c r="I117" i="21" s="1"/>
  <c r="J117" i="21" s="1"/>
  <c r="M130" i="21"/>
  <c r="N130" i="21" s="1"/>
  <c r="O130" i="21" s="1"/>
  <c r="F130" i="21" s="1"/>
  <c r="E183" i="21" a="1"/>
  <c r="E183" i="21" s="1"/>
  <c r="F189" i="21"/>
  <c r="H261" i="21"/>
  <c r="I261" i="21" s="1"/>
  <c r="J261" i="21" s="1"/>
  <c r="E261" i="21" a="1"/>
  <c r="E261" i="21" s="1"/>
  <c r="E290" i="21" a="1"/>
  <c r="E290" i="21" s="1"/>
  <c r="M338" i="21"/>
  <c r="N338" i="21" s="1"/>
  <c r="O338" i="21" s="1"/>
  <c r="F338" i="21"/>
  <c r="H380" i="21"/>
  <c r="I380" i="21" s="1"/>
  <c r="J380" i="21" s="1"/>
  <c r="H400" i="21"/>
  <c r="I400" i="21" s="1"/>
  <c r="J400" i="21" s="1"/>
  <c r="E400" i="21" a="1"/>
  <c r="E400" i="21" s="1"/>
  <c r="M431" i="21"/>
  <c r="N431" i="21" s="1"/>
  <c r="O431" i="21" s="1"/>
  <c r="F431" i="21"/>
  <c r="H329" i="21"/>
  <c r="I329" i="21" s="1"/>
  <c r="J329" i="21" s="1"/>
  <c r="E329" i="21" a="1"/>
  <c r="E329" i="21" s="1"/>
  <c r="H319" i="21"/>
  <c r="I319" i="21" s="1"/>
  <c r="J319" i="21" s="1"/>
  <c r="E319" i="21" a="1"/>
  <c r="E319" i="21" s="1"/>
  <c r="H340" i="21"/>
  <c r="I340" i="21" s="1"/>
  <c r="J340" i="21" s="1"/>
  <c r="K340" i="21"/>
  <c r="E340" i="21" a="1"/>
  <c r="E340" i="21" s="1"/>
  <c r="H441" i="21"/>
  <c r="I441" i="21" s="1"/>
  <c r="J441" i="21" s="1"/>
  <c r="E441" i="21" a="1"/>
  <c r="E441" i="21" s="1"/>
  <c r="F116" i="21"/>
  <c r="E32" i="21" a="1"/>
  <c r="E32" i="21" s="1"/>
  <c r="E58" i="21" a="1"/>
  <c r="E58" i="21" s="1"/>
  <c r="E75" i="21" a="1"/>
  <c r="E75" i="21" s="1"/>
  <c r="K75" i="21"/>
  <c r="H78" i="21"/>
  <c r="I78" i="21" s="1"/>
  <c r="J78" i="21" s="1"/>
  <c r="E97" i="21" a="1"/>
  <c r="E97" i="21" s="1"/>
  <c r="H123" i="21"/>
  <c r="I123" i="21" s="1"/>
  <c r="J123" i="21" s="1"/>
  <c r="E125" i="21" a="1"/>
  <c r="E125" i="21" s="1"/>
  <c r="H125" i="21"/>
  <c r="I125" i="21" s="1"/>
  <c r="J125" i="21" s="1"/>
  <c r="H206" i="21"/>
  <c r="I206" i="21" s="1"/>
  <c r="J206" i="21" s="1"/>
  <c r="M248" i="21"/>
  <c r="N248" i="21" s="1"/>
  <c r="O248" i="21" s="1"/>
  <c r="F248" i="21"/>
  <c r="H270" i="21"/>
  <c r="I270" i="21" s="1"/>
  <c r="J270" i="21" s="1"/>
  <c r="K278" i="21"/>
  <c r="H278" i="21"/>
  <c r="I278" i="21" s="1"/>
  <c r="J278" i="21" s="1"/>
  <c r="E278" i="21" a="1"/>
  <c r="E278" i="21" s="1"/>
  <c r="M310" i="21"/>
  <c r="N310" i="21" s="1"/>
  <c r="O310" i="21" s="1"/>
  <c r="F310" i="21"/>
  <c r="M361" i="21"/>
  <c r="N361" i="21" s="1"/>
  <c r="O361" i="21" s="1"/>
  <c r="E378" i="21" a="1"/>
  <c r="E378" i="21" s="1"/>
  <c r="M384" i="21"/>
  <c r="N384" i="21" s="1"/>
  <c r="O384" i="21" s="1"/>
  <c r="H398" i="21"/>
  <c r="I398" i="21" s="1"/>
  <c r="J398" i="21" s="1"/>
  <c r="F466" i="21"/>
  <c r="M466" i="21"/>
  <c r="N466" i="21" s="1"/>
  <c r="O466" i="21" s="1"/>
  <c r="K471" i="21"/>
  <c r="H83" i="21"/>
  <c r="I83" i="21" s="1"/>
  <c r="J83" i="21" s="1"/>
  <c r="H85" i="21"/>
  <c r="I85" i="21" s="1"/>
  <c r="J85" i="21" s="1"/>
  <c r="F89" i="21"/>
  <c r="H115" i="21"/>
  <c r="I115" i="21" s="1"/>
  <c r="J115" i="21" s="1"/>
  <c r="K123" i="21"/>
  <c r="K218" i="21"/>
  <c r="H218" i="21"/>
  <c r="I218" i="21" s="1"/>
  <c r="J218" i="21" s="1"/>
  <c r="E218" i="21" a="1"/>
  <c r="E218" i="21" s="1"/>
  <c r="K270" i="21"/>
  <c r="M292" i="21"/>
  <c r="N292" i="21" s="1"/>
  <c r="O292" i="21" s="1"/>
  <c r="M370" i="21"/>
  <c r="N370" i="21" s="1"/>
  <c r="O370" i="21" s="1"/>
  <c r="F370" i="21"/>
  <c r="K380" i="21"/>
  <c r="K398" i="21"/>
  <c r="K410" i="21"/>
  <c r="E410" i="21" a="1"/>
  <c r="E410" i="21" s="1"/>
  <c r="K115" i="21"/>
  <c r="K120" i="21"/>
  <c r="H120" i="21"/>
  <c r="I120" i="21" s="1"/>
  <c r="J120" i="21" s="1"/>
  <c r="K192" i="21"/>
  <c r="H192" i="21"/>
  <c r="I192" i="21" s="1"/>
  <c r="J192" i="21" s="1"/>
  <c r="E192" i="21" a="1"/>
  <c r="E192" i="21" s="1"/>
  <c r="M203" i="21"/>
  <c r="N203" i="21" s="1"/>
  <c r="O203" i="21" s="1"/>
  <c r="F203" i="21" s="1"/>
  <c r="H464" i="21"/>
  <c r="I464" i="21" s="1"/>
  <c r="J464" i="21" s="1"/>
  <c r="E464" i="21" a="1"/>
  <c r="E464" i="21" s="1"/>
  <c r="M455" i="21"/>
  <c r="N455" i="21" s="1"/>
  <c r="O455" i="21" s="1"/>
  <c r="F455" i="21"/>
  <c r="M453" i="21"/>
  <c r="N453" i="21" s="1"/>
  <c r="O453" i="21" s="1"/>
  <c r="F453" i="21"/>
  <c r="M123" i="21"/>
  <c r="N123" i="21" s="1"/>
  <c r="O123" i="21" s="1"/>
  <c r="F123" i="21" s="1"/>
  <c r="K165" i="21"/>
  <c r="H165" i="21"/>
  <c r="I165" i="21" s="1"/>
  <c r="J165" i="21" s="1"/>
  <c r="F176" i="21"/>
  <c r="M359" i="21"/>
  <c r="N359" i="21" s="1"/>
  <c r="O359" i="21" s="1"/>
  <c r="F359" i="21"/>
  <c r="F46" i="21"/>
  <c r="E66" i="21" a="1"/>
  <c r="E66" i="21" s="1"/>
  <c r="K144" i="21"/>
  <c r="H144" i="21"/>
  <c r="I144" i="21" s="1"/>
  <c r="J144" i="21" s="1"/>
  <c r="F192" i="21"/>
  <c r="H285" i="21"/>
  <c r="I285" i="21" s="1"/>
  <c r="J285" i="21" s="1"/>
  <c r="K285" i="21"/>
  <c r="E285" i="21" a="1"/>
  <c r="E285" i="21" s="1"/>
  <c r="H308" i="21"/>
  <c r="I308" i="21" s="1"/>
  <c r="J308" i="21" s="1"/>
  <c r="K308" i="21"/>
  <c r="E308" i="21" a="1"/>
  <c r="E308" i="21" s="1"/>
  <c r="M344" i="21"/>
  <c r="N344" i="21" s="1"/>
  <c r="O344" i="21" s="1"/>
  <c r="F344" i="21"/>
  <c r="F406" i="21"/>
  <c r="E414" i="21" a="1"/>
  <c r="E414" i="21" s="1"/>
  <c r="K414" i="21"/>
  <c r="H414" i="21"/>
  <c r="I414" i="21" s="1"/>
  <c r="J414" i="21" s="1"/>
  <c r="K164" i="21"/>
  <c r="H164" i="21"/>
  <c r="I164" i="21" s="1"/>
  <c r="J164" i="21" s="1"/>
  <c r="M234" i="21"/>
  <c r="N234" i="21" s="1"/>
  <c r="O234" i="21" s="1"/>
  <c r="F234" i="21"/>
  <c r="F43" i="21"/>
  <c r="E51" i="21" a="1"/>
  <c r="E51" i="21" s="1"/>
  <c r="E124" i="21" a="1"/>
  <c r="E124" i="21" s="1"/>
  <c r="K135" i="21"/>
  <c r="H135" i="21"/>
  <c r="I135" i="21" s="1"/>
  <c r="J135" i="21" s="1"/>
  <c r="E135" i="21" a="1"/>
  <c r="E135" i="21" s="1"/>
  <c r="E147" i="21" a="1"/>
  <c r="E147" i="21" s="1"/>
  <c r="H147" i="21"/>
  <c r="I147" i="21" s="1"/>
  <c r="J147" i="21" s="1"/>
  <c r="K160" i="21"/>
  <c r="E160" i="21" a="1"/>
  <c r="E160" i="21" s="1"/>
  <c r="K288" i="21"/>
  <c r="E288" i="21" a="1"/>
  <c r="E288" i="21" s="1"/>
  <c r="H298" i="21"/>
  <c r="I298" i="21" s="1"/>
  <c r="J298" i="21" s="1"/>
  <c r="E298" i="21" a="1"/>
  <c r="E298" i="21" s="1"/>
  <c r="E22" i="21" a="1"/>
  <c r="E22" i="21" s="1"/>
  <c r="D22" i="21" s="1"/>
  <c r="H38" i="21"/>
  <c r="I38" i="21" s="1"/>
  <c r="J38" i="21" s="1"/>
  <c r="E74" i="21" a="1"/>
  <c r="E74" i="21" s="1"/>
  <c r="M107" i="21"/>
  <c r="N107" i="21" s="1"/>
  <c r="O107" i="21" s="1"/>
  <c r="F107" i="21" s="1"/>
  <c r="H113" i="21"/>
  <c r="I113" i="21" s="1"/>
  <c r="J113" i="21" s="1"/>
  <c r="H118" i="21"/>
  <c r="I118" i="21" s="1"/>
  <c r="J118" i="21" s="1"/>
  <c r="E118" i="21" a="1"/>
  <c r="E118" i="21" s="1"/>
  <c r="K129" i="21"/>
  <c r="F138" i="21"/>
  <c r="E166" i="21" a="1"/>
  <c r="E166" i="21" s="1"/>
  <c r="H190" i="21"/>
  <c r="I190" i="21" s="1"/>
  <c r="J190" i="21" s="1"/>
  <c r="K190" i="21"/>
  <c r="E190" i="21" a="1"/>
  <c r="E190" i="21" s="1"/>
  <c r="K227" i="21"/>
  <c r="E227" i="21" a="1"/>
  <c r="E227" i="21" s="1"/>
  <c r="F319" i="21"/>
  <c r="M342" i="21"/>
  <c r="N342" i="21" s="1"/>
  <c r="O342" i="21" s="1"/>
  <c r="F342" i="21"/>
  <c r="K357" i="21"/>
  <c r="K376" i="21"/>
  <c r="K396" i="21"/>
  <c r="M462" i="21"/>
  <c r="N462" i="21" s="1"/>
  <c r="O462" i="21" s="1"/>
  <c r="F462" i="21"/>
  <c r="E82" i="21" a="1"/>
  <c r="E82" i="21" s="1"/>
  <c r="H82" i="21"/>
  <c r="I82" i="21" s="1"/>
  <c r="J82" i="21" s="1"/>
  <c r="M295" i="21"/>
  <c r="N295" i="21" s="1"/>
  <c r="O295" i="21" s="1"/>
  <c r="F295" i="21"/>
  <c r="M422" i="21"/>
  <c r="N422" i="21" s="1"/>
  <c r="O422" i="21" s="1"/>
  <c r="F422" i="21"/>
  <c r="M280" i="21"/>
  <c r="N280" i="21" s="1"/>
  <c r="O280" i="21" s="1"/>
  <c r="F280" i="21"/>
  <c r="H43" i="21"/>
  <c r="I43" i="21" s="1"/>
  <c r="J43" i="21" s="1"/>
  <c r="E49" i="21" a="1"/>
  <c r="E49" i="21" s="1"/>
  <c r="H66" i="21"/>
  <c r="I66" i="21" s="1"/>
  <c r="J66" i="21" s="1"/>
  <c r="F74" i="21"/>
  <c r="E84" i="21" a="1"/>
  <c r="E84" i="21" s="1"/>
  <c r="E88" i="21" a="1"/>
  <c r="E88" i="21" s="1"/>
  <c r="H88" i="21"/>
  <c r="I88" i="21" s="1"/>
  <c r="J88" i="21" s="1"/>
  <c r="M90" i="21"/>
  <c r="N90" i="21" s="1"/>
  <c r="O90" i="21" s="1"/>
  <c r="F90" i="21" s="1"/>
  <c r="F93" i="21"/>
  <c r="H124" i="21"/>
  <c r="I124" i="21" s="1"/>
  <c r="J124" i="21" s="1"/>
  <c r="M152" i="21"/>
  <c r="N152" i="21" s="1"/>
  <c r="O152" i="21" s="1"/>
  <c r="F152" i="21" s="1"/>
  <c r="H155" i="21"/>
  <c r="I155" i="21" s="1"/>
  <c r="J155" i="21" s="1"/>
  <c r="K163" i="21"/>
  <c r="H163" i="21"/>
  <c r="I163" i="21" s="1"/>
  <c r="J163" i="21" s="1"/>
  <c r="M227" i="21"/>
  <c r="N227" i="21" s="1"/>
  <c r="O227" i="21" s="1"/>
  <c r="F227" i="21" s="1"/>
  <c r="K236" i="21"/>
  <c r="H236" i="21"/>
  <c r="I236" i="21" s="1"/>
  <c r="J236" i="21" s="1"/>
  <c r="E236" i="21" a="1"/>
  <c r="E236" i="21" s="1"/>
  <c r="K268" i="21"/>
  <c r="E268" i="21" a="1"/>
  <c r="E268" i="21" s="1"/>
  <c r="M388" i="21"/>
  <c r="N388" i="21" s="1"/>
  <c r="O388" i="21" s="1"/>
  <c r="F388" i="21"/>
  <c r="H208" i="21"/>
  <c r="I208" i="21" s="1"/>
  <c r="J208" i="21" s="1"/>
  <c r="E208" i="21" a="1"/>
  <c r="E208" i="21" s="1"/>
  <c r="H372" i="21"/>
  <c r="I372" i="21" s="1"/>
  <c r="J372" i="21" s="1"/>
  <c r="E372" i="21" a="1"/>
  <c r="E372" i="21" s="1"/>
  <c r="M441" i="21"/>
  <c r="N441" i="21" s="1"/>
  <c r="O441" i="21" s="1"/>
  <c r="F441" i="21"/>
  <c r="K191" i="21"/>
  <c r="H191" i="21"/>
  <c r="I191" i="21" s="1"/>
  <c r="J191" i="21" s="1"/>
  <c r="K43" i="21"/>
  <c r="K82" i="21"/>
  <c r="E169" i="21" a="1"/>
  <c r="E169" i="21" s="1"/>
  <c r="K193" i="21"/>
  <c r="H193" i="21"/>
  <c r="I193" i="21" s="1"/>
  <c r="J193" i="21" s="1"/>
  <c r="K201" i="21"/>
  <c r="E201" i="21" a="1"/>
  <c r="E201" i="21" s="1"/>
  <c r="K266" i="21"/>
  <c r="H266" i="21"/>
  <c r="I266" i="21" s="1"/>
  <c r="J266" i="21" s="1"/>
  <c r="E266" i="21" a="1"/>
  <c r="E266" i="21" s="1"/>
  <c r="M268" i="21"/>
  <c r="N268" i="21" s="1"/>
  <c r="O268" i="21" s="1"/>
  <c r="K329" i="21"/>
  <c r="M355" i="21"/>
  <c r="N355" i="21" s="1"/>
  <c r="O355" i="21" s="1"/>
  <c r="M357" i="21"/>
  <c r="N357" i="21" s="1"/>
  <c r="O357" i="21" s="1"/>
  <c r="F357" i="21"/>
  <c r="K404" i="21"/>
  <c r="K422" i="21"/>
  <c r="K171" i="21"/>
  <c r="H181" i="21"/>
  <c r="I181" i="21" s="1"/>
  <c r="J181" i="21" s="1"/>
  <c r="H204" i="21"/>
  <c r="I204" i="21" s="1"/>
  <c r="J204" i="21" s="1"/>
  <c r="H209" i="21"/>
  <c r="I209" i="21" s="1"/>
  <c r="J209" i="21" s="1"/>
  <c r="H214" i="21"/>
  <c r="I214" i="21" s="1"/>
  <c r="J214" i="21" s="1"/>
  <c r="M242" i="21"/>
  <c r="N242" i="21" s="1"/>
  <c r="O242" i="21" s="1"/>
  <c r="K251" i="21"/>
  <c r="E289" i="21" a="1"/>
  <c r="E289" i="21" s="1"/>
  <c r="H299" i="21"/>
  <c r="I299" i="21" s="1"/>
  <c r="J299" i="21" s="1"/>
  <c r="H309" i="21"/>
  <c r="I309" i="21" s="1"/>
  <c r="J309" i="21" s="1"/>
  <c r="E330" i="21" a="1"/>
  <c r="E330" i="21" s="1"/>
  <c r="M337" i="21"/>
  <c r="N337" i="21" s="1"/>
  <c r="O337" i="21" s="1"/>
  <c r="K349" i="21"/>
  <c r="F356" i="21"/>
  <c r="E358" i="21" a="1"/>
  <c r="E358" i="21" s="1"/>
  <c r="E362" i="21" a="1"/>
  <c r="E362" i="21" s="1"/>
  <c r="H369" i="21"/>
  <c r="I369" i="21" s="1"/>
  <c r="J369" i="21" s="1"/>
  <c r="E399" i="21" a="1"/>
  <c r="E399" i="21" s="1"/>
  <c r="K413" i="21"/>
  <c r="H415" i="21"/>
  <c r="I415" i="21" s="1"/>
  <c r="J415" i="21" s="1"/>
  <c r="H421" i="21"/>
  <c r="I421" i="21" s="1"/>
  <c r="J421" i="21" s="1"/>
  <c r="K440" i="21"/>
  <c r="H452" i="21"/>
  <c r="I452" i="21" s="1"/>
  <c r="J452" i="21" s="1"/>
  <c r="K214" i="21"/>
  <c r="H247" i="21"/>
  <c r="I247" i="21" s="1"/>
  <c r="J247" i="21" s="1"/>
  <c r="H260" i="21"/>
  <c r="I260" i="21" s="1"/>
  <c r="J260" i="21" s="1"/>
  <c r="M262" i="21"/>
  <c r="N262" i="21" s="1"/>
  <c r="O262" i="21" s="1"/>
  <c r="H265" i="21"/>
  <c r="I265" i="21" s="1"/>
  <c r="J265" i="21" s="1"/>
  <c r="E269" i="21" a="1"/>
  <c r="E269" i="21" s="1"/>
  <c r="K279" i="21"/>
  <c r="K284" i="21"/>
  <c r="E297" i="21" a="1"/>
  <c r="E297" i="21" s="1"/>
  <c r="K309" i="21"/>
  <c r="E320" i="21" a="1"/>
  <c r="E320" i="21" s="1"/>
  <c r="M343" i="21"/>
  <c r="N343" i="21" s="1"/>
  <c r="O343" i="21" s="1"/>
  <c r="M366" i="21"/>
  <c r="N366" i="21" s="1"/>
  <c r="O366" i="21" s="1"/>
  <c r="K369" i="21"/>
  <c r="H373" i="21"/>
  <c r="I373" i="21" s="1"/>
  <c r="J373" i="21" s="1"/>
  <c r="E377" i="21" a="1"/>
  <c r="E377" i="21" s="1"/>
  <c r="K387" i="21"/>
  <c r="F403" i="21"/>
  <c r="K467" i="21"/>
  <c r="H267" i="21"/>
  <c r="I267" i="21" s="1"/>
  <c r="J267" i="21" s="1"/>
  <c r="H269" i="21"/>
  <c r="I269" i="21" s="1"/>
  <c r="J269" i="21" s="1"/>
  <c r="K273" i="21"/>
  <c r="H297" i="21"/>
  <c r="I297" i="21" s="1"/>
  <c r="J297" i="21" s="1"/>
  <c r="H320" i="21"/>
  <c r="I320" i="21" s="1"/>
  <c r="J320" i="21" s="1"/>
  <c r="K356" i="21"/>
  <c r="H358" i="21"/>
  <c r="I358" i="21" s="1"/>
  <c r="J358" i="21" s="1"/>
  <c r="M371" i="21"/>
  <c r="N371" i="21" s="1"/>
  <c r="O371" i="21" s="1"/>
  <c r="H405" i="21"/>
  <c r="I405" i="21" s="1"/>
  <c r="J405" i="21" s="1"/>
  <c r="M419" i="21"/>
  <c r="N419" i="21" s="1"/>
  <c r="O419" i="21" s="1"/>
  <c r="M435" i="21"/>
  <c r="N435" i="21" s="1"/>
  <c r="O435" i="21" s="1"/>
  <c r="H442" i="21"/>
  <c r="I442" i="21" s="1"/>
  <c r="J442" i="21" s="1"/>
  <c r="K271" i="21"/>
  <c r="H289" i="21"/>
  <c r="I289" i="21" s="1"/>
  <c r="J289" i="21" s="1"/>
  <c r="H333" i="21"/>
  <c r="I333" i="21" s="1"/>
  <c r="J333" i="21" s="1"/>
  <c r="M362" i="21"/>
  <c r="N362" i="21" s="1"/>
  <c r="O362" i="21" s="1"/>
  <c r="K373" i="21"/>
  <c r="H377" i="21"/>
  <c r="I377" i="21" s="1"/>
  <c r="J377" i="21" s="1"/>
  <c r="H379" i="21"/>
  <c r="I379" i="21" s="1"/>
  <c r="J379" i="21" s="1"/>
  <c r="M438" i="21"/>
  <c r="N438" i="21" s="1"/>
  <c r="O438" i="21" s="1"/>
  <c r="M463" i="21"/>
  <c r="N463" i="21" s="1"/>
  <c r="O463" i="21" s="1"/>
  <c r="K474" i="21"/>
  <c r="M474" i="21"/>
  <c r="N474" i="21" s="1"/>
  <c r="O474" i="21" s="1"/>
  <c r="K143" i="21"/>
  <c r="K259" i="21"/>
  <c r="K344" i="21"/>
  <c r="K355" i="21"/>
  <c r="M412" i="21"/>
  <c r="N412" i="21" s="1"/>
  <c r="O412" i="21" s="1"/>
  <c r="K426" i="21"/>
  <c r="K436" i="21"/>
  <c r="E39" i="21" a="1"/>
  <c r="E39" i="21" s="1"/>
  <c r="D39" i="21" s="1"/>
  <c r="H22" i="21"/>
  <c r="I22" i="21" s="1"/>
  <c r="J22" i="21" s="1"/>
  <c r="K22" i="21" s="1"/>
  <c r="F65" i="21"/>
  <c r="E21" i="21" a="1"/>
  <c r="E21" i="21" s="1"/>
  <c r="D21" i="21" s="1"/>
  <c r="E28" i="21" a="1"/>
  <c r="E28" i="21" s="1"/>
  <c r="H28" i="21"/>
  <c r="I28" i="21" s="1"/>
  <c r="J28" i="21" s="1"/>
  <c r="M34" i="21"/>
  <c r="N34" i="21" s="1"/>
  <c r="O34" i="21" s="1"/>
  <c r="F34" i="21" s="1"/>
  <c r="E46" i="21" a="1"/>
  <c r="E46" i="21" s="1"/>
  <c r="D46" i="21" s="1"/>
  <c r="E60" i="21" a="1"/>
  <c r="E60" i="21" s="1"/>
  <c r="M201" i="21"/>
  <c r="N201" i="21" s="1"/>
  <c r="O201" i="21" s="1"/>
  <c r="F201" i="21" s="1"/>
  <c r="E417" i="21" a="1"/>
  <c r="E417" i="21" s="1"/>
  <c r="H417" i="21"/>
  <c r="I417" i="21" s="1"/>
  <c r="J417" i="21" s="1"/>
  <c r="F458" i="21"/>
  <c r="M458" i="21"/>
  <c r="N458" i="21" s="1"/>
  <c r="O458" i="21" s="1"/>
  <c r="H17" i="21"/>
  <c r="I17" i="21" s="1"/>
  <c r="J17" i="21" s="1"/>
  <c r="K17" i="21" s="1"/>
  <c r="E17" i="21" a="1"/>
  <c r="E17" i="21" s="1"/>
  <c r="D17" i="21" s="1"/>
  <c r="M69" i="21"/>
  <c r="N69" i="21" s="1"/>
  <c r="O69" i="21" s="1"/>
  <c r="F69" i="21" s="1"/>
  <c r="F81" i="21"/>
  <c r="F99" i="21"/>
  <c r="E105" i="21" a="1"/>
  <c r="E105" i="21" s="1"/>
  <c r="K105" i="21"/>
  <c r="H105" i="21"/>
  <c r="I105" i="21" s="1"/>
  <c r="J105" i="21" s="1"/>
  <c r="H121" i="21"/>
  <c r="I121" i="21" s="1"/>
  <c r="J121" i="21" s="1"/>
  <c r="K121" i="21"/>
  <c r="E121" i="21" a="1"/>
  <c r="E121" i="21" s="1"/>
  <c r="M127" i="21"/>
  <c r="N127" i="21" s="1"/>
  <c r="O127" i="21" s="1"/>
  <c r="F127" i="21" s="1"/>
  <c r="K158" i="21"/>
  <c r="E158" i="21" a="1"/>
  <c r="E158" i="21" s="1"/>
  <c r="H158" i="21"/>
  <c r="I158" i="21" s="1"/>
  <c r="J158" i="21" s="1"/>
  <c r="K161" i="21"/>
  <c r="H161" i="21"/>
  <c r="I161" i="21" s="1"/>
  <c r="J161" i="21" s="1"/>
  <c r="E161" i="21" a="1"/>
  <c r="E161" i="21" s="1"/>
  <c r="E179" i="21" a="1"/>
  <c r="E179" i="21" s="1"/>
  <c r="H179" i="21"/>
  <c r="I179" i="21" s="1"/>
  <c r="J179" i="21" s="1"/>
  <c r="K179" i="21"/>
  <c r="E325" i="21" a="1"/>
  <c r="E325" i="21" s="1"/>
  <c r="K325" i="21"/>
  <c r="F45" i="21"/>
  <c r="M51" i="21"/>
  <c r="N51" i="21" s="1"/>
  <c r="O51" i="21" s="1"/>
  <c r="F51" i="21" s="1"/>
  <c r="M121" i="21"/>
  <c r="N121" i="21" s="1"/>
  <c r="O121" i="21" s="1"/>
  <c r="F121" i="21" s="1"/>
  <c r="F197" i="21"/>
  <c r="M218" i="21"/>
  <c r="N218" i="21" s="1"/>
  <c r="O218" i="21" s="1"/>
  <c r="F218" i="21" s="1"/>
  <c r="F264" i="21"/>
  <c r="M264" i="21"/>
  <c r="N264" i="21" s="1"/>
  <c r="O264" i="21" s="1"/>
  <c r="F397" i="21"/>
  <c r="M397" i="21"/>
  <c r="N397" i="21" s="1"/>
  <c r="O397" i="21" s="1"/>
  <c r="H431" i="21"/>
  <c r="I431" i="21" s="1"/>
  <c r="J431" i="21" s="1"/>
  <c r="E431" i="21" a="1"/>
  <c r="E431" i="21" s="1"/>
  <c r="K470" i="21"/>
  <c r="H470" i="21"/>
  <c r="I470" i="21" s="1"/>
  <c r="J470" i="21" s="1"/>
  <c r="E470" i="21" a="1"/>
  <c r="E470" i="21" s="1"/>
  <c r="M147" i="21"/>
  <c r="N147" i="21" s="1"/>
  <c r="O147" i="21" s="1"/>
  <c r="F147" i="21" s="1"/>
  <c r="M294" i="21"/>
  <c r="N294" i="21" s="1"/>
  <c r="O294" i="21" s="1"/>
  <c r="F294" i="21"/>
  <c r="H64" i="21"/>
  <c r="I64" i="21" s="1"/>
  <c r="J64" i="21" s="1"/>
  <c r="K64" i="21"/>
  <c r="H73" i="21"/>
  <c r="I73" i="21" s="1"/>
  <c r="J73" i="21" s="1"/>
  <c r="E73" i="21" a="1"/>
  <c r="E73" i="21" s="1"/>
  <c r="M125" i="21"/>
  <c r="N125" i="21" s="1"/>
  <c r="O125" i="21" s="1"/>
  <c r="F125" i="21" s="1"/>
  <c r="K243" i="21"/>
  <c r="H243" i="21"/>
  <c r="I243" i="21" s="1"/>
  <c r="J243" i="21" s="1"/>
  <c r="E274" i="21" a="1"/>
  <c r="E274" i="21" s="1"/>
  <c r="K274" i="21"/>
  <c r="H274" i="21"/>
  <c r="I274" i="21" s="1"/>
  <c r="J274" i="21" s="1"/>
  <c r="H392" i="21"/>
  <c r="I392" i="21" s="1"/>
  <c r="J392" i="21" s="1"/>
  <c r="E392" i="21" a="1"/>
  <c r="E392" i="21" s="1"/>
  <c r="F457" i="21"/>
  <c r="M457" i="21"/>
  <c r="N457" i="21" s="1"/>
  <c r="O457" i="21" s="1"/>
  <c r="E20" i="21" a="1"/>
  <c r="E20" i="21" s="1"/>
  <c r="D20" i="21" s="1"/>
  <c r="H20" i="21"/>
  <c r="I20" i="21" s="1"/>
  <c r="J20" i="21" s="1"/>
  <c r="K20" i="21" s="1"/>
  <c r="K149" i="21"/>
  <c r="H149" i="21"/>
  <c r="I149" i="21" s="1"/>
  <c r="J149" i="21" s="1"/>
  <c r="F214" i="21"/>
  <c r="E291" i="21" a="1"/>
  <c r="E291" i="21" s="1"/>
  <c r="K291" i="21"/>
  <c r="H291" i="21"/>
  <c r="I291" i="21" s="1"/>
  <c r="J291" i="21" s="1"/>
  <c r="E41" i="21" a="1"/>
  <c r="E41" i="21" s="1"/>
  <c r="D41" i="21" s="1"/>
  <c r="H59" i="21"/>
  <c r="I59" i="21" s="1"/>
  <c r="J59" i="21" s="1"/>
  <c r="H60" i="21"/>
  <c r="I60" i="21" s="1"/>
  <c r="J60" i="21" s="1"/>
  <c r="E77" i="21" a="1"/>
  <c r="E77" i="21" s="1"/>
  <c r="H77" i="21"/>
  <c r="I77" i="21" s="1"/>
  <c r="J77" i="21" s="1"/>
  <c r="K77" i="21"/>
  <c r="M31" i="21"/>
  <c r="N31" i="21" s="1"/>
  <c r="O31" i="21" s="1"/>
  <c r="F31" i="21" s="1"/>
  <c r="F30" i="21"/>
  <c r="M44" i="21"/>
  <c r="N44" i="21" s="1"/>
  <c r="O44" i="21" s="1"/>
  <c r="F44" i="21" s="1"/>
  <c r="H67" i="21"/>
  <c r="I67" i="21" s="1"/>
  <c r="J67" i="21" s="1"/>
  <c r="E67" i="21" a="1"/>
  <c r="E67" i="21" s="1"/>
  <c r="H99" i="21"/>
  <c r="I99" i="21" s="1"/>
  <c r="J99" i="21" s="1"/>
  <c r="E99" i="21" a="1"/>
  <c r="E99" i="21" s="1"/>
  <c r="K99" i="21"/>
  <c r="H139" i="21"/>
  <c r="I139" i="21" s="1"/>
  <c r="J139" i="21" s="1"/>
  <c r="K139" i="21"/>
  <c r="M191" i="21"/>
  <c r="N191" i="21" s="1"/>
  <c r="O191" i="21" s="1"/>
  <c r="F191" i="21" s="1"/>
  <c r="F287" i="21"/>
  <c r="M287" i="21"/>
  <c r="N287" i="21" s="1"/>
  <c r="O287" i="21" s="1"/>
  <c r="E472" i="21" a="1"/>
  <c r="E472" i="21" s="1"/>
  <c r="H472" i="21"/>
  <c r="I472" i="21" s="1"/>
  <c r="J472" i="21" s="1"/>
  <c r="K30" i="21"/>
  <c r="H30" i="21"/>
  <c r="I30" i="21" s="1"/>
  <c r="J30" i="21" s="1"/>
  <c r="E30" i="21" a="1"/>
  <c r="E30" i="21" s="1"/>
  <c r="H65" i="21"/>
  <c r="I65" i="21" s="1"/>
  <c r="J65" i="21" s="1"/>
  <c r="E65" i="21" a="1"/>
  <c r="E65" i="21" s="1"/>
  <c r="H109" i="21"/>
  <c r="I109" i="21" s="1"/>
  <c r="J109" i="21" s="1"/>
  <c r="E109" i="21" a="1"/>
  <c r="E109" i="21" s="1"/>
  <c r="K109" i="21"/>
  <c r="H199" i="21"/>
  <c r="I199" i="21" s="1"/>
  <c r="J199" i="21" s="1"/>
  <c r="E199" i="21" a="1"/>
  <c r="E199" i="21" s="1"/>
  <c r="K199" i="21"/>
  <c r="F282" i="21"/>
  <c r="M282" i="21"/>
  <c r="N282" i="21" s="1"/>
  <c r="O282" i="21" s="1"/>
  <c r="K321" i="21"/>
  <c r="H321" i="21"/>
  <c r="I321" i="21" s="1"/>
  <c r="J321" i="21" s="1"/>
  <c r="E321" i="21" a="1"/>
  <c r="E321" i="21" s="1"/>
  <c r="E411" i="21" a="1"/>
  <c r="E411" i="21" s="1"/>
  <c r="K411" i="21"/>
  <c r="H411" i="21"/>
  <c r="I411" i="21" s="1"/>
  <c r="J411" i="21" s="1"/>
  <c r="H435" i="21"/>
  <c r="I435" i="21" s="1"/>
  <c r="J435" i="21" s="1"/>
  <c r="E435" i="21" a="1"/>
  <c r="E435" i="21" s="1"/>
  <c r="E437" i="21" a="1"/>
  <c r="E437" i="21" s="1"/>
  <c r="H437" i="21"/>
  <c r="I437" i="21" s="1"/>
  <c r="J437" i="21" s="1"/>
  <c r="K437" i="21"/>
  <c r="M16" i="21"/>
  <c r="N16" i="21" s="1"/>
  <c r="O16" i="21" s="1"/>
  <c r="F16" i="21" s="1"/>
  <c r="F35" i="21"/>
  <c r="M58" i="21"/>
  <c r="N58" i="21" s="1"/>
  <c r="O58" i="21" s="1"/>
  <c r="F58" i="21" s="1"/>
  <c r="M76" i="21"/>
  <c r="N76" i="21" s="1"/>
  <c r="O76" i="21" s="1"/>
  <c r="F76" i="21" s="1"/>
  <c r="H86" i="21"/>
  <c r="I86" i="21" s="1"/>
  <c r="J86" i="21" s="1"/>
  <c r="E86" i="21" a="1"/>
  <c r="E86" i="21" s="1"/>
  <c r="M109" i="21"/>
  <c r="N109" i="21" s="1"/>
  <c r="O109" i="21" s="1"/>
  <c r="F109" i="21" s="1"/>
  <c r="M163" i="21"/>
  <c r="N163" i="21" s="1"/>
  <c r="O163" i="21" s="1"/>
  <c r="F163" i="21" s="1"/>
  <c r="K175" i="21"/>
  <c r="E175" i="21" a="1"/>
  <c r="E175" i="21" s="1"/>
  <c r="H175" i="21"/>
  <c r="I175" i="21" s="1"/>
  <c r="J175" i="21" s="1"/>
  <c r="M241" i="21"/>
  <c r="N241" i="21" s="1"/>
  <c r="O241" i="21" s="1"/>
  <c r="F241" i="21"/>
  <c r="E19" i="21" a="1"/>
  <c r="E19" i="21" s="1"/>
  <c r="D19" i="21" s="1"/>
  <c r="K72" i="21"/>
  <c r="H72" i="21"/>
  <c r="I72" i="21" s="1"/>
  <c r="J72" i="21" s="1"/>
  <c r="E72" i="21" a="1"/>
  <c r="E72" i="21" s="1"/>
  <c r="H103" i="21"/>
  <c r="I103" i="21" s="1"/>
  <c r="J103" i="21" s="1"/>
  <c r="E103" i="21" a="1"/>
  <c r="E103" i="21" s="1"/>
  <c r="M120" i="21"/>
  <c r="N120" i="21" s="1"/>
  <c r="O120" i="21" s="1"/>
  <c r="F120" i="21" s="1"/>
  <c r="E159" i="21" a="1"/>
  <c r="E159" i="21" s="1"/>
  <c r="K159" i="21"/>
  <c r="H159" i="21"/>
  <c r="I159" i="21" s="1"/>
  <c r="J159" i="21" s="1"/>
  <c r="K162" i="21"/>
  <c r="H162" i="21"/>
  <c r="I162" i="21" s="1"/>
  <c r="J162" i="21" s="1"/>
  <c r="K178" i="21"/>
  <c r="H178" i="21"/>
  <c r="I178" i="21" s="1"/>
  <c r="J178" i="21" s="1"/>
  <c r="H186" i="21"/>
  <c r="I186" i="21" s="1"/>
  <c r="J186" i="21" s="1"/>
  <c r="K186" i="21"/>
  <c r="E186" i="21" a="1"/>
  <c r="E186" i="21" s="1"/>
  <c r="F261" i="21"/>
  <c r="M261" i="21"/>
  <c r="N261" i="21" s="1"/>
  <c r="O261" i="21" s="1"/>
  <c r="M296" i="21"/>
  <c r="N296" i="21" s="1"/>
  <c r="O296" i="21" s="1"/>
  <c r="F296" i="21"/>
  <c r="E317" i="21" a="1"/>
  <c r="E317" i="21" s="1"/>
  <c r="H317" i="21"/>
  <c r="I317" i="21" s="1"/>
  <c r="J317" i="21" s="1"/>
  <c r="M392" i="21"/>
  <c r="N392" i="21" s="1"/>
  <c r="O392" i="21" s="1"/>
  <c r="F392" i="21"/>
  <c r="M396" i="21"/>
  <c r="N396" i="21" s="1"/>
  <c r="O396" i="21" s="1"/>
  <c r="F396" i="21"/>
  <c r="M421" i="21"/>
  <c r="N421" i="21" s="1"/>
  <c r="O421" i="21" s="1"/>
  <c r="F421" i="21"/>
  <c r="F73" i="21"/>
  <c r="E100" i="21" a="1"/>
  <c r="E100" i="21" s="1"/>
  <c r="H100" i="21"/>
  <c r="I100" i="21" s="1"/>
  <c r="J100" i="21" s="1"/>
  <c r="M104" i="21"/>
  <c r="N104" i="21" s="1"/>
  <c r="O104" i="21" s="1"/>
  <c r="F104" i="21" s="1"/>
  <c r="M117" i="21"/>
  <c r="N117" i="21" s="1"/>
  <c r="O117" i="21" s="1"/>
  <c r="F117" i="21" s="1"/>
  <c r="E221" i="21" a="1"/>
  <c r="E221" i="21" s="1"/>
  <c r="H221" i="21"/>
  <c r="I221" i="21" s="1"/>
  <c r="J221" i="21" s="1"/>
  <c r="K221" i="21"/>
  <c r="F277" i="21"/>
  <c r="M277" i="21"/>
  <c r="N277" i="21" s="1"/>
  <c r="O277" i="21" s="1"/>
  <c r="F64" i="21"/>
  <c r="H71" i="21"/>
  <c r="I71" i="21" s="1"/>
  <c r="J71" i="21" s="1"/>
  <c r="E71" i="21" a="1"/>
  <c r="E71" i="21" s="1"/>
  <c r="M79" i="21"/>
  <c r="N79" i="21" s="1"/>
  <c r="O79" i="21" s="1"/>
  <c r="F79" i="21" s="1"/>
  <c r="K81" i="21"/>
  <c r="H81" i="21"/>
  <c r="I81" i="21" s="1"/>
  <c r="J81" i="21" s="1"/>
  <c r="F178" i="21"/>
  <c r="M184" i="21"/>
  <c r="N184" i="21" s="1"/>
  <c r="O184" i="21" s="1"/>
  <c r="F184" i="21" s="1"/>
  <c r="E257" i="21" a="1"/>
  <c r="E257" i="21" s="1"/>
  <c r="H257" i="21"/>
  <c r="I257" i="21" s="1"/>
  <c r="J257" i="21" s="1"/>
  <c r="K257" i="21"/>
  <c r="K351" i="21"/>
  <c r="E351" i="21" a="1"/>
  <c r="E351" i="21" s="1"/>
  <c r="M37" i="21"/>
  <c r="N37" i="21" s="1"/>
  <c r="O37" i="21" s="1"/>
  <c r="F37" i="21" s="1"/>
  <c r="M38" i="21"/>
  <c r="N38" i="21" s="1"/>
  <c r="O38" i="21" s="1"/>
  <c r="F38" i="21" s="1"/>
  <c r="E70" i="21" a="1"/>
  <c r="E70" i="21" s="1"/>
  <c r="H70" i="21"/>
  <c r="I70" i="21" s="1"/>
  <c r="J70" i="21" s="1"/>
  <c r="E91" i="21" a="1"/>
  <c r="E91" i="21" s="1"/>
  <c r="K91" i="21"/>
  <c r="H91" i="21"/>
  <c r="I91" i="21" s="1"/>
  <c r="J91" i="21" s="1"/>
  <c r="E108" i="21" a="1"/>
  <c r="E108" i="21" s="1"/>
  <c r="K108" i="21"/>
  <c r="H108" i="21"/>
  <c r="I108" i="21" s="1"/>
  <c r="J108" i="21" s="1"/>
  <c r="H276" i="21"/>
  <c r="I276" i="21" s="1"/>
  <c r="J276" i="21" s="1"/>
  <c r="K276" i="21"/>
  <c r="F312" i="21"/>
  <c r="M312" i="21"/>
  <c r="N312" i="21" s="1"/>
  <c r="O312" i="21" s="1"/>
  <c r="M14" i="21"/>
  <c r="N14" i="21" s="1"/>
  <c r="O14" i="21" s="1"/>
  <c r="F14" i="21" s="1"/>
  <c r="E48" i="21" a="1"/>
  <c r="E48" i="21" s="1"/>
  <c r="D48" i="21" s="1"/>
  <c r="E16" i="21" a="1"/>
  <c r="E16" i="21" s="1"/>
  <c r="D16" i="21" s="1"/>
  <c r="E18" i="21" a="1"/>
  <c r="E18" i="21" s="1"/>
  <c r="D18" i="21" s="1"/>
  <c r="E47" i="21" a="1"/>
  <c r="E47" i="21" s="1"/>
  <c r="D47" i="21" s="1"/>
  <c r="E37" i="21" a="1"/>
  <c r="E37" i="21" s="1"/>
  <c r="D37" i="21" s="1"/>
  <c r="K116" i="21"/>
  <c r="E116" i="21" a="1"/>
  <c r="E116" i="21" s="1"/>
  <c r="M172" i="21"/>
  <c r="N172" i="21" s="1"/>
  <c r="O172" i="21" s="1"/>
  <c r="F172" i="21" s="1"/>
  <c r="E240" i="21" a="1"/>
  <c r="E240" i="21" s="1"/>
  <c r="K240" i="21"/>
  <c r="H240" i="21"/>
  <c r="I240" i="21" s="1"/>
  <c r="J240" i="21" s="1"/>
  <c r="F304" i="21"/>
  <c r="M304" i="21"/>
  <c r="N304" i="21" s="1"/>
  <c r="O304" i="21" s="1"/>
  <c r="M330" i="21"/>
  <c r="N330" i="21" s="1"/>
  <c r="O330" i="21" s="1"/>
  <c r="F330" i="21"/>
  <c r="M19" i="21"/>
  <c r="N19" i="21" s="1"/>
  <c r="O19" i="21" s="1"/>
  <c r="F19" i="21"/>
  <c r="K68" i="21"/>
  <c r="H68" i="21"/>
  <c r="I68" i="21" s="1"/>
  <c r="J68" i="21" s="1"/>
  <c r="E15" i="21" a="1"/>
  <c r="E15" i="21" s="1"/>
  <c r="D15" i="21" s="1"/>
  <c r="E25" i="21" a="1"/>
  <c r="E25" i="21" s="1"/>
  <c r="H25" i="21"/>
  <c r="I25" i="21" s="1"/>
  <c r="J25" i="21" s="1"/>
  <c r="M78" i="21"/>
  <c r="N78" i="21" s="1"/>
  <c r="O78" i="21" s="1"/>
  <c r="F78" i="21" s="1"/>
  <c r="F108" i="21"/>
  <c r="F195" i="21"/>
  <c r="F247" i="21"/>
  <c r="M247" i="21"/>
  <c r="N247" i="21" s="1"/>
  <c r="O247" i="21" s="1"/>
  <c r="M285" i="21"/>
  <c r="N285" i="21" s="1"/>
  <c r="O285" i="21" s="1"/>
  <c r="F285" i="21"/>
  <c r="H429" i="21"/>
  <c r="I429" i="21" s="1"/>
  <c r="J429" i="21" s="1"/>
  <c r="E429" i="21" a="1"/>
  <c r="E429" i="21" s="1"/>
  <c r="K429" i="21"/>
  <c r="K462" i="21"/>
  <c r="E462" i="21" a="1"/>
  <c r="E462" i="21" s="1"/>
  <c r="H35" i="21"/>
  <c r="I35" i="21" s="1"/>
  <c r="J35" i="21" s="1"/>
  <c r="K35" i="21" s="1"/>
  <c r="E35" i="21" a="1"/>
  <c r="E35" i="21" s="1"/>
  <c r="D35" i="21" s="1"/>
  <c r="H56" i="21"/>
  <c r="I56" i="21" s="1"/>
  <c r="J56" i="21" s="1"/>
  <c r="E56" i="21" a="1"/>
  <c r="E56" i="21" s="1"/>
  <c r="K56" i="21"/>
  <c r="H57" i="21"/>
  <c r="I57" i="21" s="1"/>
  <c r="J57" i="21" s="1"/>
  <c r="E57" i="21" a="1"/>
  <c r="E57" i="21" s="1"/>
  <c r="K59" i="21"/>
  <c r="K65" i="21"/>
  <c r="F179" i="21"/>
  <c r="E202" i="21" a="1"/>
  <c r="E202" i="21" s="1"/>
  <c r="H202" i="21"/>
  <c r="I202" i="21" s="1"/>
  <c r="J202" i="21" s="1"/>
  <c r="K202" i="21"/>
  <c r="H246" i="21"/>
  <c r="I246" i="21" s="1"/>
  <c r="J246" i="21" s="1"/>
  <c r="K280" i="21"/>
  <c r="E280" i="21" a="1"/>
  <c r="E280" i="21" s="1"/>
  <c r="H280" i="21"/>
  <c r="I280" i="21" s="1"/>
  <c r="J280" i="21" s="1"/>
  <c r="K427" i="21"/>
  <c r="E427" i="21" a="1"/>
  <c r="E427" i="21" s="1"/>
  <c r="H427" i="21"/>
  <c r="I427" i="21" s="1"/>
  <c r="J427" i="21" s="1"/>
  <c r="K435" i="21"/>
  <c r="M15" i="21"/>
  <c r="N15" i="21" s="1"/>
  <c r="O15" i="21" s="1"/>
  <c r="F15" i="21" s="1"/>
  <c r="H45" i="21"/>
  <c r="I45" i="21" s="1"/>
  <c r="J45" i="21" s="1"/>
  <c r="K45" i="21" s="1"/>
  <c r="E45" i="21" a="1"/>
  <c r="E45" i="21" s="1"/>
  <c r="D45" i="21" s="1"/>
  <c r="E55" i="21" a="1"/>
  <c r="E55" i="21" s="1"/>
  <c r="K55" i="21"/>
  <c r="M92" i="21"/>
  <c r="N92" i="21" s="1"/>
  <c r="O92" i="21" s="1"/>
  <c r="F92" i="21" s="1"/>
  <c r="K131" i="21"/>
  <c r="E131" i="21" a="1"/>
  <c r="E131" i="21" s="1"/>
  <c r="E134" i="21" a="1"/>
  <c r="E134" i="21" s="1"/>
  <c r="K134" i="21"/>
  <c r="E300" i="21" a="1"/>
  <c r="E300" i="21" s="1"/>
  <c r="H300" i="21"/>
  <c r="I300" i="21" s="1"/>
  <c r="J300" i="21" s="1"/>
  <c r="K300" i="21"/>
  <c r="M328" i="21"/>
  <c r="N328" i="21" s="1"/>
  <c r="O328" i="21" s="1"/>
  <c r="F328" i="21"/>
  <c r="E367" i="21" a="1"/>
  <c r="E367" i="21" s="1"/>
  <c r="K367" i="21"/>
  <c r="H367" i="21"/>
  <c r="I367" i="21" s="1"/>
  <c r="J367" i="21" s="1"/>
  <c r="E394" i="21" a="1"/>
  <c r="E394" i="21" s="1"/>
  <c r="H394" i="21"/>
  <c r="I394" i="21" s="1"/>
  <c r="J394" i="21" s="1"/>
  <c r="K394" i="21"/>
  <c r="E425" i="21" a="1"/>
  <c r="E425" i="21" s="1"/>
  <c r="H425" i="21"/>
  <c r="I425" i="21" s="1"/>
  <c r="J425" i="21" s="1"/>
  <c r="F442" i="21"/>
  <c r="M442" i="21"/>
  <c r="N442" i="21" s="1"/>
  <c r="O442" i="21" s="1"/>
  <c r="M444" i="21"/>
  <c r="N444" i="21" s="1"/>
  <c r="O444" i="21" s="1"/>
  <c r="F444" i="21"/>
  <c r="H50" i="21"/>
  <c r="I50" i="21" s="1"/>
  <c r="J50" i="21" s="1"/>
  <c r="E54" i="21" a="1"/>
  <c r="E54" i="21" s="1"/>
  <c r="K54" i="21"/>
  <c r="H54" i="21"/>
  <c r="I54" i="21" s="1"/>
  <c r="J54" i="21" s="1"/>
  <c r="M111" i="21"/>
  <c r="N111" i="21" s="1"/>
  <c r="O111" i="21" s="1"/>
  <c r="F111" i="21" s="1"/>
  <c r="H122" i="21"/>
  <c r="I122" i="21" s="1"/>
  <c r="J122" i="21" s="1"/>
  <c r="M129" i="21"/>
  <c r="N129" i="21" s="1"/>
  <c r="O129" i="21" s="1"/>
  <c r="F129" i="21" s="1"/>
  <c r="E140" i="21" a="1"/>
  <c r="E140" i="21" s="1"/>
  <c r="K140" i="21"/>
  <c r="M171" i="21"/>
  <c r="N171" i="21" s="1"/>
  <c r="O171" i="21" s="1"/>
  <c r="F171" i="21" s="1"/>
  <c r="M180" i="21"/>
  <c r="N180" i="21" s="1"/>
  <c r="O180" i="21" s="1"/>
  <c r="F180" i="21" s="1"/>
  <c r="F256" i="21"/>
  <c r="M256" i="21"/>
  <c r="N256" i="21" s="1"/>
  <c r="O256" i="21" s="1"/>
  <c r="F260" i="21"/>
  <c r="M260" i="21"/>
  <c r="N260" i="21" s="1"/>
  <c r="O260" i="21" s="1"/>
  <c r="F331" i="21"/>
  <c r="M331" i="21"/>
  <c r="N331" i="21" s="1"/>
  <c r="O331" i="21" s="1"/>
  <c r="M350" i="21"/>
  <c r="N350" i="21" s="1"/>
  <c r="O350" i="21" s="1"/>
  <c r="F350" i="21"/>
  <c r="E352" i="21" a="1"/>
  <c r="E352" i="21" s="1"/>
  <c r="H352" i="21"/>
  <c r="I352" i="21" s="1"/>
  <c r="J352" i="21" s="1"/>
  <c r="E385" i="21" a="1"/>
  <c r="E385" i="21" s="1"/>
  <c r="H385" i="21"/>
  <c r="I385" i="21" s="1"/>
  <c r="J385" i="21" s="1"/>
  <c r="K391" i="21"/>
  <c r="H391" i="21"/>
  <c r="I391" i="21" s="1"/>
  <c r="J391" i="21" s="1"/>
  <c r="M98" i="21"/>
  <c r="N98" i="21" s="1"/>
  <c r="O98" i="21" s="1"/>
  <c r="F98" i="21" s="1"/>
  <c r="F115" i="21"/>
  <c r="H134" i="21"/>
  <c r="I134" i="21" s="1"/>
  <c r="J134" i="21" s="1"/>
  <c r="M196" i="21"/>
  <c r="N196" i="21" s="1"/>
  <c r="O196" i="21" s="1"/>
  <c r="F196" i="21" s="1"/>
  <c r="F24" i="21"/>
  <c r="H27" i="21"/>
  <c r="I27" i="21" s="1"/>
  <c r="J27" i="21" s="1"/>
  <c r="E27" i="21" a="1"/>
  <c r="E27" i="21" s="1"/>
  <c r="H40" i="21"/>
  <c r="I40" i="21" s="1"/>
  <c r="J40" i="21" s="1"/>
  <c r="K40" i="21" s="1"/>
  <c r="E40" i="21" a="1"/>
  <c r="E40" i="21" s="1"/>
  <c r="D40" i="21" s="1"/>
  <c r="M118" i="21"/>
  <c r="N118" i="21" s="1"/>
  <c r="O118" i="21" s="1"/>
  <c r="F118" i="21" s="1"/>
  <c r="M167" i="21"/>
  <c r="N167" i="21" s="1"/>
  <c r="O167" i="21" s="1"/>
  <c r="F167" i="21" s="1"/>
  <c r="F286" i="21"/>
  <c r="M286" i="21"/>
  <c r="N286" i="21" s="1"/>
  <c r="O286" i="21" s="1"/>
  <c r="F305" i="21"/>
  <c r="M305" i="21"/>
  <c r="N305" i="21" s="1"/>
  <c r="O305" i="21" s="1"/>
  <c r="E461" i="21" a="1"/>
  <c r="E461" i="21" s="1"/>
  <c r="H461" i="21"/>
  <c r="I461" i="21" s="1"/>
  <c r="J461" i="21" s="1"/>
  <c r="F42" i="21"/>
  <c r="E80" i="21" a="1"/>
  <c r="E80" i="21" s="1"/>
  <c r="H80" i="21"/>
  <c r="I80" i="21" s="1"/>
  <c r="J80" i="21" s="1"/>
  <c r="E132" i="21" a="1"/>
  <c r="E132" i="21" s="1"/>
  <c r="K132" i="21"/>
  <c r="M135" i="21"/>
  <c r="N135" i="21" s="1"/>
  <c r="O135" i="21" s="1"/>
  <c r="F135" i="21" s="1"/>
  <c r="H146" i="21"/>
  <c r="I146" i="21" s="1"/>
  <c r="J146" i="21" s="1"/>
  <c r="E146" i="21" a="1"/>
  <c r="E146" i="21" s="1"/>
  <c r="H174" i="21"/>
  <c r="I174" i="21" s="1"/>
  <c r="J174" i="21" s="1"/>
  <c r="K174" i="21"/>
  <c r="E203" i="21" a="1"/>
  <c r="E203" i="21" s="1"/>
  <c r="K203" i="21"/>
  <c r="H203" i="21"/>
  <c r="I203" i="21" s="1"/>
  <c r="J203" i="21" s="1"/>
  <c r="F334" i="21"/>
  <c r="M334" i="21"/>
  <c r="N334" i="21" s="1"/>
  <c r="O334" i="21" s="1"/>
  <c r="E428" i="21" a="1"/>
  <c r="E428" i="21" s="1"/>
  <c r="K428" i="21"/>
  <c r="H428" i="21"/>
  <c r="I428" i="21" s="1"/>
  <c r="J428" i="21" s="1"/>
  <c r="E145" i="21" a="1"/>
  <c r="E145" i="21" s="1"/>
  <c r="E157" i="21" a="1"/>
  <c r="E157" i="21" s="1"/>
  <c r="H157" i="21"/>
  <c r="I157" i="21" s="1"/>
  <c r="J157" i="21" s="1"/>
  <c r="K157" i="21"/>
  <c r="H212" i="21"/>
  <c r="I212" i="21" s="1"/>
  <c r="J212" i="21" s="1"/>
  <c r="E212" i="21" a="1"/>
  <c r="E212" i="21" s="1"/>
  <c r="M222" i="21"/>
  <c r="N222" i="21" s="1"/>
  <c r="O222" i="21" s="1"/>
  <c r="F222" i="21" s="1"/>
  <c r="E245" i="21" a="1"/>
  <c r="E245" i="21" s="1"/>
  <c r="K245" i="21"/>
  <c r="F322" i="21"/>
  <c r="M322" i="21"/>
  <c r="N322" i="21" s="1"/>
  <c r="O322" i="21" s="1"/>
  <c r="H345" i="21"/>
  <c r="I345" i="21" s="1"/>
  <c r="J345" i="21" s="1"/>
  <c r="E345" i="21" a="1"/>
  <c r="E345" i="21" s="1"/>
  <c r="E350" i="21" a="1"/>
  <c r="E350" i="21" s="1"/>
  <c r="H350" i="21"/>
  <c r="I350" i="21" s="1"/>
  <c r="J350" i="21" s="1"/>
  <c r="F411" i="21"/>
  <c r="M411" i="21"/>
  <c r="N411" i="21" s="1"/>
  <c r="O411" i="21" s="1"/>
  <c r="M54" i="21"/>
  <c r="N54" i="21" s="1"/>
  <c r="O54" i="21" s="1"/>
  <c r="F54" i="21" s="1"/>
  <c r="H55" i="21"/>
  <c r="I55" i="21" s="1"/>
  <c r="J55" i="21" s="1"/>
  <c r="E79" i="21" a="1"/>
  <c r="E79" i="21" s="1"/>
  <c r="H79" i="21"/>
  <c r="I79" i="21" s="1"/>
  <c r="J79" i="21" s="1"/>
  <c r="E106" i="21" a="1"/>
  <c r="E106" i="21" s="1"/>
  <c r="K106" i="21"/>
  <c r="F119" i="21"/>
  <c r="F157" i="21"/>
  <c r="E185" i="21" a="1"/>
  <c r="E185" i="21" s="1"/>
  <c r="K185" i="21"/>
  <c r="M219" i="21"/>
  <c r="N219" i="21" s="1"/>
  <c r="O219" i="21" s="1"/>
  <c r="F219" i="21" s="1"/>
  <c r="M281" i="21"/>
  <c r="N281" i="21" s="1"/>
  <c r="O281" i="21" s="1"/>
  <c r="F281" i="21"/>
  <c r="M320" i="21"/>
  <c r="N320" i="21" s="1"/>
  <c r="O320" i="21" s="1"/>
  <c r="F320" i="21"/>
  <c r="F23" i="21"/>
  <c r="H33" i="21"/>
  <c r="I33" i="21" s="1"/>
  <c r="J33" i="21" s="1"/>
  <c r="E33" i="21" a="1"/>
  <c r="E33" i="21" s="1"/>
  <c r="K33" i="21"/>
  <c r="K50" i="21"/>
  <c r="K53" i="21"/>
  <c r="H53" i="21"/>
  <c r="I53" i="21" s="1"/>
  <c r="J53" i="21" s="1"/>
  <c r="H92" i="21"/>
  <c r="I92" i="21" s="1"/>
  <c r="J92" i="21" s="1"/>
  <c r="E92" i="21" a="1"/>
  <c r="E92" i="21" s="1"/>
  <c r="K122" i="21"/>
  <c r="M128" i="21"/>
  <c r="N128" i="21" s="1"/>
  <c r="O128" i="21" s="1"/>
  <c r="F128" i="21" s="1"/>
  <c r="H131" i="21"/>
  <c r="I131" i="21" s="1"/>
  <c r="J131" i="21" s="1"/>
  <c r="H145" i="21"/>
  <c r="I145" i="21" s="1"/>
  <c r="J145" i="21" s="1"/>
  <c r="E205" i="21" a="1"/>
  <c r="E205" i="21" s="1"/>
  <c r="H205" i="21"/>
  <c r="I205" i="21" s="1"/>
  <c r="J205" i="21" s="1"/>
  <c r="H250" i="21"/>
  <c r="I250" i="21" s="1"/>
  <c r="J250" i="21" s="1"/>
  <c r="E250" i="21" a="1"/>
  <c r="E250" i="21" s="1"/>
  <c r="E262" i="21" a="1"/>
  <c r="E262" i="21" s="1"/>
  <c r="H262" i="21"/>
  <c r="I262" i="21" s="1"/>
  <c r="J262" i="21" s="1"/>
  <c r="M278" i="21"/>
  <c r="N278" i="21" s="1"/>
  <c r="O278" i="21" s="1"/>
  <c r="F278" i="21"/>
  <c r="M316" i="21"/>
  <c r="N316" i="21" s="1"/>
  <c r="O316" i="21" s="1"/>
  <c r="F316" i="21"/>
  <c r="H354" i="21"/>
  <c r="I354" i="21" s="1"/>
  <c r="J354" i="21" s="1"/>
  <c r="E354" i="21" a="1"/>
  <c r="E354" i="21" s="1"/>
  <c r="K354" i="21"/>
  <c r="H403" i="21"/>
  <c r="I403" i="21" s="1"/>
  <c r="J403" i="21" s="1"/>
  <c r="K403" i="21"/>
  <c r="E403" i="21" a="1"/>
  <c r="E403" i="21" s="1"/>
  <c r="K425" i="21"/>
  <c r="E458" i="21" a="1"/>
  <c r="E458" i="21" s="1"/>
  <c r="H458" i="21"/>
  <c r="I458" i="21" s="1"/>
  <c r="J458" i="21" s="1"/>
  <c r="M96" i="21"/>
  <c r="N96" i="21" s="1"/>
  <c r="O96" i="21" s="1"/>
  <c r="F96" i="21" s="1"/>
  <c r="K133" i="21"/>
  <c r="H133" i="21"/>
  <c r="I133" i="21" s="1"/>
  <c r="J133" i="21" s="1"/>
  <c r="H136" i="21"/>
  <c r="I136" i="21" s="1"/>
  <c r="J136" i="21" s="1"/>
  <c r="E136" i="21" a="1"/>
  <c r="E136" i="21" s="1"/>
  <c r="M208" i="21"/>
  <c r="N208" i="21" s="1"/>
  <c r="O208" i="21" s="1"/>
  <c r="F208" i="21" s="1"/>
  <c r="F212" i="21"/>
  <c r="E254" i="21" a="1"/>
  <c r="E254" i="21" s="1"/>
  <c r="K254" i="21"/>
  <c r="H254" i="21"/>
  <c r="I254" i="21" s="1"/>
  <c r="J254" i="21" s="1"/>
  <c r="F265" i="21"/>
  <c r="M265" i="21"/>
  <c r="N265" i="21" s="1"/>
  <c r="O265" i="21" s="1"/>
  <c r="H93" i="21"/>
  <c r="I93" i="21" s="1"/>
  <c r="J93" i="21" s="1"/>
  <c r="E93" i="21" a="1"/>
  <c r="E93" i="21" s="1"/>
  <c r="M110" i="21"/>
  <c r="N110" i="21" s="1"/>
  <c r="O110" i="21" s="1"/>
  <c r="F110" i="21" s="1"/>
  <c r="H154" i="21"/>
  <c r="I154" i="21" s="1"/>
  <c r="J154" i="21" s="1"/>
  <c r="E154" i="21" a="1"/>
  <c r="E154" i="21" s="1"/>
  <c r="K154" i="21"/>
  <c r="E180" i="21" a="1"/>
  <c r="E180" i="21" s="1"/>
  <c r="H180" i="21"/>
  <c r="I180" i="21" s="1"/>
  <c r="J180" i="21" s="1"/>
  <c r="H207" i="21"/>
  <c r="I207" i="21" s="1"/>
  <c r="J207" i="21" s="1"/>
  <c r="E207" i="21" a="1"/>
  <c r="E207" i="21" s="1"/>
  <c r="E211" i="21" a="1"/>
  <c r="E211" i="21" s="1"/>
  <c r="H211" i="21"/>
  <c r="I211" i="21" s="1"/>
  <c r="J211" i="21" s="1"/>
  <c r="K211" i="21"/>
  <c r="E222" i="21" a="1"/>
  <c r="E222" i="21" s="1"/>
  <c r="H222" i="21"/>
  <c r="I222" i="21" s="1"/>
  <c r="J222" i="21" s="1"/>
  <c r="H239" i="21"/>
  <c r="I239" i="21" s="1"/>
  <c r="J239" i="21" s="1"/>
  <c r="E239" i="21" a="1"/>
  <c r="E239" i="21" s="1"/>
  <c r="K241" i="21"/>
  <c r="H241" i="21"/>
  <c r="I241" i="21" s="1"/>
  <c r="J241" i="21" s="1"/>
  <c r="K256" i="21"/>
  <c r="E256" i="21" a="1"/>
  <c r="E256" i="21" s="1"/>
  <c r="H256" i="21"/>
  <c r="I256" i="21" s="1"/>
  <c r="J256" i="21" s="1"/>
  <c r="H281" i="21"/>
  <c r="I281" i="21" s="1"/>
  <c r="J281" i="21" s="1"/>
  <c r="E281" i="21" a="1"/>
  <c r="E281" i="21" s="1"/>
  <c r="M325" i="21"/>
  <c r="N325" i="21" s="1"/>
  <c r="O325" i="21" s="1"/>
  <c r="F325" i="21"/>
  <c r="E327" i="21" a="1"/>
  <c r="E327" i="21" s="1"/>
  <c r="K327" i="21"/>
  <c r="H327" i="21"/>
  <c r="I327" i="21" s="1"/>
  <c r="J327" i="21" s="1"/>
  <c r="M354" i="21"/>
  <c r="N354" i="21" s="1"/>
  <c r="O354" i="21" s="1"/>
  <c r="F368" i="21"/>
  <c r="M368" i="21"/>
  <c r="N368" i="21" s="1"/>
  <c r="O368" i="21" s="1"/>
  <c r="K407" i="21"/>
  <c r="E407" i="21" a="1"/>
  <c r="E407" i="21" s="1"/>
  <c r="M148" i="21"/>
  <c r="N148" i="21" s="1"/>
  <c r="O148" i="21" s="1"/>
  <c r="F148" i="21"/>
  <c r="M200" i="21"/>
  <c r="N200" i="21" s="1"/>
  <c r="O200" i="21" s="1"/>
  <c r="F200" i="21" s="1"/>
  <c r="M207" i="21"/>
  <c r="N207" i="21" s="1"/>
  <c r="O207" i="21" s="1"/>
  <c r="F207" i="21" s="1"/>
  <c r="M228" i="21"/>
  <c r="N228" i="21" s="1"/>
  <c r="O228" i="21" s="1"/>
  <c r="F228" i="21" s="1"/>
  <c r="K444" i="21"/>
  <c r="E444" i="21" a="1"/>
  <c r="E444" i="21" s="1"/>
  <c r="H444" i="21"/>
  <c r="I444" i="21" s="1"/>
  <c r="J444" i="21" s="1"/>
  <c r="E468" i="21" a="1"/>
  <c r="E468" i="21" s="1"/>
  <c r="H468" i="21"/>
  <c r="I468" i="21" s="1"/>
  <c r="J468" i="21" s="1"/>
  <c r="M182" i="21"/>
  <c r="N182" i="21" s="1"/>
  <c r="O182" i="21" s="1"/>
  <c r="F182" i="21" s="1"/>
  <c r="M198" i="21"/>
  <c r="N198" i="21" s="1"/>
  <c r="O198" i="21" s="1"/>
  <c r="F198" i="21" s="1"/>
  <c r="H215" i="21"/>
  <c r="I215" i="21" s="1"/>
  <c r="J215" i="21" s="1"/>
  <c r="E215" i="21" a="1"/>
  <c r="E215" i="21" s="1"/>
  <c r="M216" i="21"/>
  <c r="N216" i="21" s="1"/>
  <c r="O216" i="21" s="1"/>
  <c r="F216" i="21" s="1"/>
  <c r="E384" i="21" a="1"/>
  <c r="E384" i="21" s="1"/>
  <c r="H384" i="21"/>
  <c r="I384" i="21" s="1"/>
  <c r="J384" i="21" s="1"/>
  <c r="K449" i="21"/>
  <c r="K316" i="21"/>
  <c r="H316" i="21"/>
  <c r="I316" i="21" s="1"/>
  <c r="J316" i="21" s="1"/>
  <c r="M321" i="21"/>
  <c r="N321" i="21" s="1"/>
  <c r="O321" i="21" s="1"/>
  <c r="F321" i="21"/>
  <c r="E326" i="21" a="1"/>
  <c r="E326" i="21" s="1"/>
  <c r="H326" i="21"/>
  <c r="I326" i="21" s="1"/>
  <c r="J326" i="21" s="1"/>
  <c r="M134" i="21"/>
  <c r="N134" i="21" s="1"/>
  <c r="O134" i="21" s="1"/>
  <c r="F134" i="21" s="1"/>
  <c r="K312" i="21"/>
  <c r="H312" i="21"/>
  <c r="I312" i="21" s="1"/>
  <c r="J312" i="21" s="1"/>
  <c r="F323" i="21"/>
  <c r="M323" i="21"/>
  <c r="N323" i="21" s="1"/>
  <c r="O323" i="21" s="1"/>
  <c r="K331" i="21"/>
  <c r="H331" i="21"/>
  <c r="I331" i="21" s="1"/>
  <c r="J331" i="21" s="1"/>
  <c r="E331" i="21" a="1"/>
  <c r="E331" i="21" s="1"/>
  <c r="E341" i="21" a="1"/>
  <c r="E341" i="21" s="1"/>
  <c r="K341" i="21"/>
  <c r="H341" i="21"/>
  <c r="I341" i="21" s="1"/>
  <c r="J341" i="21" s="1"/>
  <c r="H386" i="21"/>
  <c r="I386" i="21" s="1"/>
  <c r="J386" i="21" s="1"/>
  <c r="K386" i="21"/>
  <c r="E386" i="21" a="1"/>
  <c r="E386" i="21" s="1"/>
  <c r="E258" i="21" a="1"/>
  <c r="E258" i="21" s="1"/>
  <c r="H258" i="21"/>
  <c r="I258" i="21" s="1"/>
  <c r="J258" i="21" s="1"/>
  <c r="F297" i="21"/>
  <c r="M297" i="21"/>
  <c r="N297" i="21" s="1"/>
  <c r="O297" i="21" s="1"/>
  <c r="H348" i="21"/>
  <c r="I348" i="21" s="1"/>
  <c r="J348" i="21" s="1"/>
  <c r="E348" i="21" a="1"/>
  <c r="E348" i="21" s="1"/>
  <c r="E363" i="21" a="1"/>
  <c r="E363" i="21" s="1"/>
  <c r="H363" i="21"/>
  <c r="I363" i="21" s="1"/>
  <c r="J363" i="21" s="1"/>
  <c r="M387" i="21"/>
  <c r="N387" i="21" s="1"/>
  <c r="O387" i="21" s="1"/>
  <c r="F387" i="21"/>
  <c r="H393" i="21"/>
  <c r="I393" i="21" s="1"/>
  <c r="J393" i="21" s="1"/>
  <c r="E393" i="21" a="1"/>
  <c r="E393" i="21" s="1"/>
  <c r="K375" i="21"/>
  <c r="E375" i="21" a="1"/>
  <c r="E375" i="21" s="1"/>
  <c r="H375" i="21"/>
  <c r="I375" i="21" s="1"/>
  <c r="J375" i="21" s="1"/>
  <c r="H443" i="21"/>
  <c r="I443" i="21" s="1"/>
  <c r="J443" i="21" s="1"/>
  <c r="E443" i="21" a="1"/>
  <c r="E443" i="21" s="1"/>
  <c r="E34" i="21" a="1"/>
  <c r="E34" i="21" s="1"/>
  <c r="D34" i="21" s="1"/>
  <c r="F56" i="21"/>
  <c r="F97" i="21"/>
  <c r="K110" i="21"/>
  <c r="H110" i="21"/>
  <c r="I110" i="21" s="1"/>
  <c r="J110" i="21" s="1"/>
  <c r="E110" i="21" a="1"/>
  <c r="E110" i="21" s="1"/>
  <c r="F114" i="21"/>
  <c r="H128" i="21"/>
  <c r="I128" i="21" s="1"/>
  <c r="J128" i="21" s="1"/>
  <c r="E128" i="21" a="1"/>
  <c r="E128" i="21" s="1"/>
  <c r="H219" i="21"/>
  <c r="I219" i="21" s="1"/>
  <c r="J219" i="21" s="1"/>
  <c r="E219" i="21" a="1"/>
  <c r="E219" i="21" s="1"/>
  <c r="E220" i="21" a="1"/>
  <c r="E220" i="21" s="1"/>
  <c r="H220" i="21"/>
  <c r="I220" i="21" s="1"/>
  <c r="J220" i="21" s="1"/>
  <c r="E283" i="21" a="1"/>
  <c r="E283" i="21" s="1"/>
  <c r="H283" i="21"/>
  <c r="I283" i="21" s="1"/>
  <c r="J283" i="21" s="1"/>
  <c r="H328" i="21"/>
  <c r="I328" i="21" s="1"/>
  <c r="J328" i="21" s="1"/>
  <c r="E328" i="21" a="1"/>
  <c r="E328" i="21" s="1"/>
  <c r="F390" i="21"/>
  <c r="M390" i="21"/>
  <c r="N390" i="21" s="1"/>
  <c r="O390" i="21" s="1"/>
  <c r="H433" i="21"/>
  <c r="I433" i="21" s="1"/>
  <c r="J433" i="21" s="1"/>
  <c r="K433" i="21"/>
  <c r="E433" i="21" a="1"/>
  <c r="E433" i="21" s="1"/>
  <c r="E111" i="21" a="1"/>
  <c r="E111" i="21" s="1"/>
  <c r="H111" i="21"/>
  <c r="I111" i="21" s="1"/>
  <c r="J111" i="21" s="1"/>
  <c r="E173" i="21" a="1"/>
  <c r="E173" i="21" s="1"/>
  <c r="H173" i="21"/>
  <c r="I173" i="21" s="1"/>
  <c r="J173" i="21" s="1"/>
  <c r="F174" i="21"/>
  <c r="K217" i="21"/>
  <c r="E217" i="21" a="1"/>
  <c r="E217" i="21" s="1"/>
  <c r="F221" i="21"/>
  <c r="M244" i="21"/>
  <c r="N244" i="21" s="1"/>
  <c r="O244" i="21" s="1"/>
  <c r="F244" i="21"/>
  <c r="M333" i="21"/>
  <c r="N333" i="21" s="1"/>
  <c r="O333" i="21" s="1"/>
  <c r="F333" i="21"/>
  <c r="M376" i="21"/>
  <c r="N376" i="21" s="1"/>
  <c r="O376" i="21" s="1"/>
  <c r="F376" i="21"/>
  <c r="F380" i="21"/>
  <c r="M380" i="21"/>
  <c r="N380" i="21" s="1"/>
  <c r="O380" i="21" s="1"/>
  <c r="H397" i="21"/>
  <c r="I397" i="21" s="1"/>
  <c r="J397" i="21" s="1"/>
  <c r="K397" i="21"/>
  <c r="H439" i="21"/>
  <c r="I439" i="21" s="1"/>
  <c r="J439" i="21" s="1"/>
  <c r="K439" i="21"/>
  <c r="F41" i="21"/>
  <c r="F67" i="21"/>
  <c r="M75" i="21"/>
  <c r="N75" i="21" s="1"/>
  <c r="O75" i="21" s="1"/>
  <c r="F75" i="21" s="1"/>
  <c r="M85" i="21"/>
  <c r="N85" i="21" s="1"/>
  <c r="O85" i="21" s="1"/>
  <c r="F85" i="21" s="1"/>
  <c r="M87" i="21"/>
  <c r="N87" i="21" s="1"/>
  <c r="O87" i="21" s="1"/>
  <c r="F87" i="21" s="1"/>
  <c r="F136" i="21"/>
  <c r="M156" i="21"/>
  <c r="N156" i="21" s="1"/>
  <c r="O156" i="21" s="1"/>
  <c r="F156" i="21" s="1"/>
  <c r="K172" i="21"/>
  <c r="H237" i="21"/>
  <c r="I237" i="21" s="1"/>
  <c r="J237" i="21" s="1"/>
  <c r="E237" i="21" a="1"/>
  <c r="E237" i="21" s="1"/>
  <c r="H242" i="21"/>
  <c r="I242" i="21" s="1"/>
  <c r="J242" i="21" s="1"/>
  <c r="E242" i="21" a="1"/>
  <c r="E242" i="21" s="1"/>
  <c r="M299" i="21"/>
  <c r="N299" i="21" s="1"/>
  <c r="O299" i="21" s="1"/>
  <c r="F299" i="21"/>
  <c r="H332" i="21"/>
  <c r="I332" i="21" s="1"/>
  <c r="J332" i="21" s="1"/>
  <c r="E332" i="21" a="1"/>
  <c r="E332" i="21" s="1"/>
  <c r="H364" i="21"/>
  <c r="I364" i="21" s="1"/>
  <c r="J364" i="21" s="1"/>
  <c r="E364" i="21" a="1"/>
  <c r="E364" i="21" s="1"/>
  <c r="M365" i="21"/>
  <c r="N365" i="21" s="1"/>
  <c r="O365" i="21" s="1"/>
  <c r="F365" i="21"/>
  <c r="K453" i="21"/>
  <c r="E453" i="21" a="1"/>
  <c r="E453" i="21" s="1"/>
  <c r="H453" i="21"/>
  <c r="I453" i="21" s="1"/>
  <c r="J453" i="21" s="1"/>
  <c r="E42" i="21" a="1"/>
  <c r="E42" i="21" s="1"/>
  <c r="D42" i="21" s="1"/>
  <c r="H42" i="21"/>
  <c r="I42" i="21" s="1"/>
  <c r="J42" i="21" s="1"/>
  <c r="K42" i="21" s="1"/>
  <c r="E44" i="21" a="1"/>
  <c r="E44" i="21" s="1"/>
  <c r="D44" i="21" s="1"/>
  <c r="F62" i="21"/>
  <c r="F88" i="21"/>
  <c r="M173" i="21"/>
  <c r="N173" i="21" s="1"/>
  <c r="O173" i="21" s="1"/>
  <c r="F173" i="21" s="1"/>
  <c r="M193" i="21"/>
  <c r="N193" i="21" s="1"/>
  <c r="O193" i="21" s="1"/>
  <c r="F193" i="21" s="1"/>
  <c r="M209" i="21"/>
  <c r="N209" i="21" s="1"/>
  <c r="O209" i="21" s="1"/>
  <c r="F209" i="21" s="1"/>
  <c r="F210" i="21"/>
  <c r="F211" i="21"/>
  <c r="E248" i="21" a="1"/>
  <c r="E248" i="21" s="1"/>
  <c r="H248" i="21"/>
  <c r="I248" i="21" s="1"/>
  <c r="J248" i="21" s="1"/>
  <c r="H282" i="21"/>
  <c r="I282" i="21" s="1"/>
  <c r="J282" i="21" s="1"/>
  <c r="E282" i="21" a="1"/>
  <c r="E282" i="21" s="1"/>
  <c r="F408" i="21"/>
  <c r="M408" i="21"/>
  <c r="N408" i="21" s="1"/>
  <c r="O408" i="21" s="1"/>
  <c r="M415" i="21"/>
  <c r="N415" i="21" s="1"/>
  <c r="O415" i="21" s="1"/>
  <c r="F415" i="21"/>
  <c r="M447" i="21"/>
  <c r="N447" i="21" s="1"/>
  <c r="O447" i="21" s="1"/>
  <c r="F447" i="21"/>
  <c r="H460" i="21"/>
  <c r="I460" i="21" s="1"/>
  <c r="J460" i="21" s="1"/>
  <c r="K460" i="21"/>
  <c r="F22" i="21"/>
  <c r="F82" i="21"/>
  <c r="F105" i="21"/>
  <c r="H167" i="21"/>
  <c r="I167" i="21" s="1"/>
  <c r="J167" i="21" s="1"/>
  <c r="E167" i="21" a="1"/>
  <c r="E167" i="21" s="1"/>
  <c r="K184" i="21"/>
  <c r="E184" i="21" a="1"/>
  <c r="E184" i="21" s="1"/>
  <c r="E189" i="21" a="1"/>
  <c r="E189" i="21" s="1"/>
  <c r="H189" i="21"/>
  <c r="I189" i="21" s="1"/>
  <c r="J189" i="21" s="1"/>
  <c r="F202" i="21"/>
  <c r="K336" i="21"/>
  <c r="E336" i="21" a="1"/>
  <c r="E336" i="21" s="1"/>
  <c r="F28" i="21"/>
  <c r="F71" i="21"/>
  <c r="M146" i="21"/>
  <c r="N146" i="21" s="1"/>
  <c r="O146" i="21" s="1"/>
  <c r="F146" i="21" s="1"/>
  <c r="F269" i="21"/>
  <c r="M269" i="21"/>
  <c r="N269" i="21" s="1"/>
  <c r="O269" i="21" s="1"/>
  <c r="K286" i="21"/>
  <c r="H286" i="21"/>
  <c r="I286" i="21" s="1"/>
  <c r="J286" i="21" s="1"/>
  <c r="H322" i="21"/>
  <c r="I322" i="21" s="1"/>
  <c r="J322" i="21" s="1"/>
  <c r="E322" i="21" a="1"/>
  <c r="E322" i="21" s="1"/>
  <c r="K322" i="21"/>
  <c r="E334" i="21" a="1"/>
  <c r="E334" i="21" s="1"/>
  <c r="K334" i="21"/>
  <c r="H335" i="21"/>
  <c r="I335" i="21" s="1"/>
  <c r="J335" i="21" s="1"/>
  <c r="E335" i="21" a="1"/>
  <c r="E335" i="21" s="1"/>
  <c r="M424" i="21"/>
  <c r="N424" i="21" s="1"/>
  <c r="O424" i="21" s="1"/>
  <c r="F424" i="21"/>
  <c r="H430" i="21"/>
  <c r="I430" i="21" s="1"/>
  <c r="J430" i="21" s="1"/>
  <c r="E430" i="21" a="1"/>
  <c r="E430" i="21" s="1"/>
  <c r="E434" i="21" a="1"/>
  <c r="E434" i="21" s="1"/>
  <c r="H434" i="21"/>
  <c r="I434" i="21" s="1"/>
  <c r="J434" i="21" s="1"/>
  <c r="F60" i="21"/>
  <c r="K118" i="21"/>
  <c r="K168" i="21"/>
  <c r="K181" i="21"/>
  <c r="K183" i="21"/>
  <c r="H194" i="21"/>
  <c r="I194" i="21" s="1"/>
  <c r="J194" i="21" s="1"/>
  <c r="K196" i="21"/>
  <c r="H196" i="21"/>
  <c r="I196" i="21" s="1"/>
  <c r="J196" i="21" s="1"/>
  <c r="K197" i="21"/>
  <c r="K224" i="21"/>
  <c r="H224" i="21"/>
  <c r="I224" i="21" s="1"/>
  <c r="J224" i="21" s="1"/>
  <c r="H229" i="21"/>
  <c r="I229" i="21" s="1"/>
  <c r="J229" i="21" s="1"/>
  <c r="E229" i="21" a="1"/>
  <c r="E229" i="21" s="1"/>
  <c r="M238" i="21"/>
  <c r="N238" i="21" s="1"/>
  <c r="O238" i="21" s="1"/>
  <c r="F238" i="21"/>
  <c r="K264" i="21"/>
  <c r="E264" i="21" a="1"/>
  <c r="E264" i="21" s="1"/>
  <c r="K298" i="21"/>
  <c r="K301" i="21"/>
  <c r="K305" i="21"/>
  <c r="K333" i="21"/>
  <c r="E368" i="21" a="1"/>
  <c r="E368" i="21" s="1"/>
  <c r="H368" i="21"/>
  <c r="I368" i="21" s="1"/>
  <c r="J368" i="21" s="1"/>
  <c r="H388" i="21"/>
  <c r="I388" i="21" s="1"/>
  <c r="J388" i="21" s="1"/>
  <c r="E388" i="21" a="1"/>
  <c r="E388" i="21" s="1"/>
  <c r="K395" i="21"/>
  <c r="F410" i="21"/>
  <c r="M410" i="21"/>
  <c r="N410" i="21" s="1"/>
  <c r="O410" i="21" s="1"/>
  <c r="M464" i="21"/>
  <c r="N464" i="21" s="1"/>
  <c r="O464" i="21" s="1"/>
  <c r="F464" i="21"/>
  <c r="E469" i="21" a="1"/>
  <c r="E469" i="21" s="1"/>
  <c r="K469" i="21"/>
  <c r="F155" i="21"/>
  <c r="F161" i="21"/>
  <c r="E323" i="21" a="1"/>
  <c r="E323" i="21" s="1"/>
  <c r="H323" i="21"/>
  <c r="I323" i="21" s="1"/>
  <c r="J323" i="21" s="1"/>
  <c r="F340" i="21"/>
  <c r="M340" i="21"/>
  <c r="N340" i="21" s="1"/>
  <c r="O340" i="21" s="1"/>
  <c r="K438" i="21"/>
  <c r="E438" i="21" a="1"/>
  <c r="E438" i="21" s="1"/>
  <c r="H438" i="21"/>
  <c r="I438" i="21" s="1"/>
  <c r="J438" i="21" s="1"/>
  <c r="H455" i="21"/>
  <c r="I455" i="21" s="1"/>
  <c r="J455" i="21" s="1"/>
  <c r="E455" i="21" a="1"/>
  <c r="E455" i="21" s="1"/>
  <c r="M465" i="21"/>
  <c r="N465" i="21" s="1"/>
  <c r="O465" i="21" s="1"/>
  <c r="F465" i="21"/>
  <c r="F33" i="21"/>
  <c r="F40" i="21"/>
  <c r="F142" i="21"/>
  <c r="M164" i="21"/>
  <c r="N164" i="21" s="1"/>
  <c r="O164" i="21" s="1"/>
  <c r="F164" i="21" s="1"/>
  <c r="F185" i="21"/>
  <c r="F236" i="21"/>
  <c r="M236" i="21"/>
  <c r="N236" i="21" s="1"/>
  <c r="O236" i="21" s="1"/>
  <c r="K263" i="21"/>
  <c r="E263" i="21" a="1"/>
  <c r="E263" i="21" s="1"/>
  <c r="F271" i="21"/>
  <c r="M271" i="21"/>
  <c r="N271" i="21" s="1"/>
  <c r="O271" i="21" s="1"/>
  <c r="K416" i="21"/>
  <c r="H416" i="21"/>
  <c r="I416" i="21" s="1"/>
  <c r="J416" i="21" s="1"/>
  <c r="E416" i="21" a="1"/>
  <c r="E416" i="21" s="1"/>
  <c r="K296" i="21"/>
  <c r="E296" i="21" a="1"/>
  <c r="E296" i="21" s="1"/>
  <c r="K359" i="21"/>
  <c r="E359" i="21" a="1"/>
  <c r="E359" i="21" s="1"/>
  <c r="K432" i="21"/>
  <c r="H432" i="21"/>
  <c r="I432" i="21" s="1"/>
  <c r="J432" i="21" s="1"/>
  <c r="K210" i="21"/>
  <c r="K311" i="21"/>
  <c r="K382" i="21"/>
  <c r="M402" i="21"/>
  <c r="N402" i="21" s="1"/>
  <c r="O402" i="21" s="1"/>
  <c r="F402" i="21"/>
  <c r="K447" i="21"/>
  <c r="H447" i="21"/>
  <c r="I447" i="21" s="1"/>
  <c r="J447" i="21" s="1"/>
  <c r="E466" i="21" a="1"/>
  <c r="E466" i="21" s="1"/>
  <c r="K466" i="21"/>
  <c r="H216" i="21"/>
  <c r="I216" i="21" s="1"/>
  <c r="J216" i="21" s="1"/>
  <c r="E216" i="21" a="1"/>
  <c r="E216" i="21" s="1"/>
  <c r="F150" i="21"/>
  <c r="E188" i="21" a="1"/>
  <c r="E188" i="21" s="1"/>
  <c r="H188" i="21"/>
  <c r="I188" i="21" s="1"/>
  <c r="J188" i="21" s="1"/>
  <c r="F225" i="21"/>
  <c r="F451" i="21"/>
  <c r="M451" i="21"/>
  <c r="N451" i="21" s="1"/>
  <c r="O451" i="21" s="1"/>
  <c r="F399" i="21"/>
  <c r="M399" i="21"/>
  <c r="N399" i="21" s="1"/>
  <c r="O399" i="21" s="1"/>
  <c r="H370" i="21"/>
  <c r="I370" i="21" s="1"/>
  <c r="J370" i="21" s="1"/>
  <c r="E370" i="21" a="1"/>
  <c r="E370" i="21" s="1"/>
  <c r="AQ19" i="20" a="1"/>
  <c r="AQ19" i="20" s="1"/>
  <c r="O75" i="20"/>
  <c r="N131" i="20"/>
  <c r="P131" i="20"/>
  <c r="BC33" i="20"/>
  <c r="O369" i="20"/>
  <c r="O103" i="20"/>
  <c r="AX41" i="20"/>
  <c r="BE41" i="20"/>
  <c r="BF41" i="20" s="1"/>
  <c r="BG41" i="20" s="1"/>
  <c r="K149" i="20"/>
  <c r="K150" i="20" s="1"/>
  <c r="K151" i="20" s="1"/>
  <c r="K152" i="20" s="1"/>
  <c r="K148" i="20"/>
  <c r="L145" i="20" s="1" a="1"/>
  <c r="L145" i="20" s="1"/>
  <c r="O397" i="20"/>
  <c r="AX426" i="20"/>
  <c r="BE426" i="20"/>
  <c r="BF426" i="20" s="1"/>
  <c r="BG426" i="20" s="1"/>
  <c r="AW31" i="20" a="1"/>
  <c r="AW31" i="20" s="1"/>
  <c r="AV31" i="20" s="1"/>
  <c r="BE29" i="20"/>
  <c r="BF29" i="20" s="1"/>
  <c r="BG29" i="20" s="1"/>
  <c r="AW51" i="20" a="1"/>
  <c r="AW51" i="20" s="1"/>
  <c r="AV51" i="20" s="1"/>
  <c r="AW59" i="20" a="1"/>
  <c r="AW59" i="20" s="1"/>
  <c r="AV59" i="20" s="1"/>
  <c r="AW62" i="20" a="1"/>
  <c r="AW62" i="20" s="1"/>
  <c r="AV62" i="20" s="1"/>
  <c r="AW49" i="20" a="1"/>
  <c r="AW49" i="20" s="1"/>
  <c r="AV49" i="20" s="1"/>
  <c r="AW60" i="20" a="1"/>
  <c r="AW60" i="20" s="1"/>
  <c r="AV60" i="20" s="1"/>
  <c r="AW32" i="20" a="1"/>
  <c r="AW32" i="20" s="1"/>
  <c r="AV32" i="20" s="1"/>
  <c r="AW36" i="20" a="1"/>
  <c r="AW36" i="20" s="1"/>
  <c r="AV36" i="20" s="1"/>
  <c r="AW55" i="20" a="1"/>
  <c r="AW55" i="20" s="1"/>
  <c r="AV55" i="20" s="1"/>
  <c r="AX29" i="20"/>
  <c r="AW57" i="20" a="1"/>
  <c r="AW57" i="20" s="1"/>
  <c r="AV57" i="20" s="1"/>
  <c r="BC86" i="20"/>
  <c r="AW86" i="20" a="1"/>
  <c r="AW86" i="20" s="1"/>
  <c r="AW200" i="20" a="1"/>
  <c r="AW200" i="20" s="1"/>
  <c r="AZ200" i="20"/>
  <c r="BA200" i="20" s="1"/>
  <c r="BB200" i="20" s="1"/>
  <c r="AM39" i="20"/>
  <c r="AP27" i="20"/>
  <c r="AP39" i="20" s="1"/>
  <c r="BC37" i="20"/>
  <c r="AZ37" i="20"/>
  <c r="BA37" i="20" s="1"/>
  <c r="BB37" i="20" s="1"/>
  <c r="AW37" i="20" a="1"/>
  <c r="AW37" i="20" s="1"/>
  <c r="BE232" i="20"/>
  <c r="BF232" i="20" s="1"/>
  <c r="BG232" i="20" s="1"/>
  <c r="AX232" i="20"/>
  <c r="AX58" i="20"/>
  <c r="BC214" i="20"/>
  <c r="AZ214" i="20"/>
  <c r="BA214" i="20" s="1"/>
  <c r="BB214" i="20" s="1"/>
  <c r="BE37" i="20"/>
  <c r="BF37" i="20" s="1"/>
  <c r="BG37" i="20" s="1"/>
  <c r="AX37" i="20"/>
  <c r="BE206" i="20"/>
  <c r="BF206" i="20" s="1"/>
  <c r="BG206" i="20" s="1"/>
  <c r="AX206" i="20"/>
  <c r="AX78" i="20"/>
  <c r="K51" i="20"/>
  <c r="K52" i="20" s="1"/>
  <c r="K53" i="20" s="1"/>
  <c r="K54" i="20" s="1"/>
  <c r="K50" i="20"/>
  <c r="L47" i="20" s="1" a="1"/>
  <c r="L47" i="20" s="1"/>
  <c r="BE129" i="20"/>
  <c r="BF129" i="20" s="1"/>
  <c r="BG129" i="20" s="1"/>
  <c r="AX129" i="20"/>
  <c r="M131" i="20"/>
  <c r="L132" i="20" s="1" a="1"/>
  <c r="L132" i="20" s="1"/>
  <c r="BL17" i="20" a="1"/>
  <c r="BL17" i="20" s="1"/>
  <c r="Y69" i="20"/>
  <c r="Y63" i="20"/>
  <c r="Y60" i="20"/>
  <c r="Y59" i="20"/>
  <c r="Y50" i="20"/>
  <c r="Y39" i="20"/>
  <c r="Y70" i="20"/>
  <c r="Y58" i="20"/>
  <c r="Y46" i="20"/>
  <c r="Y55" i="20"/>
  <c r="Y49" i="20"/>
  <c r="Y66" i="20"/>
  <c r="Y56" i="20"/>
  <c r="Y37" i="20"/>
  <c r="Y34" i="20"/>
  <c r="Y30" i="20"/>
  <c r="Y20" i="20"/>
  <c r="Y62" i="20"/>
  <c r="Y52" i="20"/>
  <c r="Y67" i="20"/>
  <c r="Y24" i="20"/>
  <c r="Y71" i="20"/>
  <c r="Y22" i="20"/>
  <c r="Y65" i="20"/>
  <c r="Y47" i="20"/>
  <c r="Y18" i="20"/>
  <c r="Y36" i="20"/>
  <c r="Y27" i="20"/>
  <c r="Y48" i="20"/>
  <c r="Y19" i="20"/>
  <c r="Y35" i="20"/>
  <c r="Y25" i="20"/>
  <c r="Y21" i="20"/>
  <c r="Y54" i="20"/>
  <c r="Y61" i="20"/>
  <c r="Y29" i="20"/>
  <c r="Y17" i="20"/>
  <c r="Y42" i="20"/>
  <c r="Y53" i="20"/>
  <c r="Y41" i="20"/>
  <c r="Y40" i="20"/>
  <c r="Y31" i="20"/>
  <c r="Y28" i="20"/>
  <c r="Y26" i="20"/>
  <c r="AA51" i="20"/>
  <c r="AW61" i="20" a="1"/>
  <c r="AW61" i="20" s="1"/>
  <c r="AV61" i="20" s="1"/>
  <c r="AZ61" i="20"/>
  <c r="BA61" i="20" s="1"/>
  <c r="BB61" i="20" s="1"/>
  <c r="BC61" i="20" s="1"/>
  <c r="BE107" i="20"/>
  <c r="BF107" i="20" s="1"/>
  <c r="BG107" i="20" s="1"/>
  <c r="AX107" i="20" s="1"/>
  <c r="N341" i="20"/>
  <c r="M341" i="20" s="1"/>
  <c r="L342" i="20" s="1" a="1"/>
  <c r="L342" i="20" s="1"/>
  <c r="P341" i="20"/>
  <c r="BE393" i="20"/>
  <c r="BF393" i="20" s="1"/>
  <c r="BG393" i="20" s="1"/>
  <c r="AX393" i="20"/>
  <c r="AW34" i="20" a="1"/>
  <c r="AW34" i="20" s="1"/>
  <c r="AV34" i="20" s="1"/>
  <c r="BC72" i="20"/>
  <c r="AZ72" i="20"/>
  <c r="BA72" i="20" s="1"/>
  <c r="BB72" i="20" s="1"/>
  <c r="BE400" i="20"/>
  <c r="BF400" i="20" s="1"/>
  <c r="BG400" i="20" s="1"/>
  <c r="AX400" i="20"/>
  <c r="Z62" i="20"/>
  <c r="Z51" i="20"/>
  <c r="Z70" i="20"/>
  <c r="Z58" i="20"/>
  <c r="Z71" i="20"/>
  <c r="Z57" i="20"/>
  <c r="Z49" i="20"/>
  <c r="Z65" i="20"/>
  <c r="Z47" i="20"/>
  <c r="Z66" i="20"/>
  <c r="Z56" i="20"/>
  <c r="Z37" i="20"/>
  <c r="Z34" i="20"/>
  <c r="Z30" i="20"/>
  <c r="Z20" i="20"/>
  <c r="Z48" i="20"/>
  <c r="Z43" i="20"/>
  <c r="Z25" i="20"/>
  <c r="Z69" i="20"/>
  <c r="Z22" i="20"/>
  <c r="Z39" i="20"/>
  <c r="Z18" i="20"/>
  <c r="Z67" i="20"/>
  <c r="Z60" i="20"/>
  <c r="Z24" i="20"/>
  <c r="Z55" i="20"/>
  <c r="Z63" i="20"/>
  <c r="Z54" i="20"/>
  <c r="Z19" i="20"/>
  <c r="Z50" i="20"/>
  <c r="Z21" i="20"/>
  <c r="Z29" i="20"/>
  <c r="Z31" i="20"/>
  <c r="Z28" i="20"/>
  <c r="Z26" i="20"/>
  <c r="Z61" i="20"/>
  <c r="Z17" i="20"/>
  <c r="Z59" i="20"/>
  <c r="Z53" i="20"/>
  <c r="Z41" i="20"/>
  <c r="Z40" i="20"/>
  <c r="Z35" i="20"/>
  <c r="Z42" i="20"/>
  <c r="Z68" i="20"/>
  <c r="Z33" i="20"/>
  <c r="Z32" i="20"/>
  <c r="BC161" i="20"/>
  <c r="AW161" i="20" a="1"/>
  <c r="AW161" i="20" s="1"/>
  <c r="AZ161" i="20"/>
  <c r="BA161" i="20" s="1"/>
  <c r="BB161" i="20" s="1"/>
  <c r="AB60" i="20"/>
  <c r="AB59" i="20"/>
  <c r="AB50" i="20"/>
  <c r="AB56" i="20"/>
  <c r="AB42" i="20"/>
  <c r="AB47" i="20"/>
  <c r="AB69" i="20"/>
  <c r="AB55" i="20"/>
  <c r="AB17" i="20"/>
  <c r="AB61" i="20"/>
  <c r="AB31" i="20"/>
  <c r="AB29" i="20"/>
  <c r="AB71" i="20"/>
  <c r="AB39" i="20"/>
  <c r="AB37" i="20"/>
  <c r="AB18" i="20"/>
  <c r="AB35" i="20"/>
  <c r="AB21" i="20"/>
  <c r="AB65" i="20"/>
  <c r="AB32" i="20"/>
  <c r="AB27" i="20"/>
  <c r="AB53" i="20"/>
  <c r="AB48" i="20"/>
  <c r="AB41" i="20"/>
  <c r="AB40" i="20"/>
  <c r="AB70" i="20"/>
  <c r="AB68" i="20"/>
  <c r="AB33" i="20"/>
  <c r="AB34" i="20"/>
  <c r="AB66" i="20"/>
  <c r="AB28" i="20"/>
  <c r="AB26" i="20"/>
  <c r="AB62" i="20"/>
  <c r="AB22" i="20"/>
  <c r="AB30" i="20"/>
  <c r="AB25" i="20"/>
  <c r="AB52" i="20"/>
  <c r="AB49" i="20"/>
  <c r="AB38" i="20"/>
  <c r="AB64" i="20"/>
  <c r="AB24" i="20"/>
  <c r="AB58" i="20"/>
  <c r="AZ33" i="20"/>
  <c r="BA33" i="20" s="1"/>
  <c r="BB33" i="20" s="1"/>
  <c r="Z46" i="20"/>
  <c r="AB51" i="20"/>
  <c r="BC120" i="20"/>
  <c r="AW120" i="20" a="1"/>
  <c r="AW120" i="20" s="1"/>
  <c r="BE224" i="20"/>
  <c r="BF224" i="20" s="1"/>
  <c r="BG224" i="20" s="1"/>
  <c r="AX224" i="20"/>
  <c r="BC415" i="20"/>
  <c r="AW415" i="20" a="1"/>
  <c r="AW415" i="20" s="1"/>
  <c r="AZ415" i="20"/>
  <c r="BA415" i="20" s="1"/>
  <c r="BB415" i="20" s="1"/>
  <c r="AW35" i="20" a="1"/>
  <c r="AW35" i="20" s="1"/>
  <c r="AV35" i="20" s="1"/>
  <c r="BC85" i="20"/>
  <c r="AZ85" i="20"/>
  <c r="BA85" i="20" s="1"/>
  <c r="BB85" i="20" s="1"/>
  <c r="AW85" i="20" a="1"/>
  <c r="AW85" i="20" s="1"/>
  <c r="BE196" i="20"/>
  <c r="BF196" i="20" s="1"/>
  <c r="BG196" i="20" s="1"/>
  <c r="AX196" i="20" s="1"/>
  <c r="AA32" i="20"/>
  <c r="Z38" i="20"/>
  <c r="Z52" i="20"/>
  <c r="AX208" i="20"/>
  <c r="AX240" i="20"/>
  <c r="BE418" i="20"/>
  <c r="BF418" i="20" s="1"/>
  <c r="BG418" i="20" s="1"/>
  <c r="AX418" i="20"/>
  <c r="Z36" i="20"/>
  <c r="AH50" i="20"/>
  <c r="AH51" i="20"/>
  <c r="AH49" i="20"/>
  <c r="P90" i="20"/>
  <c r="N90" i="20"/>
  <c r="M90" i="20"/>
  <c r="L91" i="20" s="1" a="1"/>
  <c r="L91" i="20" s="1"/>
  <c r="AZ101" i="20"/>
  <c r="BA101" i="20" s="1"/>
  <c r="BB101" i="20" s="1"/>
  <c r="AW101" i="20" a="1"/>
  <c r="AW101" i="20" s="1"/>
  <c r="BC101" i="20"/>
  <c r="AW281" i="20" a="1"/>
  <c r="AW281" i="20" s="1"/>
  <c r="BC281" i="20"/>
  <c r="AW357" i="20" a="1"/>
  <c r="AW357" i="20" s="1"/>
  <c r="BC357" i="20"/>
  <c r="AZ357" i="20"/>
  <c r="BA357" i="20" s="1"/>
  <c r="BB357" i="20" s="1"/>
  <c r="AZ73" i="20"/>
  <c r="BA73" i="20" s="1"/>
  <c r="BB73" i="20" s="1"/>
  <c r="AW73" i="20" a="1"/>
  <c r="AW73" i="20" s="1"/>
  <c r="BC300" i="20"/>
  <c r="AZ300" i="20"/>
  <c r="BA300" i="20" s="1"/>
  <c r="BB300" i="20" s="1"/>
  <c r="AW300" i="20" a="1"/>
  <c r="AW300" i="20" s="1"/>
  <c r="BE168" i="20"/>
  <c r="BF168" i="20" s="1"/>
  <c r="BG168" i="20" s="1"/>
  <c r="AX168" i="20" s="1"/>
  <c r="BE32" i="20"/>
  <c r="BF32" i="20" s="1"/>
  <c r="BG32" i="20" s="1"/>
  <c r="AX32" i="20"/>
  <c r="AW78" i="20" a="1"/>
  <c r="AW78" i="20" s="1"/>
  <c r="AZ78" i="20"/>
  <c r="BA78" i="20" s="1"/>
  <c r="BB78" i="20" s="1"/>
  <c r="BC78" i="20"/>
  <c r="BE234" i="20"/>
  <c r="BF234" i="20" s="1"/>
  <c r="BG234" i="20" s="1"/>
  <c r="AX234" i="20"/>
  <c r="AZ487" i="20"/>
  <c r="BA487" i="20" s="1"/>
  <c r="BB487" i="20" s="1"/>
  <c r="AW487" i="20" a="1"/>
  <c r="AW487" i="20" s="1"/>
  <c r="BE184" i="20"/>
  <c r="BF184" i="20" s="1"/>
  <c r="BG184" i="20" s="1"/>
  <c r="AX184" i="20" s="1"/>
  <c r="AZ395" i="20"/>
  <c r="BA395" i="20" s="1"/>
  <c r="BB395" i="20" s="1"/>
  <c r="AW395" i="20" a="1"/>
  <c r="AW395" i="20" s="1"/>
  <c r="BC395" i="20"/>
  <c r="AA61" i="20"/>
  <c r="AA71" i="20"/>
  <c r="AA57" i="20"/>
  <c r="AA49" i="20"/>
  <c r="AA56" i="20"/>
  <c r="AA42" i="20"/>
  <c r="AA54" i="20"/>
  <c r="AA48" i="20"/>
  <c r="AA43" i="20"/>
  <c r="AA25" i="20"/>
  <c r="AA50" i="20"/>
  <c r="AA17" i="20"/>
  <c r="AA67" i="20"/>
  <c r="AA60" i="20"/>
  <c r="AA24" i="20"/>
  <c r="AA39" i="20"/>
  <c r="AA37" i="20"/>
  <c r="AA55" i="20"/>
  <c r="AA47" i="20"/>
  <c r="AA18" i="20"/>
  <c r="AA65" i="20"/>
  <c r="AA35" i="20"/>
  <c r="AA21" i="20"/>
  <c r="AA70" i="20"/>
  <c r="AA66" i="20"/>
  <c r="AA29" i="20"/>
  <c r="AA53" i="20"/>
  <c r="AA58" i="20"/>
  <c r="AA68" i="20"/>
  <c r="AA33" i="20"/>
  <c r="AA59" i="20"/>
  <c r="AA40" i="20"/>
  <c r="AA41" i="20"/>
  <c r="AA31" i="20"/>
  <c r="AA28" i="20"/>
  <c r="AA26" i="20"/>
  <c r="AA22" i="20"/>
  <c r="AA69" i="20"/>
  <c r="AA30" i="20"/>
  <c r="AA52" i="20"/>
  <c r="AA38" i="20"/>
  <c r="AA62" i="20"/>
  <c r="AW226" i="20" a="1"/>
  <c r="AW226" i="20" s="1"/>
  <c r="BC226" i="20"/>
  <c r="AZ226" i="20"/>
  <c r="BA226" i="20" s="1"/>
  <c r="BB226" i="20" s="1"/>
  <c r="AA36" i="20"/>
  <c r="AB46" i="20"/>
  <c r="BE61" i="20"/>
  <c r="BF61" i="20" s="1"/>
  <c r="BG61" i="20" s="1"/>
  <c r="AX61" i="20" s="1"/>
  <c r="BE101" i="20"/>
  <c r="BF101" i="20" s="1"/>
  <c r="BG101" i="20" s="1"/>
  <c r="AX101" i="20"/>
  <c r="P173" i="20"/>
  <c r="N173" i="20"/>
  <c r="M173" i="20" s="1"/>
  <c r="L174" i="20" s="1" a="1"/>
  <c r="L174" i="20" s="1"/>
  <c r="K204" i="20"/>
  <c r="L201" i="20" s="1" a="1"/>
  <c r="L201" i="20" s="1"/>
  <c r="K205" i="20"/>
  <c r="K206" i="20" s="1"/>
  <c r="K207" i="20" s="1"/>
  <c r="K208" i="20" s="1"/>
  <c r="BE279" i="20"/>
  <c r="BF279" i="20" s="1"/>
  <c r="BG279" i="20" s="1"/>
  <c r="AX279" i="20"/>
  <c r="AZ432" i="20"/>
  <c r="BA432" i="20" s="1"/>
  <c r="BB432" i="20" s="1"/>
  <c r="BC432" i="20"/>
  <c r="AW432" i="20" a="1"/>
  <c r="AW432" i="20" s="1"/>
  <c r="AW50" i="20" a="1"/>
  <c r="AW50" i="20" s="1"/>
  <c r="AV50" i="20" s="1"/>
  <c r="BE74" i="20"/>
  <c r="BF74" i="20" s="1"/>
  <c r="BG74" i="20" s="1"/>
  <c r="AX74" i="20"/>
  <c r="Z27" i="20"/>
  <c r="AB36" i="20"/>
  <c r="K107" i="20"/>
  <c r="K108" i="20" s="1"/>
  <c r="K109" i="20" s="1"/>
  <c r="K110" i="20" s="1"/>
  <c r="AW134" i="20" a="1"/>
  <c r="AW134" i="20" s="1"/>
  <c r="AZ134" i="20"/>
  <c r="BA134" i="20" s="1"/>
  <c r="BB134" i="20" s="1"/>
  <c r="BC134" i="20"/>
  <c r="AZ298" i="20"/>
  <c r="BA298" i="20" s="1"/>
  <c r="BB298" i="20" s="1"/>
  <c r="AW33" i="20" a="1"/>
  <c r="AW33" i="20" s="1"/>
  <c r="AV33" i="20" s="1"/>
  <c r="AU25" i="20" s="1" a="1"/>
  <c r="AU25" i="20" s="1"/>
  <c r="AU22" i="20" s="1" a="1"/>
  <c r="AU22" i="20" s="1"/>
  <c r="AA34" i="20"/>
  <c r="BC55" i="20"/>
  <c r="BC73" i="20"/>
  <c r="AZ86" i="20"/>
  <c r="BA86" i="20" s="1"/>
  <c r="BB86" i="20" s="1"/>
  <c r="BE87" i="20"/>
  <c r="BF87" i="20" s="1"/>
  <c r="BG87" i="20" s="1"/>
  <c r="AX87" i="20"/>
  <c r="AZ117" i="20"/>
  <c r="BA117" i="20" s="1"/>
  <c r="BB117" i="20" s="1"/>
  <c r="BE252" i="20"/>
  <c r="BF252" i="20" s="1"/>
  <c r="BG252" i="20" s="1"/>
  <c r="AX252" i="20"/>
  <c r="BC298" i="20"/>
  <c r="BE322" i="20"/>
  <c r="BF322" i="20" s="1"/>
  <c r="BG322" i="20" s="1"/>
  <c r="AX322" i="20"/>
  <c r="AX408" i="20"/>
  <c r="BE408" i="20"/>
  <c r="BF408" i="20" s="1"/>
  <c r="BG408" i="20" s="1"/>
  <c r="BE430" i="20"/>
  <c r="BF430" i="20" s="1"/>
  <c r="BG430" i="20" s="1"/>
  <c r="AX430" i="20"/>
  <c r="AX59" i="20"/>
  <c r="AZ100" i="20"/>
  <c r="BA100" i="20" s="1"/>
  <c r="BB100" i="20" s="1"/>
  <c r="AW100" i="20" a="1"/>
  <c r="AW100" i="20" s="1"/>
  <c r="AZ119" i="20"/>
  <c r="BA119" i="20" s="1"/>
  <c r="BB119" i="20" s="1"/>
  <c r="AW119" i="20" a="1"/>
  <c r="AW119" i="20" s="1"/>
  <c r="BC119" i="20"/>
  <c r="AX187" i="20"/>
  <c r="BE187" i="20"/>
  <c r="BF187" i="20" s="1"/>
  <c r="BG187" i="20" s="1"/>
  <c r="AX53" i="20"/>
  <c r="AZ91" i="20"/>
  <c r="BA91" i="20" s="1"/>
  <c r="BB91" i="20" s="1"/>
  <c r="AW91" i="20" a="1"/>
  <c r="AW91" i="20" s="1"/>
  <c r="BC135" i="20"/>
  <c r="AZ135" i="20"/>
  <c r="BA135" i="20" s="1"/>
  <c r="BB135" i="20" s="1"/>
  <c r="AW135" i="20" a="1"/>
  <c r="AW135" i="20" s="1"/>
  <c r="BE176" i="20"/>
  <c r="BF176" i="20" s="1"/>
  <c r="BG176" i="20" s="1"/>
  <c r="AX176" i="20" s="1"/>
  <c r="AX63" i="20"/>
  <c r="BC68" i="20"/>
  <c r="AZ68" i="20"/>
  <c r="BA68" i="20" s="1"/>
  <c r="BB68" i="20" s="1"/>
  <c r="AW68" i="20" a="1"/>
  <c r="AW68" i="20" s="1"/>
  <c r="BC80" i="20"/>
  <c r="AZ80" i="20"/>
  <c r="BA80" i="20" s="1"/>
  <c r="BB80" i="20" s="1"/>
  <c r="AW80" i="20" a="1"/>
  <c r="AW80" i="20" s="1"/>
  <c r="AW151" i="20" a="1"/>
  <c r="AW151" i="20" s="1"/>
  <c r="AZ151" i="20"/>
  <c r="BA151" i="20" s="1"/>
  <c r="BB151" i="20" s="1"/>
  <c r="AZ153" i="20"/>
  <c r="BA153" i="20" s="1"/>
  <c r="BB153" i="20" s="1"/>
  <c r="AW160" i="20" a="1"/>
  <c r="AW160" i="20" s="1"/>
  <c r="AZ160" i="20"/>
  <c r="BA160" i="20" s="1"/>
  <c r="BB160" i="20" s="1"/>
  <c r="K177" i="20"/>
  <c r="K178" i="20" s="1"/>
  <c r="K179" i="20" s="1"/>
  <c r="K180" i="20" s="1"/>
  <c r="BE190" i="20"/>
  <c r="BF190" i="20" s="1"/>
  <c r="BG190" i="20" s="1"/>
  <c r="AX190" i="20" s="1"/>
  <c r="AX209" i="20"/>
  <c r="AW409" i="20" a="1"/>
  <c r="AW409" i="20" s="1"/>
  <c r="BC409" i="20"/>
  <c r="AZ409" i="20"/>
  <c r="BA409" i="20" s="1"/>
  <c r="BB409" i="20" s="1"/>
  <c r="O453" i="20"/>
  <c r="O523" i="20"/>
  <c r="M61" i="20"/>
  <c r="L62" i="20" s="1" a="1"/>
  <c r="L62" i="20" s="1"/>
  <c r="AX91" i="20"/>
  <c r="AZ103" i="20"/>
  <c r="BA103" i="20" s="1"/>
  <c r="BB103" i="20" s="1"/>
  <c r="AW103" i="20" a="1"/>
  <c r="AW103" i="20" s="1"/>
  <c r="BC103" i="20"/>
  <c r="BC124" i="20"/>
  <c r="BE128" i="20"/>
  <c r="BF128" i="20" s="1"/>
  <c r="BG128" i="20" s="1"/>
  <c r="AX128" i="20" s="1"/>
  <c r="BE139" i="20"/>
  <c r="BF139" i="20" s="1"/>
  <c r="BG139" i="20" s="1"/>
  <c r="AX139" i="20" s="1"/>
  <c r="BC153" i="20"/>
  <c r="BC196" i="20"/>
  <c r="BC199" i="20"/>
  <c r="AZ199" i="20"/>
  <c r="BA199" i="20" s="1"/>
  <c r="BB199" i="20" s="1"/>
  <c r="AW199" i="20" a="1"/>
  <c r="AW199" i="20" s="1"/>
  <c r="P229" i="20"/>
  <c r="N229" i="20"/>
  <c r="AW284" i="20" a="1"/>
  <c r="AW284" i="20" s="1"/>
  <c r="BC284" i="20"/>
  <c r="AZ284" i="20"/>
  <c r="BA284" i="20" s="1"/>
  <c r="BB284" i="20" s="1"/>
  <c r="AW299" i="20" a="1"/>
  <c r="AW299" i="20" s="1"/>
  <c r="AZ299" i="20"/>
  <c r="BA299" i="20" s="1"/>
  <c r="BB299" i="20" s="1"/>
  <c r="BC299" i="20"/>
  <c r="AW301" i="20" a="1"/>
  <c r="AW301" i="20" s="1"/>
  <c r="BC301" i="20"/>
  <c r="BE306" i="20"/>
  <c r="BF306" i="20" s="1"/>
  <c r="BG306" i="20" s="1"/>
  <c r="AX342" i="20"/>
  <c r="BE342" i="20"/>
  <c r="BF342" i="20" s="1"/>
  <c r="BG342" i="20" s="1"/>
  <c r="BC353" i="20"/>
  <c r="AZ353" i="20"/>
  <c r="BA353" i="20" s="1"/>
  <c r="BB353" i="20" s="1"/>
  <c r="AW353" i="20" a="1"/>
  <c r="AW353" i="20" s="1"/>
  <c r="AW455" i="20" a="1"/>
  <c r="AW455" i="20" s="1"/>
  <c r="AZ455" i="20"/>
  <c r="BA455" i="20" s="1"/>
  <c r="BB455" i="20" s="1"/>
  <c r="AX161" i="20"/>
  <c r="BC167" i="20"/>
  <c r="AZ167" i="20"/>
  <c r="BA167" i="20" s="1"/>
  <c r="BB167" i="20" s="1"/>
  <c r="AW167" i="20" a="1"/>
  <c r="AW167" i="20" s="1"/>
  <c r="AX265" i="20"/>
  <c r="BE265" i="20"/>
  <c r="BF265" i="20" s="1"/>
  <c r="BG265" i="20" s="1"/>
  <c r="N314" i="20"/>
  <c r="M314" i="20" s="1"/>
  <c r="L315" i="20" s="1" a="1"/>
  <c r="L315" i="20" s="1"/>
  <c r="P314" i="20"/>
  <c r="CA3" i="20"/>
  <c r="AX105" i="20"/>
  <c r="BE105" i="20"/>
  <c r="BF105" i="20" s="1"/>
  <c r="BG105" i="20" s="1"/>
  <c r="AZ122" i="20"/>
  <c r="BA122" i="20" s="1"/>
  <c r="BB122" i="20" s="1"/>
  <c r="AW122" i="20" a="1"/>
  <c r="AW122" i="20" s="1"/>
  <c r="BC122" i="20"/>
  <c r="P159" i="20"/>
  <c r="N159" i="20"/>
  <c r="M159" i="20" s="1"/>
  <c r="L160" i="20" s="1" a="1"/>
  <c r="L160" i="20" s="1"/>
  <c r="BC185" i="20"/>
  <c r="AW185" i="20" a="1"/>
  <c r="AW185" i="20" s="1"/>
  <c r="AZ185" i="20"/>
  <c r="BA185" i="20" s="1"/>
  <c r="BB185" i="20" s="1"/>
  <c r="BE217" i="20"/>
  <c r="BF217" i="20" s="1"/>
  <c r="BG217" i="20" s="1"/>
  <c r="AX217" i="20"/>
  <c r="AZ63" i="20"/>
  <c r="BA63" i="20" s="1"/>
  <c r="BB63" i="20" s="1"/>
  <c r="BC63" i="20" s="1"/>
  <c r="AW63" i="20" a="1"/>
  <c r="AW63" i="20" s="1"/>
  <c r="AV63" i="20" s="1"/>
  <c r="AW154" i="20" a="1"/>
  <c r="AW154" i="20" s="1"/>
  <c r="AZ154" i="20"/>
  <c r="BA154" i="20" s="1"/>
  <c r="BB154" i="20" s="1"/>
  <c r="AW403" i="20" a="1"/>
  <c r="AW403" i="20" s="1"/>
  <c r="AZ403" i="20"/>
  <c r="BA403" i="20" s="1"/>
  <c r="BB403" i="20" s="1"/>
  <c r="BC403" i="20"/>
  <c r="BE140" i="20"/>
  <c r="BF140" i="20" s="1"/>
  <c r="BG140" i="20" s="1"/>
  <c r="AX140" i="20"/>
  <c r="AX405" i="20"/>
  <c r="BE405" i="20"/>
  <c r="BF405" i="20" s="1"/>
  <c r="BG405" i="20" s="1"/>
  <c r="AZ35" i="20"/>
  <c r="BA35" i="20" s="1"/>
  <c r="BB35" i="20" s="1"/>
  <c r="BC35" i="20" s="1"/>
  <c r="AZ222" i="20"/>
  <c r="BA222" i="20" s="1"/>
  <c r="BB222" i="20" s="1"/>
  <c r="AW222" i="20" a="1"/>
  <c r="AW222" i="20" s="1"/>
  <c r="BC222" i="20"/>
  <c r="BE327" i="20"/>
  <c r="BF327" i="20" s="1"/>
  <c r="BG327" i="20" s="1"/>
  <c r="AX327" i="20"/>
  <c r="BE353" i="20"/>
  <c r="BF353" i="20" s="1"/>
  <c r="BG353" i="20" s="1"/>
  <c r="AX353" i="20"/>
  <c r="AZ376" i="20"/>
  <c r="BA376" i="20" s="1"/>
  <c r="BB376" i="20" s="1"/>
  <c r="AW376" i="20" a="1"/>
  <c r="AW376" i="20" s="1"/>
  <c r="BC376" i="20"/>
  <c r="AX463" i="20"/>
  <c r="BE463" i="20"/>
  <c r="BF463" i="20" s="1"/>
  <c r="BG463" i="20" s="1"/>
  <c r="O495" i="20"/>
  <c r="AX66" i="20"/>
  <c r="AX122" i="20"/>
  <c r="BE170" i="20"/>
  <c r="BF170" i="20" s="1"/>
  <c r="BG170" i="20" s="1"/>
  <c r="AX170" i="20" s="1"/>
  <c r="BE292" i="20"/>
  <c r="BF292" i="20" s="1"/>
  <c r="BG292" i="20" s="1"/>
  <c r="AX292" i="20"/>
  <c r="AX356" i="20"/>
  <c r="BE356" i="20"/>
  <c r="BF356" i="20" s="1"/>
  <c r="BG356" i="20" s="1"/>
  <c r="BC392" i="20"/>
  <c r="AZ392" i="20"/>
  <c r="BA392" i="20" s="1"/>
  <c r="BB392" i="20" s="1"/>
  <c r="AW392" i="20" a="1"/>
  <c r="AW392" i="20" s="1"/>
  <c r="AZ116" i="20"/>
  <c r="BA116" i="20" s="1"/>
  <c r="BB116" i="20" s="1"/>
  <c r="AW116" i="20" a="1"/>
  <c r="AW116" i="20" s="1"/>
  <c r="BC116" i="20"/>
  <c r="BC79" i="20"/>
  <c r="AW79" i="20" a="1"/>
  <c r="AW79" i="20" s="1"/>
  <c r="AZ79" i="20"/>
  <c r="BA79" i="20" s="1"/>
  <c r="BB79" i="20" s="1"/>
  <c r="AX103" i="20"/>
  <c r="O117" i="20"/>
  <c r="BE124" i="20"/>
  <c r="BF124" i="20" s="1"/>
  <c r="BG124" i="20" s="1"/>
  <c r="AX124" i="20" s="1"/>
  <c r="AW165" i="20" a="1"/>
  <c r="AW165" i="20" s="1"/>
  <c r="BC165" i="20"/>
  <c r="AZ165" i="20"/>
  <c r="BA165" i="20" s="1"/>
  <c r="BB165" i="20" s="1"/>
  <c r="AZ188" i="20"/>
  <c r="BA188" i="20" s="1"/>
  <c r="BB188" i="20" s="1"/>
  <c r="AW188" i="20" a="1"/>
  <c r="AW188" i="20" s="1"/>
  <c r="BC188" i="20"/>
  <c r="BE189" i="20"/>
  <c r="BF189" i="20" s="1"/>
  <c r="BG189" i="20" s="1"/>
  <c r="AX189" i="20"/>
  <c r="BE222" i="20"/>
  <c r="BF222" i="20" s="1"/>
  <c r="BG222" i="20" s="1"/>
  <c r="AX222" i="20" s="1"/>
  <c r="AW197" i="20" a="1"/>
  <c r="AW197" i="20" s="1"/>
  <c r="BC197" i="20"/>
  <c r="AZ197" i="20"/>
  <c r="BA197" i="20" s="1"/>
  <c r="BB197" i="20" s="1"/>
  <c r="AW312" i="20" a="1"/>
  <c r="AW312" i="20" s="1"/>
  <c r="AZ312" i="20"/>
  <c r="BA312" i="20" s="1"/>
  <c r="BB312" i="20" s="1"/>
  <c r="AX155" i="20"/>
  <c r="BE221" i="20"/>
  <c r="BF221" i="20" s="1"/>
  <c r="BG221" i="20" s="1"/>
  <c r="AX221" i="20" s="1"/>
  <c r="AX247" i="20"/>
  <c r="BE247" i="20"/>
  <c r="BF247" i="20" s="1"/>
  <c r="BG247" i="20" s="1"/>
  <c r="K330" i="20"/>
  <c r="L327" i="20" s="1" a="1"/>
  <c r="L327" i="20" s="1"/>
  <c r="K331" i="20"/>
  <c r="K332" i="20" s="1"/>
  <c r="K333" i="20" s="1"/>
  <c r="K334" i="20" s="1"/>
  <c r="AX336" i="20"/>
  <c r="BE336" i="20"/>
  <c r="BF336" i="20" s="1"/>
  <c r="BG336" i="20" s="1"/>
  <c r="AW350" i="20" a="1"/>
  <c r="AW350" i="20" s="1"/>
  <c r="BC350" i="20"/>
  <c r="AZ350" i="20"/>
  <c r="BA350" i="20" s="1"/>
  <c r="BB350" i="20" s="1"/>
  <c r="BC435" i="20"/>
  <c r="AZ435" i="20"/>
  <c r="BA435" i="20" s="1"/>
  <c r="BB435" i="20" s="1"/>
  <c r="AW435" i="20" a="1"/>
  <c r="AW435" i="20" s="1"/>
  <c r="AZ56" i="20"/>
  <c r="BA56" i="20" s="1"/>
  <c r="BB56" i="20" s="1"/>
  <c r="BC56" i="20" s="1"/>
  <c r="AW56" i="20" a="1"/>
  <c r="AW56" i="20" s="1"/>
  <c r="AV56" i="20" s="1"/>
  <c r="AZ66" i="20"/>
  <c r="BA66" i="20" s="1"/>
  <c r="BB66" i="20" s="1"/>
  <c r="AW66" i="20" a="1"/>
  <c r="AW66" i="20" s="1"/>
  <c r="AX152" i="20"/>
  <c r="BE152" i="20"/>
  <c r="BF152" i="20" s="1"/>
  <c r="BG152" i="20" s="1"/>
  <c r="BE197" i="20"/>
  <c r="BF197" i="20" s="1"/>
  <c r="BG197" i="20" s="1"/>
  <c r="AX197" i="20" s="1"/>
  <c r="O299" i="20"/>
  <c r="AW302" i="20" a="1"/>
  <c r="AW302" i="20" s="1"/>
  <c r="AZ302" i="20"/>
  <c r="BA302" i="20" s="1"/>
  <c r="BB302" i="20" s="1"/>
  <c r="AX125" i="20"/>
  <c r="BE185" i="20"/>
  <c r="BF185" i="20" s="1"/>
  <c r="BG185" i="20" s="1"/>
  <c r="AX185" i="20" s="1"/>
  <c r="BC187" i="20"/>
  <c r="AW187" i="20" a="1"/>
  <c r="AW187" i="20" s="1"/>
  <c r="AX249" i="20"/>
  <c r="BE249" i="20"/>
  <c r="BF249" i="20" s="1"/>
  <c r="BG249" i="20" s="1"/>
  <c r="AX285" i="20"/>
  <c r="BE285" i="20"/>
  <c r="BF285" i="20" s="1"/>
  <c r="BG285" i="20" s="1"/>
  <c r="O285" i="20"/>
  <c r="AX316" i="20"/>
  <c r="BE316" i="20"/>
  <c r="BF316" i="20" s="1"/>
  <c r="BG316" i="20" s="1"/>
  <c r="AW318" i="20" a="1"/>
  <c r="AW318" i="20" s="1"/>
  <c r="AZ318" i="20"/>
  <c r="BA318" i="20" s="1"/>
  <c r="BB318" i="20" s="1"/>
  <c r="BE68" i="20"/>
  <c r="BF68" i="20" s="1"/>
  <c r="BG68" i="20" s="1"/>
  <c r="AX68" i="20"/>
  <c r="AZ142" i="20"/>
  <c r="BA142" i="20" s="1"/>
  <c r="BB142" i="20" s="1"/>
  <c r="AW142" i="20" a="1"/>
  <c r="AW142" i="20" s="1"/>
  <c r="BE157" i="20"/>
  <c r="BF157" i="20" s="1"/>
  <c r="BG157" i="20" s="1"/>
  <c r="AX157" i="20"/>
  <c r="BE169" i="20"/>
  <c r="BF169" i="20" s="1"/>
  <c r="BG169" i="20" s="1"/>
  <c r="AX169" i="20"/>
  <c r="AX31" i="20"/>
  <c r="AX47" i="20"/>
  <c r="AZ42" i="20"/>
  <c r="BA42" i="20" s="1"/>
  <c r="BB42" i="20" s="1"/>
  <c r="AW42" i="20" a="1"/>
  <c r="AW42" i="20" s="1"/>
  <c r="AX51" i="20"/>
  <c r="BE64" i="20"/>
  <c r="BF64" i="20" s="1"/>
  <c r="BG64" i="20" s="1"/>
  <c r="AX64" i="20" s="1"/>
  <c r="BE121" i="20"/>
  <c r="BF121" i="20" s="1"/>
  <c r="BG121" i="20" s="1"/>
  <c r="AX121" i="20"/>
  <c r="BC144" i="20"/>
  <c r="AZ144" i="20"/>
  <c r="BA144" i="20" s="1"/>
  <c r="BB144" i="20" s="1"/>
  <c r="AW186" i="20" a="1"/>
  <c r="AW186" i="20" s="1"/>
  <c r="AZ186" i="20"/>
  <c r="BA186" i="20" s="1"/>
  <c r="BB186" i="20" s="1"/>
  <c r="O187" i="20"/>
  <c r="BC215" i="20"/>
  <c r="AZ215" i="20"/>
  <c r="BA215" i="20" s="1"/>
  <c r="BB215" i="20" s="1"/>
  <c r="AW215" i="20" a="1"/>
  <c r="AW215" i="20" s="1"/>
  <c r="BE386" i="20"/>
  <c r="BF386" i="20" s="1"/>
  <c r="BG386" i="20" s="1"/>
  <c r="AX386" i="20"/>
  <c r="BE484" i="20"/>
  <c r="BF484" i="20" s="1"/>
  <c r="BG484" i="20" s="1"/>
  <c r="AX484" i="20"/>
  <c r="O663" i="20"/>
  <c r="BE244" i="20"/>
  <c r="BF244" i="20" s="1"/>
  <c r="BG244" i="20" s="1"/>
  <c r="AX244" i="20"/>
  <c r="O258" i="20"/>
  <c r="AW400" i="20" a="1"/>
  <c r="AW400" i="20" s="1"/>
  <c r="AZ400" i="20"/>
  <c r="BA400" i="20" s="1"/>
  <c r="BB400" i="20" s="1"/>
  <c r="BC400" i="20"/>
  <c r="BC97" i="20"/>
  <c r="AX133" i="20"/>
  <c r="AX153" i="20"/>
  <c r="AX191" i="20"/>
  <c r="BE254" i="20"/>
  <c r="BF254" i="20" s="1"/>
  <c r="BG254" i="20" s="1"/>
  <c r="AX254" i="20"/>
  <c r="BC272" i="20"/>
  <c r="AZ272" i="20"/>
  <c r="BA272" i="20" s="1"/>
  <c r="BB272" i="20" s="1"/>
  <c r="AW272" i="20" a="1"/>
  <c r="AW272" i="20" s="1"/>
  <c r="BE288" i="20"/>
  <c r="BF288" i="20" s="1"/>
  <c r="BG288" i="20" s="1"/>
  <c r="AX288" i="20"/>
  <c r="AZ402" i="20"/>
  <c r="BA402" i="20" s="1"/>
  <c r="BB402" i="20" s="1"/>
  <c r="AW402" i="20" a="1"/>
  <c r="AW402" i="20" s="1"/>
  <c r="K471" i="20"/>
  <c r="K472" i="20" s="1"/>
  <c r="K473" i="20" s="1"/>
  <c r="K474" i="20" s="1"/>
  <c r="K470" i="20"/>
  <c r="L467" i="20" s="1" a="1"/>
  <c r="L467" i="20" s="1"/>
  <c r="BC485" i="20"/>
  <c r="AW485" i="20" a="1"/>
  <c r="AW485" i="20" s="1"/>
  <c r="AZ485" i="20"/>
  <c r="BA485" i="20" s="1"/>
  <c r="BB485" i="20" s="1"/>
  <c r="K541" i="20"/>
  <c r="K542" i="20" s="1"/>
  <c r="K543" i="20" s="1"/>
  <c r="K544" i="20" s="1"/>
  <c r="K540" i="20"/>
  <c r="L537" i="20" s="1" a="1"/>
  <c r="L537" i="20" s="1"/>
  <c r="BC87" i="20"/>
  <c r="AZ87" i="20"/>
  <c r="BA87" i="20" s="1"/>
  <c r="BB87" i="20" s="1"/>
  <c r="AX278" i="20"/>
  <c r="BE278" i="20"/>
  <c r="BF278" i="20" s="1"/>
  <c r="BG278" i="20" s="1"/>
  <c r="BE360" i="20"/>
  <c r="BF360" i="20" s="1"/>
  <c r="BG360" i="20" s="1"/>
  <c r="AX360" i="20"/>
  <c r="AW374" i="20" a="1"/>
  <c r="AW374" i="20" s="1"/>
  <c r="BC374" i="20"/>
  <c r="AZ374" i="20"/>
  <c r="BA374" i="20" s="1"/>
  <c r="BB374" i="20" s="1"/>
  <c r="AX388" i="20"/>
  <c r="BE388" i="20"/>
  <c r="BF388" i="20" s="1"/>
  <c r="BG388" i="20" s="1"/>
  <c r="BE480" i="20"/>
  <c r="BF480" i="20" s="1"/>
  <c r="BG480" i="20" s="1"/>
  <c r="O481" i="20"/>
  <c r="K639" i="20"/>
  <c r="K640" i="20" s="1"/>
  <c r="K641" i="20" s="1"/>
  <c r="K642" i="20" s="1"/>
  <c r="K638" i="20"/>
  <c r="L635" i="20" s="1" a="1"/>
  <c r="L635" i="20" s="1"/>
  <c r="AX102" i="20"/>
  <c r="BC129" i="20"/>
  <c r="AZ129" i="20"/>
  <c r="BA129" i="20" s="1"/>
  <c r="BB129" i="20" s="1"/>
  <c r="BC243" i="20"/>
  <c r="AW243" i="20" a="1"/>
  <c r="AW243" i="20" s="1"/>
  <c r="AZ440" i="20"/>
  <c r="BA440" i="20" s="1"/>
  <c r="BB440" i="20" s="1"/>
  <c r="BC440" i="20"/>
  <c r="AW440" i="20" a="1"/>
  <c r="AW440" i="20" s="1"/>
  <c r="K512" i="20"/>
  <c r="L509" i="20" s="1" a="1"/>
  <c r="L509" i="20" s="1"/>
  <c r="K513" i="20"/>
  <c r="K514" i="20" s="1"/>
  <c r="K515" i="20" s="1"/>
  <c r="K516" i="20" s="1"/>
  <c r="AX159" i="20"/>
  <c r="AZ269" i="20"/>
  <c r="BA269" i="20" s="1"/>
  <c r="BB269" i="20" s="1"/>
  <c r="BC269" i="20"/>
  <c r="AW269" i="20" a="1"/>
  <c r="AW269" i="20" s="1"/>
  <c r="AZ311" i="20"/>
  <c r="BA311" i="20" s="1"/>
  <c r="BB311" i="20" s="1"/>
  <c r="AW311" i="20" a="1"/>
  <c r="AW311" i="20" s="1"/>
  <c r="BE321" i="20"/>
  <c r="BF321" i="20" s="1"/>
  <c r="BG321" i="20" s="1"/>
  <c r="AX321" i="20"/>
  <c r="AZ325" i="20"/>
  <c r="BA325" i="20" s="1"/>
  <c r="BB325" i="20" s="1"/>
  <c r="AW325" i="20" a="1"/>
  <c r="AW325" i="20" s="1"/>
  <c r="BC325" i="20"/>
  <c r="BC434" i="20"/>
  <c r="AZ434" i="20"/>
  <c r="BA434" i="20" s="1"/>
  <c r="BB434" i="20" s="1"/>
  <c r="BC482" i="20"/>
  <c r="AZ482" i="20"/>
  <c r="BA482" i="20" s="1"/>
  <c r="BB482" i="20" s="1"/>
  <c r="AW114" i="20" a="1"/>
  <c r="AW114" i="20" s="1"/>
  <c r="BC114" i="20"/>
  <c r="AX135" i="20"/>
  <c r="BC152" i="20"/>
  <c r="AW152" i="20" a="1"/>
  <c r="AW152" i="20" s="1"/>
  <c r="BC156" i="20"/>
  <c r="AX165" i="20"/>
  <c r="BC191" i="20"/>
  <c r="AZ210" i="20"/>
  <c r="BA210" i="20" s="1"/>
  <c r="BB210" i="20" s="1"/>
  <c r="AW210" i="20" a="1"/>
  <c r="AW210" i="20" s="1"/>
  <c r="AX283" i="20"/>
  <c r="BE283" i="20"/>
  <c r="BF283" i="20" s="1"/>
  <c r="BG283" i="20" s="1"/>
  <c r="AZ303" i="20"/>
  <c r="BA303" i="20" s="1"/>
  <c r="BB303" i="20" s="1"/>
  <c r="AW303" i="20" a="1"/>
  <c r="AW303" i="20" s="1"/>
  <c r="BC303" i="20"/>
  <c r="BE347" i="20"/>
  <c r="BF347" i="20" s="1"/>
  <c r="BG347" i="20" s="1"/>
  <c r="AX347" i="20"/>
  <c r="AZ359" i="20"/>
  <c r="BA359" i="20" s="1"/>
  <c r="BB359" i="20" s="1"/>
  <c r="AW359" i="20" a="1"/>
  <c r="AW359" i="20" s="1"/>
  <c r="AX383" i="20"/>
  <c r="BE383" i="20"/>
  <c r="BF383" i="20" s="1"/>
  <c r="BG383" i="20" s="1"/>
  <c r="AW389" i="20" a="1"/>
  <c r="AW389" i="20" s="1"/>
  <c r="BC389" i="20"/>
  <c r="AX399" i="20"/>
  <c r="AX164" i="20"/>
  <c r="BE204" i="20"/>
  <c r="BF204" i="20" s="1"/>
  <c r="BG204" i="20" s="1"/>
  <c r="AX204" i="20"/>
  <c r="BE210" i="20"/>
  <c r="BF210" i="20" s="1"/>
  <c r="BG210" i="20" s="1"/>
  <c r="AX210" i="20"/>
  <c r="BE233" i="20"/>
  <c r="BF233" i="20" s="1"/>
  <c r="BG233" i="20" s="1"/>
  <c r="AX233" i="20"/>
  <c r="BE248" i="20"/>
  <c r="BF248" i="20" s="1"/>
  <c r="BG248" i="20" s="1"/>
  <c r="AZ277" i="20"/>
  <c r="BA277" i="20" s="1"/>
  <c r="BB277" i="20" s="1"/>
  <c r="BC277" i="20"/>
  <c r="AW277" i="20" a="1"/>
  <c r="AW277" i="20" s="1"/>
  <c r="AZ282" i="20"/>
  <c r="BA282" i="20" s="1"/>
  <c r="BB282" i="20" s="1"/>
  <c r="AW282" i="20" a="1"/>
  <c r="AW282" i="20" s="1"/>
  <c r="AX317" i="20"/>
  <c r="BE317" i="20"/>
  <c r="BF317" i="20" s="1"/>
  <c r="BG317" i="20" s="1"/>
  <c r="BC319" i="20"/>
  <c r="AZ319" i="20"/>
  <c r="BA319" i="20" s="1"/>
  <c r="BB319" i="20" s="1"/>
  <c r="AW319" i="20" a="1"/>
  <c r="AW319" i="20" s="1"/>
  <c r="BE344" i="20"/>
  <c r="BF344" i="20" s="1"/>
  <c r="BG344" i="20" s="1"/>
  <c r="AX344" i="20"/>
  <c r="BC429" i="20"/>
  <c r="AW429" i="20" a="1"/>
  <c r="AW429" i="20" s="1"/>
  <c r="BE335" i="20"/>
  <c r="BF335" i="20" s="1"/>
  <c r="BG335" i="20" s="1"/>
  <c r="AX335" i="20"/>
  <c r="BC399" i="20"/>
  <c r="AZ399" i="20"/>
  <c r="BA399" i="20" s="1"/>
  <c r="BB399" i="20" s="1"/>
  <c r="AW399" i="20" a="1"/>
  <c r="AW399" i="20" s="1"/>
  <c r="AX171" i="20"/>
  <c r="AW213" i="20" a="1"/>
  <c r="AW213" i="20" s="1"/>
  <c r="BC213" i="20"/>
  <c r="AZ213" i="20"/>
  <c r="BA213" i="20" s="1"/>
  <c r="BB213" i="20" s="1"/>
  <c r="BC217" i="20"/>
  <c r="AZ217" i="20"/>
  <c r="BA217" i="20" s="1"/>
  <c r="BB217" i="20" s="1"/>
  <c r="AW217" i="20" a="1"/>
  <c r="AW217" i="20" s="1"/>
  <c r="BE241" i="20"/>
  <c r="BF241" i="20" s="1"/>
  <c r="BG241" i="20" s="1"/>
  <c r="AX241" i="20"/>
  <c r="BC247" i="20"/>
  <c r="AZ247" i="20"/>
  <c r="BA247" i="20" s="1"/>
  <c r="BB247" i="20" s="1"/>
  <c r="AW247" i="20" a="1"/>
  <c r="AW247" i="20" s="1"/>
  <c r="AW251" i="20" a="1"/>
  <c r="AW251" i="20" s="1"/>
  <c r="AZ251" i="20"/>
  <c r="BA251" i="20" s="1"/>
  <c r="BB251" i="20" s="1"/>
  <c r="AX297" i="20"/>
  <c r="BE297" i="20"/>
  <c r="BF297" i="20" s="1"/>
  <c r="BG297" i="20" s="1"/>
  <c r="BE319" i="20"/>
  <c r="BF319" i="20" s="1"/>
  <c r="BG319" i="20" s="1"/>
  <c r="AX319" i="20"/>
  <c r="K358" i="20"/>
  <c r="L355" i="20" s="1" a="1"/>
  <c r="L355" i="20" s="1"/>
  <c r="K359" i="20"/>
  <c r="K360" i="20" s="1"/>
  <c r="K361" i="20" s="1"/>
  <c r="K362" i="20" s="1"/>
  <c r="AZ385" i="20"/>
  <c r="BA385" i="20" s="1"/>
  <c r="BB385" i="20" s="1"/>
  <c r="BC385" i="20"/>
  <c r="BE127" i="20"/>
  <c r="BF127" i="20" s="1"/>
  <c r="BG127" i="20" s="1"/>
  <c r="AX127" i="20" s="1"/>
  <c r="AX340" i="20"/>
  <c r="BE340" i="20"/>
  <c r="BF340" i="20" s="1"/>
  <c r="BG340" i="20" s="1"/>
  <c r="AW356" i="20" a="1"/>
  <c r="AW356" i="20" s="1"/>
  <c r="BC356" i="20"/>
  <c r="AZ356" i="20"/>
  <c r="BA356" i="20" s="1"/>
  <c r="BB356" i="20" s="1"/>
  <c r="AZ377" i="20"/>
  <c r="BA377" i="20" s="1"/>
  <c r="BB377" i="20" s="1"/>
  <c r="AW377" i="20" a="1"/>
  <c r="AW377" i="20" s="1"/>
  <c r="BC442" i="20"/>
  <c r="AW442" i="20" a="1"/>
  <c r="AW442" i="20" s="1"/>
  <c r="AW52" i="20" a="1"/>
  <c r="AW52" i="20" s="1"/>
  <c r="AV52" i="20" s="1"/>
  <c r="AX80" i="20"/>
  <c r="AX95" i="20"/>
  <c r="AX147" i="20"/>
  <c r="AZ179" i="20"/>
  <c r="BA179" i="20" s="1"/>
  <c r="BB179" i="20" s="1"/>
  <c r="AW179" i="20" a="1"/>
  <c r="AW179" i="20" s="1"/>
  <c r="AX214" i="20"/>
  <c r="AX243" i="20"/>
  <c r="AW337" i="20" a="1"/>
  <c r="AW337" i="20" s="1"/>
  <c r="AZ337" i="20"/>
  <c r="BA337" i="20" s="1"/>
  <c r="BB337" i="20" s="1"/>
  <c r="BC358" i="20"/>
  <c r="AW358" i="20" a="1"/>
  <c r="AW358" i="20" s="1"/>
  <c r="BE378" i="20"/>
  <c r="BF378" i="20" s="1"/>
  <c r="BG378" i="20" s="1"/>
  <c r="AX378" i="20"/>
  <c r="K554" i="20"/>
  <c r="L551" i="20" s="1" a="1"/>
  <c r="L551" i="20" s="1"/>
  <c r="K555" i="20"/>
  <c r="K556" i="20" s="1"/>
  <c r="K557" i="20" s="1"/>
  <c r="K558" i="20" s="1"/>
  <c r="AX34" i="20"/>
  <c r="AG47" i="20"/>
  <c r="AG70" i="20" s="1"/>
  <c r="BC83" i="20"/>
  <c r="AZ83" i="20"/>
  <c r="BA83" i="20" s="1"/>
  <c r="BB83" i="20" s="1"/>
  <c r="AW83" i="20" a="1"/>
  <c r="AW83" i="20" s="1"/>
  <c r="AZ110" i="20"/>
  <c r="BA110" i="20" s="1"/>
  <c r="BB110" i="20" s="1"/>
  <c r="AW110" i="20" a="1"/>
  <c r="AW110" i="20" s="1"/>
  <c r="AX115" i="20"/>
  <c r="AZ225" i="20"/>
  <c r="BA225" i="20" s="1"/>
  <c r="BB225" i="20" s="1"/>
  <c r="AW225" i="20" a="1"/>
  <c r="AW225" i="20" s="1"/>
  <c r="BE226" i="20"/>
  <c r="BF226" i="20" s="1"/>
  <c r="BG226" i="20" s="1"/>
  <c r="AX226" i="20"/>
  <c r="AZ242" i="20"/>
  <c r="BA242" i="20" s="1"/>
  <c r="BB242" i="20" s="1"/>
  <c r="BC242" i="20"/>
  <c r="AW242" i="20" a="1"/>
  <c r="AW242" i="20" s="1"/>
  <c r="K246" i="20"/>
  <c r="L243" i="20" s="1" a="1"/>
  <c r="L243" i="20" s="1"/>
  <c r="AZ280" i="20"/>
  <c r="BA280" i="20" s="1"/>
  <c r="BB280" i="20" s="1"/>
  <c r="BC280" i="20"/>
  <c r="AW280" i="20" a="1"/>
  <c r="AW280" i="20" s="1"/>
  <c r="BC304" i="20"/>
  <c r="AW304" i="20" a="1"/>
  <c r="AW304" i="20" s="1"/>
  <c r="AW317" i="20" a="1"/>
  <c r="AW317" i="20" s="1"/>
  <c r="AZ317" i="20"/>
  <c r="BA317" i="20" s="1"/>
  <c r="BB317" i="20" s="1"/>
  <c r="AZ323" i="20"/>
  <c r="BA323" i="20" s="1"/>
  <c r="BB323" i="20" s="1"/>
  <c r="BC323" i="20"/>
  <c r="AZ369" i="20"/>
  <c r="BA369" i="20" s="1"/>
  <c r="BB369" i="20" s="1"/>
  <c r="BC369" i="20"/>
  <c r="BE401" i="20"/>
  <c r="BF401" i="20" s="1"/>
  <c r="BG401" i="20" s="1"/>
  <c r="AX401" i="20"/>
  <c r="K652" i="20"/>
  <c r="L649" i="20" s="1" a="1"/>
  <c r="L649" i="20" s="1"/>
  <c r="K653" i="20"/>
  <c r="K654" i="20" s="1"/>
  <c r="K655" i="20" s="1"/>
  <c r="K656" i="20" s="1"/>
  <c r="AX148" i="20"/>
  <c r="AX349" i="20"/>
  <c r="BE349" i="20"/>
  <c r="BF349" i="20" s="1"/>
  <c r="BG349" i="20" s="1"/>
  <c r="BE382" i="20"/>
  <c r="BF382" i="20" s="1"/>
  <c r="BG382" i="20" s="1"/>
  <c r="AX382" i="20"/>
  <c r="AW391" i="20" a="1"/>
  <c r="AW391" i="20" s="1"/>
  <c r="BC391" i="20"/>
  <c r="AZ391" i="20"/>
  <c r="BA391" i="20" s="1"/>
  <c r="BB391" i="20" s="1"/>
  <c r="P439" i="20"/>
  <c r="AX445" i="20"/>
  <c r="BE445" i="20"/>
  <c r="BF445" i="20" s="1"/>
  <c r="BG445" i="20" s="1"/>
  <c r="AW454" i="20" a="1"/>
  <c r="AW454" i="20" s="1"/>
  <c r="AZ454" i="20"/>
  <c r="BA454" i="20" s="1"/>
  <c r="BB454" i="20" s="1"/>
  <c r="AX30" i="20"/>
  <c r="AW54" i="20" a="1"/>
  <c r="AW54" i="20" s="1"/>
  <c r="AV54" i="20" s="1"/>
  <c r="BC54" i="20"/>
  <c r="AX72" i="20"/>
  <c r="BC127" i="20"/>
  <c r="AZ127" i="20"/>
  <c r="BA127" i="20" s="1"/>
  <c r="BB127" i="20" s="1"/>
  <c r="AW127" i="20" a="1"/>
  <c r="AW127" i="20" s="1"/>
  <c r="AZ136" i="20"/>
  <c r="BA136" i="20" s="1"/>
  <c r="BB136" i="20" s="1"/>
  <c r="AW136" i="20" a="1"/>
  <c r="AW136" i="20" s="1"/>
  <c r="BE212" i="20"/>
  <c r="BF212" i="20" s="1"/>
  <c r="BG212" i="20" s="1"/>
  <c r="AX212" i="20"/>
  <c r="O215" i="20"/>
  <c r="AX236" i="20"/>
  <c r="AX365" i="20"/>
  <c r="BE365" i="20"/>
  <c r="BF365" i="20" s="1"/>
  <c r="BG365" i="20" s="1"/>
  <c r="BC375" i="20"/>
  <c r="AW375" i="20" a="1"/>
  <c r="AW375" i="20" s="1"/>
  <c r="K387" i="20"/>
  <c r="K388" i="20" s="1"/>
  <c r="K389" i="20" s="1"/>
  <c r="K390" i="20" s="1"/>
  <c r="K386" i="20"/>
  <c r="L383" i="20" s="1" a="1"/>
  <c r="L383" i="20" s="1"/>
  <c r="O411" i="20"/>
  <c r="AX479" i="20"/>
  <c r="BE479" i="20"/>
  <c r="BF479" i="20" s="1"/>
  <c r="BG479" i="20" s="1"/>
  <c r="BC50" i="20"/>
  <c r="BC60" i="20"/>
  <c r="AZ67" i="20"/>
  <c r="BA67" i="20" s="1"/>
  <c r="BB67" i="20" s="1"/>
  <c r="AW67" i="20" a="1"/>
  <c r="AW67" i="20" s="1"/>
  <c r="AX213" i="20"/>
  <c r="BC32" i="20"/>
  <c r="AX96" i="20"/>
  <c r="AX116" i="20"/>
  <c r="BE242" i="20"/>
  <c r="BF242" i="20" s="1"/>
  <c r="BG242" i="20" s="1"/>
  <c r="AX242" i="20" s="1"/>
  <c r="BE305" i="20"/>
  <c r="BF305" i="20" s="1"/>
  <c r="BG305" i="20" s="1"/>
  <c r="AX305" i="20"/>
  <c r="BC310" i="20"/>
  <c r="AW310" i="20" a="1"/>
  <c r="AW310" i="20" s="1"/>
  <c r="AW340" i="20" a="1"/>
  <c r="AW340" i="20" s="1"/>
  <c r="AZ340" i="20"/>
  <c r="BA340" i="20" s="1"/>
  <c r="BB340" i="20" s="1"/>
  <c r="AX40" i="20"/>
  <c r="AX45" i="20"/>
  <c r="AX52" i="20"/>
  <c r="AZ162" i="20"/>
  <c r="BA162" i="20" s="1"/>
  <c r="BB162" i="20" s="1"/>
  <c r="AW162" i="20" a="1"/>
  <c r="AW162" i="20" s="1"/>
  <c r="AW171" i="20" a="1"/>
  <c r="AW171" i="20" s="1"/>
  <c r="BC171" i="20"/>
  <c r="AZ171" i="20"/>
  <c r="BA171" i="20" s="1"/>
  <c r="BB171" i="20" s="1"/>
  <c r="AZ172" i="20"/>
  <c r="BA172" i="20" s="1"/>
  <c r="BB172" i="20" s="1"/>
  <c r="AW172" i="20" a="1"/>
  <c r="AW172" i="20" s="1"/>
  <c r="BE174" i="20"/>
  <c r="BF174" i="20" s="1"/>
  <c r="BG174" i="20" s="1"/>
  <c r="AX174" i="20" s="1"/>
  <c r="BC224" i="20"/>
  <c r="AZ224" i="20"/>
  <c r="BA224" i="20" s="1"/>
  <c r="BB224" i="20" s="1"/>
  <c r="AW224" i="20" a="1"/>
  <c r="AW224" i="20" s="1"/>
  <c r="BE225" i="20"/>
  <c r="BF225" i="20" s="1"/>
  <c r="BG225" i="20" s="1"/>
  <c r="AX225" i="20" s="1"/>
  <c r="M229" i="20"/>
  <c r="L230" i="20" s="1" a="1"/>
  <c r="L230" i="20" s="1"/>
  <c r="BE235" i="20"/>
  <c r="BF235" i="20" s="1"/>
  <c r="BG235" i="20" s="1"/>
  <c r="AX235" i="20"/>
  <c r="BE250" i="20"/>
  <c r="BF250" i="20" s="1"/>
  <c r="BG250" i="20" s="1"/>
  <c r="AX250" i="20"/>
  <c r="AW348" i="20" a="1"/>
  <c r="AW348" i="20" s="1"/>
  <c r="AZ348" i="20"/>
  <c r="BA348" i="20" s="1"/>
  <c r="BB348" i="20" s="1"/>
  <c r="AX394" i="20"/>
  <c r="BE394" i="20"/>
  <c r="BF394" i="20" s="1"/>
  <c r="BG394" i="20" s="1"/>
  <c r="BE406" i="20"/>
  <c r="BF406" i="20" s="1"/>
  <c r="BG406" i="20" s="1"/>
  <c r="AX406" i="20"/>
  <c r="K415" i="20"/>
  <c r="K416" i="20" s="1"/>
  <c r="K417" i="20" s="1"/>
  <c r="K418" i="20" s="1"/>
  <c r="BC416" i="20"/>
  <c r="AZ416" i="20"/>
  <c r="BA416" i="20" s="1"/>
  <c r="BB416" i="20" s="1"/>
  <c r="AW416" i="20" a="1"/>
  <c r="AW416" i="20" s="1"/>
  <c r="K429" i="20"/>
  <c r="K430" i="20" s="1"/>
  <c r="K431" i="20" s="1"/>
  <c r="K432" i="20" s="1"/>
  <c r="K428" i="20"/>
  <c r="L425" i="20" s="1" a="1"/>
  <c r="L425" i="20" s="1"/>
  <c r="AX468" i="20"/>
  <c r="BE468" i="20"/>
  <c r="BF468" i="20" s="1"/>
  <c r="BG468" i="20" s="1"/>
  <c r="BC486" i="20"/>
  <c r="AZ486" i="20"/>
  <c r="BA486" i="20" s="1"/>
  <c r="BB486" i="20" s="1"/>
  <c r="AW486" i="20" a="1"/>
  <c r="AW486" i="20" s="1"/>
  <c r="O607" i="20"/>
  <c r="AX89" i="20"/>
  <c r="AW254" i="20" a="1"/>
  <c r="AW254" i="20" s="1"/>
  <c r="BC254" i="20"/>
  <c r="BC256" i="20"/>
  <c r="AZ256" i="20"/>
  <c r="BA256" i="20" s="1"/>
  <c r="BB256" i="20" s="1"/>
  <c r="AW256" i="20" a="1"/>
  <c r="AW256" i="20" s="1"/>
  <c r="AZ260" i="20"/>
  <c r="BA260" i="20" s="1"/>
  <c r="BB260" i="20" s="1"/>
  <c r="AW260" i="20" a="1"/>
  <c r="AW260" i="20" s="1"/>
  <c r="BE268" i="20"/>
  <c r="BF268" i="20" s="1"/>
  <c r="BG268" i="20" s="1"/>
  <c r="AX268" i="20"/>
  <c r="AZ286" i="20"/>
  <c r="BA286" i="20" s="1"/>
  <c r="BB286" i="20" s="1"/>
  <c r="AW286" i="20" a="1"/>
  <c r="AW286" i="20" s="1"/>
  <c r="AX310" i="20"/>
  <c r="BE310" i="20"/>
  <c r="BF310" i="20" s="1"/>
  <c r="BG310" i="20" s="1"/>
  <c r="AZ336" i="20"/>
  <c r="BA336" i="20" s="1"/>
  <c r="BB336" i="20" s="1"/>
  <c r="BC336" i="20"/>
  <c r="AX362" i="20"/>
  <c r="BE362" i="20"/>
  <c r="BF362" i="20" s="1"/>
  <c r="BG362" i="20" s="1"/>
  <c r="BC444" i="20"/>
  <c r="AZ444" i="20"/>
  <c r="BA444" i="20" s="1"/>
  <c r="BB444" i="20" s="1"/>
  <c r="AW444" i="20" a="1"/>
  <c r="AW444" i="20" s="1"/>
  <c r="BE455" i="20"/>
  <c r="BF455" i="20" s="1"/>
  <c r="BG455" i="20" s="1"/>
  <c r="AX455" i="20"/>
  <c r="BE464" i="20"/>
  <c r="BF464" i="20" s="1"/>
  <c r="BG464" i="20" s="1"/>
  <c r="AX464" i="20"/>
  <c r="AN36" i="20"/>
  <c r="AX76" i="20"/>
  <c r="AZ93" i="20"/>
  <c r="BA93" i="20" s="1"/>
  <c r="BB93" i="20" s="1"/>
  <c r="AW93" i="20" a="1"/>
  <c r="AW93" i="20" s="1"/>
  <c r="AZ145" i="20"/>
  <c r="BA145" i="20" s="1"/>
  <c r="BB145" i="20" s="1"/>
  <c r="AW145" i="20" a="1"/>
  <c r="AW145" i="20" s="1"/>
  <c r="AX156" i="20"/>
  <c r="AZ182" i="20"/>
  <c r="BA182" i="20" s="1"/>
  <c r="BB182" i="20" s="1"/>
  <c r="AW182" i="20" a="1"/>
  <c r="AW182" i="20" s="1"/>
  <c r="AX193" i="20"/>
  <c r="AZ231" i="20"/>
  <c r="BA231" i="20" s="1"/>
  <c r="BB231" i="20" s="1"/>
  <c r="AW231" i="20" a="1"/>
  <c r="AW231" i="20" s="1"/>
  <c r="BC232" i="20"/>
  <c r="AW232" i="20" a="1"/>
  <c r="AW232" i="20" s="1"/>
  <c r="BC257" i="20"/>
  <c r="AW257" i="20" a="1"/>
  <c r="AW257" i="20" s="1"/>
  <c r="AZ264" i="20"/>
  <c r="BA264" i="20" s="1"/>
  <c r="BB264" i="20" s="1"/>
  <c r="AW264" i="20" a="1"/>
  <c r="AW264" i="20" s="1"/>
  <c r="AZ307" i="20"/>
  <c r="BA307" i="20" s="1"/>
  <c r="BB307" i="20" s="1"/>
  <c r="AZ324" i="20"/>
  <c r="BA324" i="20" s="1"/>
  <c r="BB324" i="20" s="1"/>
  <c r="BC327" i="20"/>
  <c r="AW327" i="20" a="1"/>
  <c r="AW327" i="20" s="1"/>
  <c r="BC343" i="20"/>
  <c r="BC373" i="20"/>
  <c r="AZ373" i="20"/>
  <c r="BA373" i="20" s="1"/>
  <c r="BB373" i="20" s="1"/>
  <c r="BE380" i="20"/>
  <c r="BF380" i="20" s="1"/>
  <c r="BG380" i="20" s="1"/>
  <c r="AX380" i="20"/>
  <c r="BC384" i="20"/>
  <c r="AZ384" i="20"/>
  <c r="BA384" i="20" s="1"/>
  <c r="BB384" i="20" s="1"/>
  <c r="AW405" i="20" a="1"/>
  <c r="AW405" i="20" s="1"/>
  <c r="BC405" i="20"/>
  <c r="AZ405" i="20"/>
  <c r="BA405" i="20" s="1"/>
  <c r="BB405" i="20" s="1"/>
  <c r="BE444" i="20"/>
  <c r="BF444" i="20" s="1"/>
  <c r="BG444" i="20" s="1"/>
  <c r="AX444" i="20"/>
  <c r="BC467" i="20"/>
  <c r="AZ467" i="20"/>
  <c r="BA467" i="20" s="1"/>
  <c r="BB467" i="20" s="1"/>
  <c r="BE476" i="20"/>
  <c r="BF476" i="20" s="1"/>
  <c r="BG476" i="20" s="1"/>
  <c r="AX476" i="20"/>
  <c r="O594" i="20"/>
  <c r="BC65" i="20"/>
  <c r="AZ65" i="20"/>
  <c r="BA65" i="20" s="1"/>
  <c r="BB65" i="20" s="1"/>
  <c r="BC74" i="20"/>
  <c r="AZ74" i="20"/>
  <c r="BA74" i="20" s="1"/>
  <c r="BB74" i="20" s="1"/>
  <c r="AX200" i="20"/>
  <c r="AZ203" i="20"/>
  <c r="BA203" i="20" s="1"/>
  <c r="BB203" i="20" s="1"/>
  <c r="AW203" i="20" a="1"/>
  <c r="AW203" i="20" s="1"/>
  <c r="BC204" i="20"/>
  <c r="AW204" i="20" a="1"/>
  <c r="AW204" i="20" s="1"/>
  <c r="AZ249" i="20"/>
  <c r="BA249" i="20" s="1"/>
  <c r="BB249" i="20" s="1"/>
  <c r="BE263" i="20"/>
  <c r="BF263" i="20" s="1"/>
  <c r="BG263" i="20" s="1"/>
  <c r="AZ287" i="20"/>
  <c r="BA287" i="20" s="1"/>
  <c r="BB287" i="20" s="1"/>
  <c r="AW287" i="20" a="1"/>
  <c r="AW287" i="20" s="1"/>
  <c r="AX295" i="20"/>
  <c r="BE295" i="20"/>
  <c r="BF295" i="20" s="1"/>
  <c r="BG295" i="20" s="1"/>
  <c r="BC330" i="20"/>
  <c r="AZ330" i="20"/>
  <c r="BA330" i="20" s="1"/>
  <c r="BB330" i="20" s="1"/>
  <c r="AW335" i="20" a="1"/>
  <c r="AW335" i="20" s="1"/>
  <c r="BC378" i="20"/>
  <c r="AZ378" i="20"/>
  <c r="BA378" i="20" s="1"/>
  <c r="BB378" i="20" s="1"/>
  <c r="AW378" i="20" a="1"/>
  <c r="AW378" i="20" s="1"/>
  <c r="O565" i="20"/>
  <c r="BC59" i="20"/>
  <c r="BC64" i="20"/>
  <c r="AZ64" i="20"/>
  <c r="BA64" i="20" s="1"/>
  <c r="BB64" i="20" s="1"/>
  <c r="AZ102" i="20"/>
  <c r="BA102" i="20" s="1"/>
  <c r="BB102" i="20" s="1"/>
  <c r="AW102" i="20" a="1"/>
  <c r="AW102" i="20" s="1"/>
  <c r="AX113" i="20"/>
  <c r="AX131" i="20"/>
  <c r="AX150" i="20"/>
  <c r="AX207" i="20"/>
  <c r="K233" i="20"/>
  <c r="K234" i="20" s="1"/>
  <c r="K235" i="20" s="1"/>
  <c r="K236" i="20" s="1"/>
  <c r="AW248" i="20" a="1"/>
  <c r="AW248" i="20" s="1"/>
  <c r="AZ248" i="20"/>
  <c r="BA248" i="20" s="1"/>
  <c r="BB248" i="20" s="1"/>
  <c r="BE375" i="20"/>
  <c r="BF375" i="20" s="1"/>
  <c r="BG375" i="20" s="1"/>
  <c r="AX375" i="20"/>
  <c r="BC386" i="20"/>
  <c r="AZ386" i="20"/>
  <c r="BA386" i="20" s="1"/>
  <c r="BB386" i="20" s="1"/>
  <c r="AW386" i="20" a="1"/>
  <c r="AW386" i="20" s="1"/>
  <c r="AX420" i="20"/>
  <c r="BE420" i="20"/>
  <c r="BF420" i="20" s="1"/>
  <c r="BG420" i="20" s="1"/>
  <c r="BE433" i="20"/>
  <c r="BF433" i="20" s="1"/>
  <c r="BG433" i="20" s="1"/>
  <c r="AX433" i="20"/>
  <c r="AX487" i="20"/>
  <c r="BE487" i="20"/>
  <c r="BF487" i="20" s="1"/>
  <c r="BG487" i="20" s="1"/>
  <c r="BC211" i="20"/>
  <c r="AZ239" i="20"/>
  <c r="BA239" i="20" s="1"/>
  <c r="BB239" i="20" s="1"/>
  <c r="AW239" i="20" a="1"/>
  <c r="AW239" i="20" s="1"/>
  <c r="BC261" i="20"/>
  <c r="BC313" i="20"/>
  <c r="AZ313" i="20"/>
  <c r="BA313" i="20" s="1"/>
  <c r="BB313" i="20" s="1"/>
  <c r="AX331" i="20"/>
  <c r="BE331" i="20"/>
  <c r="BF331" i="20" s="1"/>
  <c r="BG331" i="20" s="1"/>
  <c r="BC345" i="20"/>
  <c r="BC372" i="20"/>
  <c r="BC401" i="20"/>
  <c r="AW401" i="20" a="1"/>
  <c r="AW401" i="20" s="1"/>
  <c r="AZ445" i="20"/>
  <c r="BA445" i="20" s="1"/>
  <c r="BB445" i="20" s="1"/>
  <c r="AW445" i="20" a="1"/>
  <c r="AW445" i="20" s="1"/>
  <c r="AW474" i="20" a="1"/>
  <c r="AW474" i="20" s="1"/>
  <c r="AZ474" i="20"/>
  <c r="BA474" i="20" s="1"/>
  <c r="BB474" i="20" s="1"/>
  <c r="AZ212" i="20"/>
  <c r="BA212" i="20" s="1"/>
  <c r="BB212" i="20" s="1"/>
  <c r="AZ221" i="20"/>
  <c r="BA221" i="20" s="1"/>
  <c r="BB221" i="20" s="1"/>
  <c r="AZ230" i="20"/>
  <c r="BA230" i="20" s="1"/>
  <c r="BB230" i="20" s="1"/>
  <c r="BE253" i="20"/>
  <c r="BF253" i="20" s="1"/>
  <c r="BG253" i="20" s="1"/>
  <c r="M271" i="20"/>
  <c r="L272" i="20" s="1" a="1"/>
  <c r="L272" i="20" s="1"/>
  <c r="AW275" i="20" a="1"/>
  <c r="AW275" i="20" s="1"/>
  <c r="BC275" i="20"/>
  <c r="BE291" i="20"/>
  <c r="BF291" i="20" s="1"/>
  <c r="BG291" i="20" s="1"/>
  <c r="BE312" i="20"/>
  <c r="BF312" i="20" s="1"/>
  <c r="BG312" i="20" s="1"/>
  <c r="AX312" i="20"/>
  <c r="AW351" i="20" a="1"/>
  <c r="AW351" i="20" s="1"/>
  <c r="AZ351" i="20"/>
  <c r="BA351" i="20" s="1"/>
  <c r="BB351" i="20" s="1"/>
  <c r="AZ362" i="20"/>
  <c r="BA362" i="20" s="1"/>
  <c r="BB362" i="20" s="1"/>
  <c r="AW362" i="20" a="1"/>
  <c r="AW362" i="20" s="1"/>
  <c r="BE364" i="20"/>
  <c r="BF364" i="20" s="1"/>
  <c r="BG364" i="20" s="1"/>
  <c r="AX364" i="20"/>
  <c r="AW383" i="20" a="1"/>
  <c r="AW383" i="20" s="1"/>
  <c r="BC383" i="20"/>
  <c r="AZ383" i="20"/>
  <c r="BA383" i="20" s="1"/>
  <c r="BB383" i="20" s="1"/>
  <c r="AZ428" i="20"/>
  <c r="BA428" i="20" s="1"/>
  <c r="BB428" i="20" s="1"/>
  <c r="BC428" i="20"/>
  <c r="AW449" i="20" a="1"/>
  <c r="AW449" i="20" s="1"/>
  <c r="AZ449" i="20"/>
  <c r="BA449" i="20" s="1"/>
  <c r="BB449" i="20" s="1"/>
  <c r="AZ471" i="20"/>
  <c r="BA471" i="20" s="1"/>
  <c r="BB471" i="20" s="1"/>
  <c r="BC471" i="20"/>
  <c r="AX245" i="20"/>
  <c r="AZ388" i="20"/>
  <c r="BA388" i="20" s="1"/>
  <c r="BB388" i="20" s="1"/>
  <c r="AW388" i="20" a="1"/>
  <c r="AW388" i="20" s="1"/>
  <c r="BE407" i="20"/>
  <c r="BF407" i="20" s="1"/>
  <c r="BG407" i="20" s="1"/>
  <c r="AX407" i="20"/>
  <c r="AX419" i="20"/>
  <c r="BE419" i="20"/>
  <c r="BF419" i="20" s="1"/>
  <c r="BG419" i="20" s="1"/>
  <c r="BC427" i="20"/>
  <c r="AW427" i="20" a="1"/>
  <c r="AW427" i="20" s="1"/>
  <c r="AZ427" i="20"/>
  <c r="BA427" i="20" s="1"/>
  <c r="BB427" i="20" s="1"/>
  <c r="AW437" i="20" a="1"/>
  <c r="AW437" i="20" s="1"/>
  <c r="BC437" i="20"/>
  <c r="AZ437" i="20"/>
  <c r="BA437" i="20" s="1"/>
  <c r="BB437" i="20" s="1"/>
  <c r="M439" i="20"/>
  <c r="L440" i="20" s="1" a="1"/>
  <c r="L440" i="20" s="1"/>
  <c r="AZ466" i="20"/>
  <c r="BA466" i="20" s="1"/>
  <c r="BB466" i="20" s="1"/>
  <c r="BC466" i="20"/>
  <c r="AW466" i="20" a="1"/>
  <c r="AW466" i="20" s="1"/>
  <c r="BE266" i="20"/>
  <c r="BF266" i="20" s="1"/>
  <c r="BG266" i="20" s="1"/>
  <c r="BE345" i="20"/>
  <c r="BF345" i="20" s="1"/>
  <c r="BG345" i="20" s="1"/>
  <c r="AZ414" i="20"/>
  <c r="BA414" i="20" s="1"/>
  <c r="BB414" i="20" s="1"/>
  <c r="BE440" i="20"/>
  <c r="BF440" i="20" s="1"/>
  <c r="BG440" i="20" s="1"/>
  <c r="BE443" i="20"/>
  <c r="BF443" i="20" s="1"/>
  <c r="BG443" i="20" s="1"/>
  <c r="AZ456" i="20"/>
  <c r="BA456" i="20" s="1"/>
  <c r="BB456" i="20" s="1"/>
  <c r="AZ419" i="20"/>
  <c r="BA419" i="20" s="1"/>
  <c r="BB419" i="20" s="1"/>
  <c r="AW419" i="20" a="1"/>
  <c r="AW419" i="20" s="1"/>
  <c r="AX437" i="20"/>
  <c r="BE437" i="20"/>
  <c r="BF437" i="20" s="1"/>
  <c r="BG437" i="20" s="1"/>
  <c r="AZ473" i="20"/>
  <c r="BA473" i="20" s="1"/>
  <c r="BB473" i="20" s="1"/>
  <c r="AW473" i="20" a="1"/>
  <c r="AW473" i="20" s="1"/>
  <c r="BC473" i="20"/>
  <c r="BC406" i="20"/>
  <c r="AZ406" i="20"/>
  <c r="BA406" i="20" s="1"/>
  <c r="BB406" i="20" s="1"/>
  <c r="BC410" i="20"/>
  <c r="AW410" i="20" a="1"/>
  <c r="AW410" i="20" s="1"/>
  <c r="K583" i="20"/>
  <c r="K584" i="20" s="1"/>
  <c r="K585" i="20" s="1"/>
  <c r="K586" i="20" s="1"/>
  <c r="K582" i="20"/>
  <c r="L579" i="20" s="1" a="1"/>
  <c r="L579" i="20" s="1"/>
  <c r="BC418" i="20"/>
  <c r="AZ418" i="20"/>
  <c r="BA418" i="20" s="1"/>
  <c r="BB418" i="20" s="1"/>
  <c r="BC433" i="20"/>
  <c r="AZ433" i="20"/>
  <c r="BA433" i="20" s="1"/>
  <c r="BB433" i="20" s="1"/>
  <c r="AW433" i="20" a="1"/>
  <c r="AW433" i="20" s="1"/>
  <c r="BC438" i="20"/>
  <c r="AZ438" i="20"/>
  <c r="BA438" i="20" s="1"/>
  <c r="BB438" i="20" s="1"/>
  <c r="AW426" i="20" a="1"/>
  <c r="AW426" i="20" s="1"/>
  <c r="AZ426" i="20"/>
  <c r="BA426" i="20" s="1"/>
  <c r="BB426" i="20" s="1"/>
  <c r="BC431" i="20"/>
  <c r="AZ431" i="20"/>
  <c r="BA431" i="20" s="1"/>
  <c r="BB431" i="20" s="1"/>
  <c r="O621" i="20"/>
  <c r="BE473" i="20"/>
  <c r="BF473" i="20" s="1"/>
  <c r="BG473" i="20" s="1"/>
  <c r="AX473" i="20"/>
  <c r="AZ476" i="20"/>
  <c r="BA476" i="20" s="1"/>
  <c r="BB476" i="20" s="1"/>
  <c r="AW476" i="20" a="1"/>
  <c r="AW476" i="20" s="1"/>
  <c r="AX489" i="20"/>
  <c r="BE489" i="20"/>
  <c r="BF489" i="20" s="1"/>
  <c r="BG489" i="20" s="1"/>
  <c r="BC393" i="20"/>
  <c r="AZ393" i="20"/>
  <c r="BA393" i="20" s="1"/>
  <c r="BB393" i="20" s="1"/>
  <c r="BC448" i="20"/>
  <c r="AZ460" i="20"/>
  <c r="BA460" i="20" s="1"/>
  <c r="BB460" i="20" s="1"/>
  <c r="AW460" i="20" a="1"/>
  <c r="AW460" i="20" s="1"/>
  <c r="BC462" i="20"/>
  <c r="AZ462" i="20"/>
  <c r="BA462" i="20" s="1"/>
  <c r="BB462" i="20" s="1"/>
  <c r="BC480" i="20"/>
  <c r="AZ477" i="20"/>
  <c r="BA477" i="20" s="1"/>
  <c r="BB477" i="20" s="1"/>
  <c r="AW477" i="20" a="1"/>
  <c r="AW477" i="20" s="1"/>
  <c r="BC472" i="20"/>
  <c r="AZ472" i="20"/>
  <c r="BA472" i="20" s="1"/>
  <c r="BB472" i="20" s="1"/>
  <c r="AT18" i="26" l="1"/>
  <c r="AQ18" i="26" s="1"/>
  <c r="G25" i="26"/>
  <c r="S49" i="26"/>
  <c r="T20" i="26" s="1" a="1"/>
  <c r="T20" i="26" s="1"/>
  <c r="AH15" i="26"/>
  <c r="AH38" i="26"/>
  <c r="C10" i="21" a="1"/>
  <c r="C10" i="21" s="1"/>
  <c r="C7" i="21" s="1" a="1"/>
  <c r="C7" i="21" s="1"/>
  <c r="O160" i="20"/>
  <c r="O315" i="20"/>
  <c r="O342" i="20"/>
  <c r="P397" i="20"/>
  <c r="N397" i="20"/>
  <c r="M397" i="20" s="1"/>
  <c r="L398" i="20" s="1" a="1"/>
  <c r="L398" i="20" s="1"/>
  <c r="O243" i="20"/>
  <c r="P481" i="20"/>
  <c r="N481" i="20"/>
  <c r="M481" i="20" s="1"/>
  <c r="L482" i="20" s="1" a="1"/>
  <c r="L482" i="20" s="1"/>
  <c r="N453" i="20"/>
  <c r="M453" i="20" s="1"/>
  <c r="L454" i="20" s="1" a="1"/>
  <c r="L454" i="20" s="1"/>
  <c r="P453" i="20"/>
  <c r="O649" i="20"/>
  <c r="O551" i="20"/>
  <c r="P187" i="20"/>
  <c r="N187" i="20"/>
  <c r="M187" i="20" s="1"/>
  <c r="L188" i="20" s="1" a="1"/>
  <c r="L188" i="20" s="1"/>
  <c r="O467" i="20"/>
  <c r="N594" i="20"/>
  <c r="M594" i="20" s="1"/>
  <c r="L595" i="20" s="1" a="1"/>
  <c r="L595" i="20" s="1"/>
  <c r="P594" i="20"/>
  <c r="P607" i="20"/>
  <c r="N607" i="20"/>
  <c r="M607" i="20" s="1"/>
  <c r="L608" i="20" s="1" a="1"/>
  <c r="L608" i="20" s="1"/>
  <c r="O579" i="20"/>
  <c r="N103" i="20"/>
  <c r="M103" i="20" s="1"/>
  <c r="L104" i="20" s="1" a="1"/>
  <c r="L104" i="20" s="1"/>
  <c r="P103" i="20"/>
  <c r="O272" i="20"/>
  <c r="O383" i="20"/>
  <c r="P369" i="20"/>
  <c r="N369" i="20"/>
  <c r="M369" i="20" s="1"/>
  <c r="L370" i="20" s="1" a="1"/>
  <c r="L370" i="20" s="1"/>
  <c r="O145" i="20"/>
  <c r="P117" i="20"/>
  <c r="N117" i="20"/>
  <c r="M117" i="20" s="1"/>
  <c r="L118" i="20" s="1" a="1"/>
  <c r="L118" i="20" s="1"/>
  <c r="O174" i="20"/>
  <c r="P621" i="20"/>
  <c r="N621" i="20"/>
  <c r="M621" i="20" s="1"/>
  <c r="L622" i="20" s="1" a="1"/>
  <c r="L622" i="20" s="1"/>
  <c r="O230" i="20"/>
  <c r="P299" i="20"/>
  <c r="N299" i="20"/>
  <c r="M299" i="20" s="1"/>
  <c r="L300" i="20" s="1" a="1"/>
  <c r="L300" i="20" s="1"/>
  <c r="O509" i="20"/>
  <c r="N258" i="20"/>
  <c r="M258" i="20" s="1"/>
  <c r="L259" i="20" s="1" a="1"/>
  <c r="L259" i="20" s="1"/>
  <c r="P258" i="20"/>
  <c r="N215" i="20"/>
  <c r="M215" i="20" s="1"/>
  <c r="L216" i="20" s="1" a="1"/>
  <c r="L216" i="20" s="1"/>
  <c r="P215" i="20"/>
  <c r="O91" i="20"/>
  <c r="N565" i="20"/>
  <c r="M565" i="20" s="1"/>
  <c r="L566" i="20" s="1" a="1"/>
  <c r="L566" i="20" s="1"/>
  <c r="P565" i="20"/>
  <c r="N285" i="20"/>
  <c r="M285" i="20" s="1"/>
  <c r="L286" i="20" s="1" a="1"/>
  <c r="L286" i="20" s="1"/>
  <c r="P285" i="20"/>
  <c r="O327" i="20"/>
  <c r="O440" i="20"/>
  <c r="O635" i="20"/>
  <c r="O537" i="20"/>
  <c r="O62" i="20"/>
  <c r="P495" i="20"/>
  <c r="N495" i="20"/>
  <c r="M495" i="20" s="1"/>
  <c r="L496" i="20" s="1" a="1"/>
  <c r="L496" i="20" s="1"/>
  <c r="P663" i="20"/>
  <c r="N663" i="20"/>
  <c r="M663" i="20" s="1"/>
  <c r="L664" i="20" s="1" a="1"/>
  <c r="L664" i="20" s="1"/>
  <c r="O201" i="20"/>
  <c r="O425" i="20"/>
  <c r="O132" i="20"/>
  <c r="N411" i="20"/>
  <c r="M411" i="20" s="1"/>
  <c r="L412" i="20" s="1" a="1"/>
  <c r="L412" i="20" s="1"/>
  <c r="P411" i="20"/>
  <c r="O355" i="20"/>
  <c r="O47" i="20"/>
  <c r="AL31" i="20"/>
  <c r="AL29" i="20"/>
  <c r="AL38" i="20"/>
  <c r="AL32" i="20"/>
  <c r="AL27" i="20"/>
  <c r="AK38" i="20"/>
  <c r="AK32" i="20"/>
  <c r="AL28" i="20"/>
  <c r="AK27" i="20"/>
  <c r="AL36" i="20"/>
  <c r="AL30" i="20"/>
  <c r="AK29" i="20"/>
  <c r="AK36" i="20"/>
  <c r="AK30" i="20"/>
  <c r="AK28" i="20"/>
  <c r="AL35" i="20"/>
  <c r="AL34" i="20"/>
  <c r="AK35" i="20"/>
  <c r="AL33" i="20"/>
  <c r="AK34" i="20"/>
  <c r="AL37" i="20"/>
  <c r="AK33" i="20"/>
  <c r="AE22" i="20"/>
  <c r="AG22" i="20" s="1" a="1"/>
  <c r="AG22" i="20" s="1"/>
  <c r="AK37" i="20"/>
  <c r="AK31" i="20"/>
  <c r="P523" i="20"/>
  <c r="N523" i="20"/>
  <c r="M523" i="20" s="1"/>
  <c r="L524" i="20" s="1" a="1"/>
  <c r="L524" i="20" s="1"/>
  <c r="AH52" i="20"/>
  <c r="P75" i="20"/>
  <c r="N75" i="20"/>
  <c r="M75" i="20" s="1"/>
  <c r="L76" i="20" s="1" a="1"/>
  <c r="L76" i="20" s="1"/>
  <c r="O107" i="15"/>
  <c r="M107" i="15"/>
  <c r="D105" i="15"/>
  <c r="C99" i="15"/>
  <c r="J98" i="15"/>
  <c r="C95" i="15"/>
  <c r="K93" i="15"/>
  <c r="I93" i="15"/>
  <c r="K92" i="15"/>
  <c r="I92" i="15"/>
  <c r="K91" i="15"/>
  <c r="I91" i="15"/>
  <c r="K90" i="15"/>
  <c r="I90" i="15"/>
  <c r="K89" i="15"/>
  <c r="I89" i="15"/>
  <c r="K88" i="15"/>
  <c r="I88" i="15"/>
  <c r="K87" i="15"/>
  <c r="I87" i="15"/>
  <c r="K86" i="15"/>
  <c r="I86" i="15"/>
  <c r="K85" i="15"/>
  <c r="I85" i="15"/>
  <c r="K84" i="15"/>
  <c r="I84" i="15"/>
  <c r="K83" i="15"/>
  <c r="I83" i="15"/>
  <c r="C83" i="15"/>
  <c r="D80" i="15" s="1" a="1"/>
  <c r="D80" i="15" s="1"/>
  <c r="G80" i="15" s="1"/>
  <c r="K82" i="15"/>
  <c r="I82" i="15"/>
  <c r="C82" i="15"/>
  <c r="K81" i="15"/>
  <c r="I81" i="15"/>
  <c r="C81" i="15"/>
  <c r="C84" i="15" s="1"/>
  <c r="C85" i="15" s="1"/>
  <c r="C86" i="15" s="1"/>
  <c r="C87" i="15" s="1"/>
  <c r="K80" i="15"/>
  <c r="I80" i="15"/>
  <c r="C80" i="15"/>
  <c r="K79" i="15"/>
  <c r="I79" i="15"/>
  <c r="K78" i="15"/>
  <c r="I78" i="15"/>
  <c r="K77" i="15"/>
  <c r="I77" i="15"/>
  <c r="K76" i="15"/>
  <c r="I76" i="15"/>
  <c r="K75" i="15"/>
  <c r="I75" i="15"/>
  <c r="K74" i="15"/>
  <c r="I74" i="15"/>
  <c r="K73" i="15"/>
  <c r="I73" i="15"/>
  <c r="K72" i="15"/>
  <c r="I72" i="15"/>
  <c r="K71" i="15"/>
  <c r="I71" i="15"/>
  <c r="K70" i="15"/>
  <c r="I70" i="15"/>
  <c r="K69" i="15"/>
  <c r="I69" i="15"/>
  <c r="K68" i="15"/>
  <c r="I68" i="15"/>
  <c r="C68" i="15"/>
  <c r="K67" i="15"/>
  <c r="I67" i="15"/>
  <c r="K66" i="15"/>
  <c r="I66" i="15"/>
  <c r="C66" i="15"/>
  <c r="C67" i="15" s="1"/>
  <c r="K65" i="15"/>
  <c r="I65" i="15"/>
  <c r="K64" i="15"/>
  <c r="I64" i="15"/>
  <c r="K63" i="15"/>
  <c r="I63" i="15"/>
  <c r="K62" i="15"/>
  <c r="I62" i="15"/>
  <c r="K61" i="15"/>
  <c r="I61" i="15"/>
  <c r="K60" i="15"/>
  <c r="I60" i="15"/>
  <c r="K59" i="15"/>
  <c r="I59" i="15"/>
  <c r="K58" i="15"/>
  <c r="I58" i="15"/>
  <c r="K57" i="15"/>
  <c r="I57" i="15"/>
  <c r="K56" i="15"/>
  <c r="I56" i="15"/>
  <c r="K55" i="15"/>
  <c r="I55" i="15"/>
  <c r="K54" i="15"/>
  <c r="I54" i="15"/>
  <c r="C54" i="15"/>
  <c r="K53" i="15"/>
  <c r="I53" i="15"/>
  <c r="K52" i="15"/>
  <c r="I52" i="15"/>
  <c r="C52" i="15"/>
  <c r="C53" i="15" s="1"/>
  <c r="K51" i="15"/>
  <c r="I51" i="15"/>
  <c r="K50" i="15"/>
  <c r="I50" i="15"/>
  <c r="K49" i="15"/>
  <c r="I49" i="15"/>
  <c r="C40" i="15"/>
  <c r="C38" i="15"/>
  <c r="C39" i="15" s="1"/>
  <c r="C30" i="15"/>
  <c r="C31" i="15" s="1"/>
  <c r="C27" i="15"/>
  <c r="D24" i="15" s="1" a="1"/>
  <c r="C26" i="15"/>
  <c r="C25" i="15"/>
  <c r="C28" i="15" s="1"/>
  <c r="C29" i="15" s="1"/>
  <c r="D24" i="15"/>
  <c r="G24" i="15" s="1"/>
  <c r="C24" i="15"/>
  <c r="K22" i="15"/>
  <c r="I22" i="15"/>
  <c r="K21" i="15"/>
  <c r="I21" i="15"/>
  <c r="K20" i="15"/>
  <c r="I20" i="15"/>
  <c r="K19" i="15"/>
  <c r="I19" i="15"/>
  <c r="K18" i="15"/>
  <c r="I18" i="15"/>
  <c r="J17" i="15"/>
  <c r="K9" i="15"/>
  <c r="K10" i="15" s="1"/>
  <c r="J9" i="15"/>
  <c r="J11" i="15" s="1"/>
  <c r="I9" i="15"/>
  <c r="H9" i="15"/>
  <c r="G9" i="15"/>
  <c r="F9" i="15"/>
  <c r="E9" i="15"/>
  <c r="D9" i="15"/>
  <c r="C9" i="15"/>
  <c r="K8" i="15"/>
  <c r="J8" i="15"/>
  <c r="C102" i="15" s="1"/>
  <c r="I8" i="15"/>
  <c r="H8" i="15"/>
  <c r="G8" i="15"/>
  <c r="F8" i="15"/>
  <c r="E8" i="15"/>
  <c r="D8" i="15"/>
  <c r="C8" i="15"/>
  <c r="N7" i="15" a="1"/>
  <c r="N7" i="15" s="1"/>
  <c r="N6" i="15"/>
  <c r="L4" i="15"/>
  <c r="O3" i="15"/>
  <c r="K2" i="15"/>
  <c r="J2" i="15"/>
  <c r="I2" i="15"/>
  <c r="H2" i="15"/>
  <c r="G2" i="15"/>
  <c r="F2" i="15"/>
  <c r="E2" i="15"/>
  <c r="D2" i="15"/>
  <c r="C2" i="15"/>
  <c r="B2" i="15"/>
  <c r="O1" i="15"/>
  <c r="N1" i="15"/>
  <c r="K1" i="15"/>
  <c r="J1" i="15"/>
  <c r="I1" i="15"/>
  <c r="H1" i="15"/>
  <c r="G1" i="15"/>
  <c r="F1" i="15"/>
  <c r="E1" i="15"/>
  <c r="D1" i="15"/>
  <c r="C1" i="15"/>
  <c r="B1" i="15"/>
  <c r="A1" i="15"/>
  <c r="U20" i="26" l="1"/>
  <c r="V20" i="26" s="1"/>
  <c r="T21" i="26" s="1" a="1"/>
  <c r="T21" i="26" s="1"/>
  <c r="U21" i="26" s="1"/>
  <c r="V21" i="26" s="1"/>
  <c r="T22" i="26" s="1" a="1"/>
  <c r="T22" i="26" s="1"/>
  <c r="AS18" i="26"/>
  <c r="AT19" i="26"/>
  <c r="AQ19" i="26" s="1"/>
  <c r="H25" i="26"/>
  <c r="F26" i="26" s="1" a="1"/>
  <c r="F26" i="26" s="1"/>
  <c r="AI38" i="26"/>
  <c r="AG38" i="26" s="1"/>
  <c r="AI15" i="26"/>
  <c r="AG15" i="26" s="1"/>
  <c r="N62" i="20"/>
  <c r="M62" i="20" s="1"/>
  <c r="L63" i="20" s="1" a="1"/>
  <c r="L63" i="20" s="1"/>
  <c r="P62" i="20"/>
  <c r="P47" i="20"/>
  <c r="N47" i="20" s="1"/>
  <c r="O76" i="20"/>
  <c r="O398" i="20"/>
  <c r="N355" i="20"/>
  <c r="M355" i="20" s="1"/>
  <c r="L356" i="20" s="1" a="1"/>
  <c r="L356" i="20" s="1"/>
  <c r="P355" i="20"/>
  <c r="N537" i="20"/>
  <c r="M537" i="20" s="1"/>
  <c r="L538" i="20" s="1" a="1"/>
  <c r="L538" i="20" s="1"/>
  <c r="P537" i="20"/>
  <c r="O524" i="20"/>
  <c r="O259" i="20"/>
  <c r="P145" i="20"/>
  <c r="N145" i="20"/>
  <c r="M145" i="20" s="1"/>
  <c r="L146" i="20" s="1" a="1"/>
  <c r="L146" i="20" s="1"/>
  <c r="P467" i="20"/>
  <c r="N467" i="20"/>
  <c r="M467" i="20" s="1"/>
  <c r="L468" i="20" s="1" a="1"/>
  <c r="L468" i="20" s="1"/>
  <c r="O595" i="20"/>
  <c r="O412" i="20"/>
  <c r="P635" i="20"/>
  <c r="N635" i="20"/>
  <c r="M635" i="20" s="1"/>
  <c r="L636" i="20" s="1" a="1"/>
  <c r="L636" i="20" s="1"/>
  <c r="O370" i="20"/>
  <c r="P342" i="20"/>
  <c r="N342" i="20"/>
  <c r="M342" i="20" s="1"/>
  <c r="L343" i="20" s="1" a="1"/>
  <c r="L343" i="20" s="1"/>
  <c r="P509" i="20"/>
  <c r="N509" i="20"/>
  <c r="M509" i="20" s="1"/>
  <c r="L510" i="20" s="1" a="1"/>
  <c r="L510" i="20" s="1"/>
  <c r="O188" i="20"/>
  <c r="P132" i="20"/>
  <c r="N132" i="20"/>
  <c r="M132" i="20" s="1"/>
  <c r="L133" i="20" s="1" a="1"/>
  <c r="L133" i="20" s="1"/>
  <c r="P440" i="20"/>
  <c r="N440" i="20"/>
  <c r="M440" i="20" s="1"/>
  <c r="L441" i="20" s="1" a="1"/>
  <c r="L441" i="20" s="1"/>
  <c r="AH53" i="20"/>
  <c r="N315" i="20"/>
  <c r="M315" i="20" s="1"/>
  <c r="L316" i="20" s="1" a="1"/>
  <c r="L316" i="20" s="1"/>
  <c r="P315" i="20"/>
  <c r="N425" i="20"/>
  <c r="M425" i="20" s="1"/>
  <c r="L426" i="20" s="1" a="1"/>
  <c r="L426" i="20" s="1"/>
  <c r="P425" i="20"/>
  <c r="O300" i="20"/>
  <c r="P383" i="20"/>
  <c r="N383" i="20"/>
  <c r="M383" i="20" s="1"/>
  <c r="L384" i="20" s="1" a="1"/>
  <c r="L384" i="20" s="1"/>
  <c r="N551" i="20"/>
  <c r="M551" i="20" s="1"/>
  <c r="L552" i="20" s="1" a="1"/>
  <c r="L552" i="20" s="1"/>
  <c r="P551" i="20"/>
  <c r="P327" i="20"/>
  <c r="N327" i="20"/>
  <c r="M327" i="20" s="1"/>
  <c r="L328" i="20" s="1" a="1"/>
  <c r="L328" i="20" s="1"/>
  <c r="N272" i="20"/>
  <c r="M272" i="20" s="1"/>
  <c r="L273" i="20" s="1" a="1"/>
  <c r="L273" i="20" s="1"/>
  <c r="P272" i="20"/>
  <c r="O216" i="20"/>
  <c r="P201" i="20"/>
  <c r="N201" i="20"/>
  <c r="M201" i="20" s="1"/>
  <c r="L202" i="20" s="1" a="1"/>
  <c r="L202" i="20" s="1"/>
  <c r="P160" i="20"/>
  <c r="N160" i="20"/>
  <c r="M160" i="20" s="1"/>
  <c r="L161" i="20" s="1" a="1"/>
  <c r="L161" i="20" s="1"/>
  <c r="O286" i="20"/>
  <c r="N230" i="20"/>
  <c r="M230" i="20" s="1"/>
  <c r="L231" i="20" s="1" a="1"/>
  <c r="L231" i="20" s="1"/>
  <c r="P230" i="20"/>
  <c r="N649" i="20"/>
  <c r="M649" i="20" s="1"/>
  <c r="L650" i="20" s="1" a="1"/>
  <c r="L650" i="20" s="1"/>
  <c r="P649" i="20"/>
  <c r="O118" i="20"/>
  <c r="O622" i="20"/>
  <c r="O104" i="20"/>
  <c r="N243" i="20"/>
  <c r="M243" i="20" s="1"/>
  <c r="L244" i="20" s="1" a="1"/>
  <c r="L244" i="20" s="1"/>
  <c r="P243" i="20"/>
  <c r="O664" i="20"/>
  <c r="O566" i="20"/>
  <c r="O454" i="20"/>
  <c r="O496" i="20"/>
  <c r="P91" i="20"/>
  <c r="N91" i="20"/>
  <c r="M91" i="20" s="1"/>
  <c r="L92" i="20" s="1" a="1"/>
  <c r="L92" i="20" s="1"/>
  <c r="P579" i="20"/>
  <c r="N579" i="20"/>
  <c r="M579" i="20" s="1"/>
  <c r="L580" i="20" s="1" a="1"/>
  <c r="L580" i="20" s="1"/>
  <c r="O482" i="20"/>
  <c r="P174" i="20"/>
  <c r="N174" i="20"/>
  <c r="M174" i="20" s="1"/>
  <c r="L175" i="20" s="1" a="1"/>
  <c r="L175" i="20" s="1"/>
  <c r="O608" i="20"/>
  <c r="J10" i="15"/>
  <c r="H80" i="15"/>
  <c r="F80" i="15" s="1"/>
  <c r="E80" i="15" s="1"/>
  <c r="D81" i="15" s="1" a="1"/>
  <c r="D81" i="15" s="1"/>
  <c r="C42" i="15"/>
  <c r="C43" i="15" s="1"/>
  <c r="C44" i="15" s="1"/>
  <c r="C45" i="15" s="1"/>
  <c r="C41" i="15"/>
  <c r="D38" i="15" s="1" a="1"/>
  <c r="D38" i="15" s="1"/>
  <c r="C56" i="15"/>
  <c r="C57" i="15" s="1"/>
  <c r="C58" i="15" s="1"/>
  <c r="C59" i="15" s="1"/>
  <c r="C55" i="15"/>
  <c r="D52" i="15" s="1" a="1"/>
  <c r="D52" i="15" s="1"/>
  <c r="J100" i="15"/>
  <c r="C70" i="15"/>
  <c r="C71" i="15" s="1"/>
  <c r="C72" i="15" s="1"/>
  <c r="C73" i="15" s="1"/>
  <c r="C69" i="15"/>
  <c r="D66" i="15" s="1" a="1"/>
  <c r="D66" i="15" s="1"/>
  <c r="H24" i="15"/>
  <c r="F24" i="15" s="1"/>
  <c r="E24" i="15" s="1"/>
  <c r="D25" i="15" s="1" a="1"/>
  <c r="D25" i="15" s="1"/>
  <c r="AS19" i="26" l="1"/>
  <c r="G26" i="26"/>
  <c r="H26" i="26" s="1"/>
  <c r="F27" i="26" s="1" a="1"/>
  <c r="F27" i="26" s="1"/>
  <c r="AF15" i="26"/>
  <c r="AE16" i="26" s="1" a="1"/>
  <c r="AE16" i="26" s="1"/>
  <c r="U22" i="26"/>
  <c r="V22" i="26" s="1"/>
  <c r="T23" i="26" s="1" a="1"/>
  <c r="T23" i="26" s="1"/>
  <c r="AF38" i="26"/>
  <c r="AE39" i="26" s="1" a="1"/>
  <c r="AE39" i="26" s="1"/>
  <c r="M47" i="20"/>
  <c r="O244" i="20"/>
  <c r="O538" i="20"/>
  <c r="O580" i="20"/>
  <c r="O202" i="20"/>
  <c r="O636" i="20"/>
  <c r="O316" i="20"/>
  <c r="O356" i="20"/>
  <c r="P104" i="20"/>
  <c r="N104" i="20"/>
  <c r="M104" i="20" s="1"/>
  <c r="L105" i="20" s="1" a="1"/>
  <c r="L105" i="20" s="1"/>
  <c r="P216" i="20"/>
  <c r="N216" i="20"/>
  <c r="M216" i="20" s="1"/>
  <c r="L217" i="20" s="1" a="1"/>
  <c r="L217" i="20" s="1"/>
  <c r="AH54" i="20"/>
  <c r="O92" i="20"/>
  <c r="N622" i="20"/>
  <c r="M622" i="20" s="1"/>
  <c r="L623" i="20" s="1" a="1"/>
  <c r="L623" i="20" s="1"/>
  <c r="P622" i="20"/>
  <c r="O441" i="20"/>
  <c r="P412" i="20"/>
  <c r="N412" i="20"/>
  <c r="M412" i="20" s="1"/>
  <c r="L413" i="20" s="1" a="1"/>
  <c r="L413" i="20" s="1"/>
  <c r="AH55" i="20"/>
  <c r="P300" i="20"/>
  <c r="N300" i="20"/>
  <c r="M300" i="20" s="1"/>
  <c r="L301" i="20" s="1" a="1"/>
  <c r="L301" i="20" s="1"/>
  <c r="P482" i="20"/>
  <c r="N482" i="20"/>
  <c r="M482" i="20" s="1"/>
  <c r="L483" i="20" s="1" a="1"/>
  <c r="L483" i="20" s="1"/>
  <c r="N496" i="20"/>
  <c r="M496" i="20" s="1"/>
  <c r="L497" i="20" s="1" a="1"/>
  <c r="L497" i="20" s="1"/>
  <c r="P496" i="20"/>
  <c r="N118" i="20"/>
  <c r="M118" i="20" s="1"/>
  <c r="L119" i="20" s="1" a="1"/>
  <c r="L119" i="20" s="1"/>
  <c r="P118" i="20"/>
  <c r="O133" i="20"/>
  <c r="O468" i="20"/>
  <c r="N454" i="20"/>
  <c r="M454" i="20" s="1"/>
  <c r="L455" i="20" s="1" a="1"/>
  <c r="L455" i="20" s="1"/>
  <c r="P454" i="20"/>
  <c r="O650" i="20"/>
  <c r="O552" i="20"/>
  <c r="O510" i="20"/>
  <c r="O161" i="20"/>
  <c r="N370" i="20"/>
  <c r="M370" i="20" s="1"/>
  <c r="L371" i="20" s="1" a="1"/>
  <c r="L371" i="20" s="1"/>
  <c r="P370" i="20"/>
  <c r="O146" i="20"/>
  <c r="P608" i="20"/>
  <c r="N608" i="20"/>
  <c r="M608" i="20" s="1"/>
  <c r="L609" i="20" s="1" a="1"/>
  <c r="L609" i="20" s="1"/>
  <c r="P566" i="20"/>
  <c r="N566" i="20"/>
  <c r="M566" i="20" s="1"/>
  <c r="L567" i="20" s="1" a="1"/>
  <c r="L567" i="20" s="1"/>
  <c r="O231" i="20"/>
  <c r="O343" i="20"/>
  <c r="P286" i="20"/>
  <c r="N286" i="20"/>
  <c r="M286" i="20" s="1"/>
  <c r="L287" i="20" s="1" a="1"/>
  <c r="L287" i="20" s="1"/>
  <c r="P524" i="20"/>
  <c r="N524" i="20"/>
  <c r="M524" i="20" s="1"/>
  <c r="L525" i="20" s="1" a="1"/>
  <c r="L525" i="20" s="1"/>
  <c r="O426" i="20"/>
  <c r="N595" i="20"/>
  <c r="M595" i="20" s="1"/>
  <c r="L596" i="20" s="1" a="1"/>
  <c r="L596" i="20" s="1"/>
  <c r="P595" i="20"/>
  <c r="O273" i="20"/>
  <c r="O328" i="20"/>
  <c r="N398" i="20"/>
  <c r="M398" i="20" s="1"/>
  <c r="L399" i="20" s="1" a="1"/>
  <c r="L399" i="20" s="1"/>
  <c r="P398" i="20"/>
  <c r="P188" i="20"/>
  <c r="N188" i="20"/>
  <c r="M188" i="20" s="1"/>
  <c r="L189" i="20" s="1" a="1"/>
  <c r="L189" i="20" s="1"/>
  <c r="P76" i="20"/>
  <c r="N76" i="20"/>
  <c r="M76" i="20" s="1"/>
  <c r="L77" i="20" s="1" a="1"/>
  <c r="L77" i="20" s="1"/>
  <c r="O384" i="20"/>
  <c r="N259" i="20"/>
  <c r="M259" i="20" s="1"/>
  <c r="L260" i="20" s="1" a="1"/>
  <c r="L260" i="20" s="1"/>
  <c r="P259" i="20"/>
  <c r="O175" i="20"/>
  <c r="N664" i="20"/>
  <c r="M664" i="20" s="1"/>
  <c r="L665" i="20" s="1" a="1"/>
  <c r="L665" i="20" s="1"/>
  <c r="P664" i="20"/>
  <c r="O63" i="20"/>
  <c r="G81" i="15"/>
  <c r="G66" i="15"/>
  <c r="G52" i="15"/>
  <c r="G38" i="15"/>
  <c r="G25" i="15"/>
  <c r="AT20" i="26" l="1"/>
  <c r="AQ20" i="26" s="1"/>
  <c r="G27" i="26"/>
  <c r="H27" i="26" s="1"/>
  <c r="F28" i="26" s="1" a="1"/>
  <c r="F28" i="26" s="1"/>
  <c r="U23" i="26"/>
  <c r="V23" i="26" s="1"/>
  <c r="T24" i="26" s="1" a="1"/>
  <c r="T24" i="26" s="1"/>
  <c r="AH39" i="26"/>
  <c r="AH16" i="26"/>
  <c r="O413" i="20"/>
  <c r="O665" i="20"/>
  <c r="N146" i="20"/>
  <c r="M146" i="20" s="1"/>
  <c r="L147" i="20" s="1" a="1"/>
  <c r="L147" i="20" s="1"/>
  <c r="P146" i="20"/>
  <c r="N133" i="20"/>
  <c r="M133" i="20" s="1"/>
  <c r="L134" i="20" s="1" a="1"/>
  <c r="L134" i="20" s="1"/>
  <c r="P133" i="20"/>
  <c r="O623" i="20"/>
  <c r="P636" i="20"/>
  <c r="N636" i="20"/>
  <c r="M636" i="20" s="1"/>
  <c r="L637" i="20" s="1" a="1"/>
  <c r="L637" i="20" s="1"/>
  <c r="N175" i="20"/>
  <c r="M175" i="20" s="1"/>
  <c r="L176" i="20" s="1" a="1"/>
  <c r="L176" i="20" s="1"/>
  <c r="P175" i="20"/>
  <c r="O525" i="20"/>
  <c r="O609" i="20"/>
  <c r="P316" i="20"/>
  <c r="N316" i="20"/>
  <c r="M316" i="20" s="1"/>
  <c r="L317" i="20" s="1" a="1"/>
  <c r="L317" i="20" s="1"/>
  <c r="O260" i="20"/>
  <c r="O371" i="20"/>
  <c r="N92" i="20"/>
  <c r="M92" i="20" s="1"/>
  <c r="L93" i="20" s="1" a="1"/>
  <c r="L93" i="20" s="1"/>
  <c r="P92" i="20"/>
  <c r="P202" i="20"/>
  <c r="N202" i="20"/>
  <c r="M202" i="20" s="1"/>
  <c r="L203" i="20" s="1" a="1"/>
  <c r="L203" i="20" s="1"/>
  <c r="P384" i="20"/>
  <c r="N384" i="20"/>
  <c r="M384" i="20" s="1"/>
  <c r="L385" i="20" s="1" a="1"/>
  <c r="L385" i="20" s="1"/>
  <c r="P161" i="20"/>
  <c r="N161" i="20"/>
  <c r="M161" i="20" s="1"/>
  <c r="L162" i="20" s="1" a="1"/>
  <c r="L162" i="20" s="1"/>
  <c r="O119" i="20"/>
  <c r="P63" i="20"/>
  <c r="N63" i="20"/>
  <c r="M63" i="20" s="1"/>
  <c r="L64" i="20" s="1" a="1"/>
  <c r="L64" i="20" s="1"/>
  <c r="P356" i="20"/>
  <c r="N356" i="20"/>
  <c r="M356" i="20" s="1"/>
  <c r="L357" i="20" s="1" a="1"/>
  <c r="L357" i="20" s="1"/>
  <c r="P468" i="20"/>
  <c r="N468" i="20"/>
  <c r="M468" i="20" s="1"/>
  <c r="L469" i="20" s="1" a="1"/>
  <c r="L469" i="20" s="1"/>
  <c r="O287" i="20"/>
  <c r="N510" i="20"/>
  <c r="M510" i="20" s="1"/>
  <c r="L511" i="20" s="1" a="1"/>
  <c r="L511" i="20" s="1"/>
  <c r="P510" i="20"/>
  <c r="P580" i="20"/>
  <c r="N580" i="20"/>
  <c r="M580" i="20" s="1"/>
  <c r="L581" i="20" s="1" a="1"/>
  <c r="L581" i="20" s="1"/>
  <c r="O455" i="20"/>
  <c r="O567" i="20"/>
  <c r="N441" i="20"/>
  <c r="M441" i="20" s="1"/>
  <c r="L442" i="20" s="1" a="1"/>
  <c r="L442" i="20" s="1"/>
  <c r="P441" i="20"/>
  <c r="O77" i="20"/>
  <c r="O497" i="20"/>
  <c r="O483" i="20"/>
  <c r="N538" i="20"/>
  <c r="M538" i="20" s="1"/>
  <c r="L539" i="20" s="1" a="1"/>
  <c r="L539" i="20" s="1"/>
  <c r="P538" i="20"/>
  <c r="P343" i="20"/>
  <c r="N343" i="20"/>
  <c r="M343" i="20" s="1"/>
  <c r="L344" i="20" s="1" a="1"/>
  <c r="L344" i="20" s="1"/>
  <c r="O217" i="20"/>
  <c r="P650" i="20"/>
  <c r="N650" i="20"/>
  <c r="M650" i="20" s="1"/>
  <c r="L651" i="20" s="1" a="1"/>
  <c r="L651" i="20" s="1"/>
  <c r="O301" i="20"/>
  <c r="N244" i="20"/>
  <c r="M244" i="20" s="1"/>
  <c r="L245" i="20" s="1" a="1"/>
  <c r="L245" i="20" s="1"/>
  <c r="P244" i="20"/>
  <c r="P328" i="20"/>
  <c r="N328" i="20"/>
  <c r="M328" i="20" s="1"/>
  <c r="L329" i="20" s="1" a="1"/>
  <c r="L329" i="20" s="1"/>
  <c r="P273" i="20"/>
  <c r="N273" i="20"/>
  <c r="M273" i="20" s="1"/>
  <c r="L274" i="20" s="1" a="1"/>
  <c r="L274" i="20" s="1"/>
  <c r="O596" i="20"/>
  <c r="P426" i="20"/>
  <c r="N426" i="20"/>
  <c r="M426" i="20" s="1"/>
  <c r="L427" i="20" s="1" a="1"/>
  <c r="L427" i="20" s="1"/>
  <c r="O189" i="20"/>
  <c r="P552" i="20"/>
  <c r="N552" i="20"/>
  <c r="M552" i="20" s="1"/>
  <c r="L553" i="20" s="1" a="1"/>
  <c r="L553" i="20" s="1"/>
  <c r="AH56" i="20"/>
  <c r="AH57" i="20" s="1"/>
  <c r="O399" i="20"/>
  <c r="P231" i="20"/>
  <c r="N231" i="20"/>
  <c r="M231" i="20" s="1"/>
  <c r="L232" i="20" s="1" a="1"/>
  <c r="L232" i="20" s="1"/>
  <c r="O105" i="20"/>
  <c r="L48" i="20" a="1"/>
  <c r="L48" i="20" s="1"/>
  <c r="H25" i="15"/>
  <c r="F25" i="15" s="1"/>
  <c r="H38" i="15"/>
  <c r="F38" i="15" s="1"/>
  <c r="E38" i="15" s="1"/>
  <c r="D39" i="15" s="1" a="1"/>
  <c r="D39" i="15" s="1"/>
  <c r="H66" i="15"/>
  <c r="F66" i="15" s="1"/>
  <c r="E66" i="15" s="1"/>
  <c r="D67" i="15" s="1" a="1"/>
  <c r="D67" i="15" s="1"/>
  <c r="H52" i="15"/>
  <c r="F52" i="15" s="1"/>
  <c r="E52" i="15" s="1"/>
  <c r="D53" i="15" s="1" a="1"/>
  <c r="D53" i="15" s="1"/>
  <c r="H81" i="15"/>
  <c r="F81" i="15" s="1"/>
  <c r="E81" i="15" s="1"/>
  <c r="D82" i="15" s="1" a="1"/>
  <c r="D82" i="15" s="1"/>
  <c r="AS20" i="26" l="1"/>
  <c r="G28" i="26"/>
  <c r="AI16" i="26"/>
  <c r="AG16" i="26" s="1"/>
  <c r="AI39" i="26"/>
  <c r="AG39" i="26" s="1"/>
  <c r="U24" i="26"/>
  <c r="AH58" i="20"/>
  <c r="P105" i="20"/>
  <c r="N105" i="20"/>
  <c r="M105" i="20" s="1"/>
  <c r="L106" i="20" s="1" a="1"/>
  <c r="L106" i="20" s="1"/>
  <c r="O232" i="20"/>
  <c r="P287" i="20"/>
  <c r="N287" i="20"/>
  <c r="M287" i="20" s="1"/>
  <c r="L288" i="20" s="1" a="1"/>
  <c r="L288" i="20" s="1"/>
  <c r="P497" i="20"/>
  <c r="N497" i="20"/>
  <c r="M497" i="20" s="1"/>
  <c r="L498" i="20" s="1" a="1"/>
  <c r="L498" i="20" s="1"/>
  <c r="O469" i="20"/>
  <c r="O93" i="20"/>
  <c r="O176" i="20"/>
  <c r="O329" i="20"/>
  <c r="O274" i="20"/>
  <c r="P623" i="20"/>
  <c r="N623" i="20"/>
  <c r="M623" i="20" s="1"/>
  <c r="L624" i="20" s="1" a="1"/>
  <c r="L624" i="20" s="1"/>
  <c r="P399" i="20"/>
  <c r="N399" i="20"/>
  <c r="M399" i="20" s="1"/>
  <c r="L400" i="20" s="1" a="1"/>
  <c r="L400" i="20" s="1"/>
  <c r="O357" i="20"/>
  <c r="P371" i="20"/>
  <c r="N371" i="20"/>
  <c r="M371" i="20" s="1"/>
  <c r="L372" i="20" s="1" a="1"/>
  <c r="L372" i="20" s="1"/>
  <c r="O134" i="20"/>
  <c r="O203" i="20"/>
  <c r="O317" i="20"/>
  <c r="O539" i="20"/>
  <c r="N260" i="20"/>
  <c r="M260" i="20" s="1"/>
  <c r="L261" i="20" s="1" a="1"/>
  <c r="L261" i="20" s="1"/>
  <c r="P260" i="20"/>
  <c r="O48" i="20"/>
  <c r="N596" i="20"/>
  <c r="M596" i="20" s="1"/>
  <c r="L597" i="20" s="1" a="1"/>
  <c r="L597" i="20" s="1"/>
  <c r="P596" i="20"/>
  <c r="N77" i="20"/>
  <c r="M77" i="20" s="1"/>
  <c r="L78" i="20" s="1" a="1"/>
  <c r="L78" i="20" s="1"/>
  <c r="P77" i="20"/>
  <c r="O64" i="20"/>
  <c r="O442" i="20"/>
  <c r="O553" i="20"/>
  <c r="N567" i="20"/>
  <c r="M567" i="20" s="1"/>
  <c r="L568" i="20" s="1" a="1"/>
  <c r="L568" i="20" s="1"/>
  <c r="P567" i="20"/>
  <c r="N609" i="20"/>
  <c r="M609" i="20" s="1"/>
  <c r="L610" i="20" s="1" a="1"/>
  <c r="L610" i="20" s="1"/>
  <c r="P609" i="20"/>
  <c r="N413" i="20"/>
  <c r="M413" i="20" s="1"/>
  <c r="L414" i="20" s="1" a="1"/>
  <c r="L414" i="20" s="1"/>
  <c r="P413" i="20"/>
  <c r="O637" i="20"/>
  <c r="N483" i="20"/>
  <c r="M483" i="20" s="1"/>
  <c r="L484" i="20" s="1" a="1"/>
  <c r="L484" i="20" s="1"/>
  <c r="P483" i="20"/>
  <c r="O147" i="20"/>
  <c r="P301" i="20"/>
  <c r="N301" i="20"/>
  <c r="M301" i="20" s="1"/>
  <c r="L302" i="20" s="1" a="1"/>
  <c r="L302" i="20" s="1"/>
  <c r="O651" i="20"/>
  <c r="AH59" i="20"/>
  <c r="AH60" i="20" s="1"/>
  <c r="AH61" i="20" s="1"/>
  <c r="AH62" i="20" s="1"/>
  <c r="AH63" i="20" s="1"/>
  <c r="N665" i="20"/>
  <c r="M665" i="20" s="1"/>
  <c r="L666" i="20" s="1" a="1"/>
  <c r="L666" i="20" s="1"/>
  <c r="P665" i="20"/>
  <c r="N189" i="20"/>
  <c r="M189" i="20" s="1"/>
  <c r="L190" i="20" s="1" a="1"/>
  <c r="L190" i="20" s="1"/>
  <c r="P189" i="20"/>
  <c r="P455" i="20"/>
  <c r="N455" i="20"/>
  <c r="M455" i="20" s="1"/>
  <c r="L456" i="20" s="1" a="1"/>
  <c r="L456" i="20" s="1"/>
  <c r="N119" i="20"/>
  <c r="M119" i="20" s="1"/>
  <c r="L120" i="20" s="1" a="1"/>
  <c r="L120" i="20" s="1"/>
  <c r="P119" i="20"/>
  <c r="O385" i="20"/>
  <c r="O511" i="20"/>
  <c r="O245" i="20"/>
  <c r="N217" i="20"/>
  <c r="M217" i="20" s="1"/>
  <c r="L218" i="20" s="1" a="1"/>
  <c r="L218" i="20" s="1"/>
  <c r="P217" i="20"/>
  <c r="O162" i="20"/>
  <c r="P525" i="20"/>
  <c r="N525" i="20"/>
  <c r="M525" i="20" s="1"/>
  <c r="L526" i="20" s="1" a="1"/>
  <c r="L526" i="20" s="1"/>
  <c r="O427" i="20"/>
  <c r="O344" i="20"/>
  <c r="O581" i="20"/>
  <c r="G82" i="15"/>
  <c r="G67" i="15"/>
  <c r="G39" i="15"/>
  <c r="G53" i="15"/>
  <c r="E25" i="15"/>
  <c r="D26" i="15" s="1" a="1"/>
  <c r="D26" i="15" s="1"/>
  <c r="AT21" i="26" l="1"/>
  <c r="AQ21" i="26" s="1"/>
  <c r="H28" i="26"/>
  <c r="F29" i="26" s="1" a="1"/>
  <c r="F29" i="26" s="1"/>
  <c r="AF39" i="26"/>
  <c r="AE40" i="26" s="1" a="1"/>
  <c r="AE40" i="26" s="1"/>
  <c r="AF16" i="26"/>
  <c r="AE17" i="26" s="1" a="1"/>
  <c r="AE17" i="26" s="1"/>
  <c r="V24" i="26"/>
  <c r="T25" i="26" s="1" a="1"/>
  <c r="T25" i="26" s="1"/>
  <c r="N245" i="20"/>
  <c r="M245" i="20" s="1"/>
  <c r="L246" i="20" s="1" a="1"/>
  <c r="L246" i="20" s="1"/>
  <c r="P245" i="20"/>
  <c r="P203" i="20"/>
  <c r="N203" i="20"/>
  <c r="M203" i="20" s="1"/>
  <c r="L204" i="20" s="1" a="1"/>
  <c r="L204" i="20" s="1"/>
  <c r="P93" i="20"/>
  <c r="N93" i="20"/>
  <c r="M93" i="20" s="1"/>
  <c r="L94" i="20" s="1" a="1"/>
  <c r="L94" i="20" s="1"/>
  <c r="P134" i="20"/>
  <c r="N134" i="20"/>
  <c r="M134" i="20" s="1"/>
  <c r="L135" i="20" s="1" a="1"/>
  <c r="L135" i="20" s="1"/>
  <c r="P469" i="20"/>
  <c r="N469" i="20"/>
  <c r="M469" i="20" s="1"/>
  <c r="L470" i="20" s="1" a="1"/>
  <c r="L470" i="20" s="1"/>
  <c r="O484" i="20"/>
  <c r="N344" i="20"/>
  <c r="M344" i="20" s="1"/>
  <c r="L345" i="20" s="1" a="1"/>
  <c r="L345" i="20" s="1"/>
  <c r="P344" i="20"/>
  <c r="O120" i="20"/>
  <c r="O498" i="20"/>
  <c r="N147" i="20"/>
  <c r="M147" i="20" s="1"/>
  <c r="L148" i="20" s="1" a="1"/>
  <c r="L148" i="20" s="1"/>
  <c r="P147" i="20"/>
  <c r="O456" i="20"/>
  <c r="N637" i="20"/>
  <c r="M637" i="20" s="1"/>
  <c r="L638" i="20" s="1" a="1"/>
  <c r="L638" i="20" s="1"/>
  <c r="P637" i="20"/>
  <c r="O597" i="20"/>
  <c r="P357" i="20"/>
  <c r="N357" i="20"/>
  <c r="M357" i="20" s="1"/>
  <c r="L358" i="20" s="1" a="1"/>
  <c r="L358" i="20" s="1"/>
  <c r="O372" i="20"/>
  <c r="O78" i="20"/>
  <c r="P427" i="20"/>
  <c r="N427" i="20"/>
  <c r="M427" i="20" s="1"/>
  <c r="L428" i="20" s="1" a="1"/>
  <c r="L428" i="20" s="1"/>
  <c r="O400" i="20"/>
  <c r="O288" i="20"/>
  <c r="O302" i="20"/>
  <c r="O526" i="20"/>
  <c r="P48" i="20"/>
  <c r="N48" i="20" s="1"/>
  <c r="P511" i="20"/>
  <c r="N511" i="20"/>
  <c r="M511" i="20" s="1"/>
  <c r="L512" i="20" s="1" a="1"/>
  <c r="L512" i="20" s="1"/>
  <c r="P64" i="20"/>
  <c r="N64" i="20"/>
  <c r="M64" i="20" s="1"/>
  <c r="L65" i="20" s="1" a="1"/>
  <c r="L65" i="20" s="1"/>
  <c r="O414" i="20"/>
  <c r="O190" i="20"/>
  <c r="O624" i="20"/>
  <c r="P176" i="20"/>
  <c r="N176" i="20"/>
  <c r="M176" i="20" s="1"/>
  <c r="L177" i="20" s="1" a="1"/>
  <c r="L177" i="20" s="1"/>
  <c r="O666" i="20"/>
  <c r="O106" i="20"/>
  <c r="N442" i="20"/>
  <c r="M442" i="20" s="1"/>
  <c r="L443" i="20" s="1" a="1"/>
  <c r="L443" i="20" s="1"/>
  <c r="P442" i="20"/>
  <c r="P581" i="20"/>
  <c r="N581" i="20"/>
  <c r="M581" i="20" s="1"/>
  <c r="L582" i="20" s="1" a="1"/>
  <c r="L582" i="20" s="1"/>
  <c r="N385" i="20"/>
  <c r="M385" i="20" s="1"/>
  <c r="L386" i="20" s="1" a="1"/>
  <c r="L386" i="20" s="1"/>
  <c r="P385" i="20"/>
  <c r="P162" i="20"/>
  <c r="N162" i="20"/>
  <c r="M162" i="20" s="1"/>
  <c r="L163" i="20" s="1" a="1"/>
  <c r="L163" i="20" s="1"/>
  <c r="O610" i="20"/>
  <c r="O261" i="20"/>
  <c r="N232" i="20"/>
  <c r="M232" i="20" s="1"/>
  <c r="L233" i="20" s="1" a="1"/>
  <c r="L233" i="20" s="1"/>
  <c r="P232" i="20"/>
  <c r="O218" i="20"/>
  <c r="N553" i="20"/>
  <c r="M553" i="20" s="1"/>
  <c r="L554" i="20" s="1" a="1"/>
  <c r="L554" i="20" s="1"/>
  <c r="P553" i="20"/>
  <c r="P329" i="20"/>
  <c r="N329" i="20"/>
  <c r="M329" i="20" s="1"/>
  <c r="L330" i="20" s="1" a="1"/>
  <c r="L330" i="20" s="1"/>
  <c r="O568" i="20"/>
  <c r="N539" i="20"/>
  <c r="M539" i="20" s="1"/>
  <c r="L540" i="20" s="1" a="1"/>
  <c r="L540" i="20" s="1"/>
  <c r="P539" i="20"/>
  <c r="P274" i="20"/>
  <c r="N274" i="20"/>
  <c r="M274" i="20" s="1"/>
  <c r="L275" i="20" s="1" a="1"/>
  <c r="L275" i="20" s="1"/>
  <c r="N651" i="20"/>
  <c r="M651" i="20" s="1"/>
  <c r="L652" i="20" s="1" a="1"/>
  <c r="L652" i="20" s="1"/>
  <c r="P651" i="20"/>
  <c r="P317" i="20"/>
  <c r="N317" i="20"/>
  <c r="M317" i="20" s="1"/>
  <c r="L318" i="20" s="1" a="1"/>
  <c r="L318" i="20" s="1"/>
  <c r="H39" i="15"/>
  <c r="F39" i="15" s="1"/>
  <c r="E39" i="15" s="1"/>
  <c r="D40" i="15" s="1" a="1"/>
  <c r="D40" i="15" s="1"/>
  <c r="G26" i="15"/>
  <c r="H67" i="15"/>
  <c r="F67" i="15" s="1"/>
  <c r="E67" i="15" s="1"/>
  <c r="D68" i="15" s="1" a="1"/>
  <c r="D68" i="15" s="1"/>
  <c r="H53" i="15"/>
  <c r="F53" i="15"/>
  <c r="E53" i="15" s="1"/>
  <c r="D54" i="15" s="1" a="1"/>
  <c r="D54" i="15" s="1"/>
  <c r="H82" i="15"/>
  <c r="F82" i="15"/>
  <c r="E82" i="15" s="1"/>
  <c r="D83" i="15" s="1" a="1"/>
  <c r="D83" i="15" s="1"/>
  <c r="AS21" i="26" l="1"/>
  <c r="G29" i="26"/>
  <c r="U25" i="26"/>
  <c r="V25" i="26" s="1"/>
  <c r="T26" i="26" s="1" a="1"/>
  <c r="T26" i="26" s="1"/>
  <c r="AH40" i="26"/>
  <c r="AH17" i="26"/>
  <c r="M48" i="20"/>
  <c r="L49" i="20" s="1" a="1"/>
  <c r="L49" i="20" s="1"/>
  <c r="O65" i="20"/>
  <c r="O345" i="20"/>
  <c r="N106" i="20"/>
  <c r="M106" i="20" s="1"/>
  <c r="L107" i="20" s="1" a="1"/>
  <c r="L107" i="20" s="1"/>
  <c r="P106" i="20"/>
  <c r="P484" i="20"/>
  <c r="N484" i="20"/>
  <c r="M484" i="20" s="1"/>
  <c r="L485" i="20" s="1" a="1"/>
  <c r="L485" i="20" s="1"/>
  <c r="N78" i="20"/>
  <c r="M78" i="20" s="1"/>
  <c r="L79" i="20" s="1" a="1"/>
  <c r="L79" i="20" s="1"/>
  <c r="P78" i="20"/>
  <c r="O318" i="20"/>
  <c r="N666" i="20"/>
  <c r="M666" i="20" s="1"/>
  <c r="L667" i="20" s="1" a="1"/>
  <c r="L667" i="20" s="1"/>
  <c r="P666" i="20"/>
  <c r="O470" i="20"/>
  <c r="O512" i="20"/>
  <c r="O233" i="20"/>
  <c r="P526" i="20"/>
  <c r="N526" i="20"/>
  <c r="M526" i="20" s="1"/>
  <c r="L527" i="20" s="1" a="1"/>
  <c r="L527" i="20" s="1"/>
  <c r="P597" i="20"/>
  <c r="N597" i="20"/>
  <c r="M597" i="20" s="1"/>
  <c r="L598" i="20" s="1" a="1"/>
  <c r="L598" i="20" s="1"/>
  <c r="O582" i="20"/>
  <c r="O135" i="20"/>
  <c r="P218" i="20"/>
  <c r="N218" i="20"/>
  <c r="M218" i="20" s="1"/>
  <c r="L219" i="20" s="1" a="1"/>
  <c r="L219" i="20" s="1"/>
  <c r="O94" i="20"/>
  <c r="N302" i="20"/>
  <c r="M302" i="20" s="1"/>
  <c r="L303" i="20" s="1" a="1"/>
  <c r="L303" i="20" s="1"/>
  <c r="P302" i="20"/>
  <c r="P624" i="20"/>
  <c r="N624" i="20"/>
  <c r="M624" i="20" s="1"/>
  <c r="L625" i="20" s="1" a="1"/>
  <c r="L625" i="20" s="1"/>
  <c r="O443" i="20"/>
  <c r="O638" i="20"/>
  <c r="O163" i="20"/>
  <c r="P190" i="20"/>
  <c r="N190" i="20"/>
  <c r="M190" i="20" s="1"/>
  <c r="L191" i="20" s="1" a="1"/>
  <c r="L191" i="20" s="1"/>
  <c r="O204" i="20"/>
  <c r="O554" i="20"/>
  <c r="N372" i="20"/>
  <c r="M372" i="20" s="1"/>
  <c r="L373" i="20" s="1" a="1"/>
  <c r="L373" i="20" s="1"/>
  <c r="P372" i="20"/>
  <c r="O177" i="20"/>
  <c r="O540" i="20"/>
  <c r="P400" i="20"/>
  <c r="N400" i="20"/>
  <c r="M400" i="20" s="1"/>
  <c r="L401" i="20" s="1" a="1"/>
  <c r="L401" i="20" s="1"/>
  <c r="O148" i="20"/>
  <c r="N120" i="20"/>
  <c r="M120" i="20" s="1"/>
  <c r="L121" i="20" s="1" a="1"/>
  <c r="L121" i="20" s="1"/>
  <c r="P120" i="20"/>
  <c r="O275" i="20"/>
  <c r="P456" i="20"/>
  <c r="N456" i="20"/>
  <c r="M456" i="20" s="1"/>
  <c r="L457" i="20" s="1" a="1"/>
  <c r="L457" i="20" s="1"/>
  <c r="N610" i="20"/>
  <c r="M610" i="20" s="1"/>
  <c r="L611" i="20" s="1" a="1"/>
  <c r="L611" i="20" s="1"/>
  <c r="P610" i="20"/>
  <c r="O428" i="20"/>
  <c r="O330" i="20"/>
  <c r="O358" i="20"/>
  <c r="O652" i="20"/>
  <c r="N261" i="20"/>
  <c r="M261" i="20" s="1"/>
  <c r="L262" i="20" s="1" a="1"/>
  <c r="L262" i="20" s="1"/>
  <c r="P261" i="20"/>
  <c r="P288" i="20"/>
  <c r="N288" i="20"/>
  <c r="M288" i="20" s="1"/>
  <c r="L289" i="20" s="1" a="1"/>
  <c r="L289" i="20" s="1"/>
  <c r="P568" i="20"/>
  <c r="N568" i="20"/>
  <c r="M568" i="20" s="1"/>
  <c r="L569" i="20" s="1" a="1"/>
  <c r="L569" i="20" s="1"/>
  <c r="O386" i="20"/>
  <c r="P414" i="20"/>
  <c r="N414" i="20"/>
  <c r="M414" i="20" s="1"/>
  <c r="L415" i="20" s="1" a="1"/>
  <c r="L415" i="20" s="1"/>
  <c r="P498" i="20"/>
  <c r="N498" i="20"/>
  <c r="M498" i="20" s="1"/>
  <c r="L499" i="20" s="1" a="1"/>
  <c r="L499" i="20" s="1"/>
  <c r="O246" i="20"/>
  <c r="G40" i="15"/>
  <c r="G83" i="15"/>
  <c r="H26" i="15"/>
  <c r="F26" i="15" s="1"/>
  <c r="G68" i="15"/>
  <c r="G54" i="15"/>
  <c r="AT22" i="26" l="1"/>
  <c r="AQ22" i="26" s="1"/>
  <c r="H29" i="26"/>
  <c r="F30" i="26" s="1" a="1"/>
  <c r="F30" i="26" s="1"/>
  <c r="U26" i="26"/>
  <c r="V26" i="26" s="1"/>
  <c r="T27" i="26" s="1" a="1"/>
  <c r="T27" i="26" s="1"/>
  <c r="AI17" i="26"/>
  <c r="AG17" i="26" s="1"/>
  <c r="AI40" i="26"/>
  <c r="AG40" i="26" s="1"/>
  <c r="O289" i="20"/>
  <c r="O121" i="20"/>
  <c r="P652" i="20"/>
  <c r="N652" i="20"/>
  <c r="M652" i="20" s="1"/>
  <c r="L653" i="20" s="1" a="1"/>
  <c r="L653" i="20" s="1"/>
  <c r="P148" i="20"/>
  <c r="N148" i="20"/>
  <c r="M148" i="20" s="1"/>
  <c r="L149" i="20" s="1" a="1"/>
  <c r="L149" i="20" s="1"/>
  <c r="P582" i="20"/>
  <c r="N582" i="20"/>
  <c r="M582" i="20" s="1"/>
  <c r="L583" i="20" s="1" a="1"/>
  <c r="L583" i="20" s="1"/>
  <c r="O79" i="20"/>
  <c r="N135" i="20"/>
  <c r="M135" i="20" s="1"/>
  <c r="L136" i="20" s="1" a="1"/>
  <c r="L136" i="20" s="1"/>
  <c r="P135" i="20"/>
  <c r="O598" i="20"/>
  <c r="O485" i="20"/>
  <c r="P275" i="20"/>
  <c r="N275" i="20"/>
  <c r="M275" i="20" s="1"/>
  <c r="L276" i="20" s="1" a="1"/>
  <c r="L276" i="20" s="1"/>
  <c r="O401" i="20"/>
  <c r="P638" i="20"/>
  <c r="N638" i="20"/>
  <c r="M638" i="20" s="1"/>
  <c r="L639" i="20" s="1" a="1"/>
  <c r="L639" i="20" s="1"/>
  <c r="P246" i="20"/>
  <c r="N246" i="20"/>
  <c r="M246" i="20" s="1"/>
  <c r="L247" i="20" s="1" a="1"/>
  <c r="L247" i="20" s="1"/>
  <c r="O527" i="20"/>
  <c r="O191" i="20"/>
  <c r="O107" i="20"/>
  <c r="O499" i="20"/>
  <c r="O625" i="20"/>
  <c r="O262" i="20"/>
  <c r="N163" i="20"/>
  <c r="M163" i="20" s="1"/>
  <c r="L164" i="20" s="1" a="1"/>
  <c r="L164" i="20" s="1"/>
  <c r="P163" i="20"/>
  <c r="P443" i="20"/>
  <c r="N443" i="20"/>
  <c r="M443" i="20" s="1"/>
  <c r="L444" i="20" s="1" a="1"/>
  <c r="L444" i="20" s="1"/>
  <c r="P177" i="20"/>
  <c r="N177" i="20"/>
  <c r="M177" i="20" s="1"/>
  <c r="L178" i="20" s="1" a="1"/>
  <c r="L178" i="20" s="1"/>
  <c r="P233" i="20"/>
  <c r="N233" i="20"/>
  <c r="M233" i="20" s="1"/>
  <c r="L234" i="20" s="1" a="1"/>
  <c r="L234" i="20" s="1"/>
  <c r="P345" i="20"/>
  <c r="N345" i="20"/>
  <c r="M345" i="20" s="1"/>
  <c r="L346" i="20" s="1" a="1"/>
  <c r="L346" i="20" s="1"/>
  <c r="O667" i="20"/>
  <c r="P358" i="20"/>
  <c r="N358" i="20"/>
  <c r="M358" i="20" s="1"/>
  <c r="L359" i="20" s="1" a="1"/>
  <c r="L359" i="20" s="1"/>
  <c r="O415" i="20"/>
  <c r="N512" i="20"/>
  <c r="M512" i="20" s="1"/>
  <c r="L513" i="20" s="1" a="1"/>
  <c r="L513" i="20" s="1"/>
  <c r="P512" i="20"/>
  <c r="P65" i="20"/>
  <c r="N65" i="20"/>
  <c r="M65" i="20" s="1"/>
  <c r="L66" i="20" s="1" a="1"/>
  <c r="L66" i="20" s="1"/>
  <c r="O219" i="20"/>
  <c r="P204" i="20"/>
  <c r="N204" i="20"/>
  <c r="M204" i="20" s="1"/>
  <c r="L205" i="20" s="1" a="1"/>
  <c r="L205" i="20" s="1"/>
  <c r="N330" i="20"/>
  <c r="M330" i="20" s="1"/>
  <c r="L331" i="20" s="1" a="1"/>
  <c r="L331" i="20" s="1"/>
  <c r="P330" i="20"/>
  <c r="P540" i="20"/>
  <c r="N540" i="20"/>
  <c r="M540" i="20" s="1"/>
  <c r="L541" i="20" s="1" a="1"/>
  <c r="L541" i="20" s="1"/>
  <c r="P428" i="20"/>
  <c r="N428" i="20"/>
  <c r="M428" i="20" s="1"/>
  <c r="L429" i="20" s="1" a="1"/>
  <c r="L429" i="20" s="1"/>
  <c r="P386" i="20"/>
  <c r="N386" i="20"/>
  <c r="M386" i="20" s="1"/>
  <c r="L387" i="20" s="1" a="1"/>
  <c r="L387" i="20" s="1"/>
  <c r="O611" i="20"/>
  <c r="O373" i="20"/>
  <c r="O303" i="20"/>
  <c r="N318" i="20"/>
  <c r="M318" i="20" s="1"/>
  <c r="L319" i="20" s="1" a="1"/>
  <c r="L319" i="20" s="1"/>
  <c r="P318" i="20"/>
  <c r="O569" i="20"/>
  <c r="O457" i="20"/>
  <c r="P554" i="20"/>
  <c r="N554" i="20"/>
  <c r="M554" i="20" s="1"/>
  <c r="L555" i="20" s="1" a="1"/>
  <c r="L555" i="20" s="1"/>
  <c r="N94" i="20"/>
  <c r="M94" i="20" s="1"/>
  <c r="L95" i="20" s="1" a="1"/>
  <c r="L95" i="20" s="1"/>
  <c r="P94" i="20"/>
  <c r="N470" i="20"/>
  <c r="M470" i="20" s="1"/>
  <c r="L471" i="20" s="1" a="1"/>
  <c r="L471" i="20" s="1"/>
  <c r="P470" i="20"/>
  <c r="O49" i="20"/>
  <c r="H68" i="15"/>
  <c r="F68" i="15" s="1"/>
  <c r="E68" i="15" s="1"/>
  <c r="D69" i="15" s="1" a="1"/>
  <c r="D69" i="15" s="1"/>
  <c r="H54" i="15"/>
  <c r="F54" i="15" s="1"/>
  <c r="E54" i="15" s="1"/>
  <c r="D55" i="15" s="1" a="1"/>
  <c r="D55" i="15" s="1"/>
  <c r="H83" i="15"/>
  <c r="F83" i="15" s="1"/>
  <c r="E83" i="15" s="1"/>
  <c r="D84" i="15" s="1" a="1"/>
  <c r="D84" i="15" s="1"/>
  <c r="E26" i="15"/>
  <c r="D27" i="15" s="1" a="1"/>
  <c r="D27" i="15" s="1"/>
  <c r="H40" i="15"/>
  <c r="F40" i="15" s="1"/>
  <c r="E40" i="15" s="1"/>
  <c r="D41" i="15" s="1" a="1"/>
  <c r="D41" i="15" s="1"/>
  <c r="AS22" i="26" l="1"/>
  <c r="G30" i="26"/>
  <c r="AF40" i="26"/>
  <c r="AE41" i="26" s="1" a="1"/>
  <c r="AE41" i="26" s="1"/>
  <c r="AF17" i="26"/>
  <c r="AE18" i="26" s="1" a="1"/>
  <c r="AE18" i="26" s="1"/>
  <c r="U27" i="26"/>
  <c r="N107" i="20"/>
  <c r="M107" i="20" s="1"/>
  <c r="L108" i="20" s="1" a="1"/>
  <c r="L108" i="20" s="1"/>
  <c r="P107" i="20"/>
  <c r="O319" i="20"/>
  <c r="P79" i="20"/>
  <c r="N79" i="20"/>
  <c r="M79" i="20" s="1"/>
  <c r="L80" i="20" s="1" a="1"/>
  <c r="L80" i="20" s="1"/>
  <c r="N219" i="20"/>
  <c r="M219" i="20" s="1"/>
  <c r="L220" i="20" s="1" a="1"/>
  <c r="L220" i="20" s="1"/>
  <c r="P219" i="20"/>
  <c r="O247" i="20"/>
  <c r="O583" i="20"/>
  <c r="P49" i="20"/>
  <c r="N49" i="20" s="1"/>
  <c r="N373" i="20"/>
  <c r="M373" i="20" s="1"/>
  <c r="L374" i="20" s="1" a="1"/>
  <c r="L374" i="20" s="1"/>
  <c r="P373" i="20"/>
  <c r="P191" i="20"/>
  <c r="N191" i="20"/>
  <c r="M191" i="20" s="1"/>
  <c r="L192" i="20" s="1" a="1"/>
  <c r="L192" i="20" s="1"/>
  <c r="O149" i="20"/>
  <c r="O136" i="20"/>
  <c r="O164" i="20"/>
  <c r="O653" i="20"/>
  <c r="O331" i="20"/>
  <c r="N303" i="20"/>
  <c r="M303" i="20" s="1"/>
  <c r="L304" i="20" s="1" a="1"/>
  <c r="L304" i="20" s="1"/>
  <c r="P303" i="20"/>
  <c r="N415" i="20"/>
  <c r="M415" i="20" s="1"/>
  <c r="L416" i="20" s="1" a="1"/>
  <c r="L416" i="20" s="1"/>
  <c r="P415" i="20"/>
  <c r="O234" i="20"/>
  <c r="O66" i="20"/>
  <c r="O513" i="20"/>
  <c r="O359" i="20"/>
  <c r="O276" i="20"/>
  <c r="P569" i="20"/>
  <c r="N569" i="20"/>
  <c r="M569" i="20" s="1"/>
  <c r="L570" i="20" s="1" a="1"/>
  <c r="L570" i="20" s="1"/>
  <c r="O444" i="20"/>
  <c r="P611" i="20"/>
  <c r="N611" i="20"/>
  <c r="M611" i="20" s="1"/>
  <c r="L612" i="20" s="1" a="1"/>
  <c r="L612" i="20" s="1"/>
  <c r="O387" i="20"/>
  <c r="P401" i="20"/>
  <c r="N401" i="20"/>
  <c r="M401" i="20" s="1"/>
  <c r="L402" i="20" s="1" a="1"/>
  <c r="L402" i="20" s="1"/>
  <c r="O555" i="20"/>
  <c r="P625" i="20"/>
  <c r="N625" i="20"/>
  <c r="M625" i="20" s="1"/>
  <c r="L626" i="20" s="1" a="1"/>
  <c r="L626" i="20" s="1"/>
  <c r="P121" i="20"/>
  <c r="N121" i="20"/>
  <c r="M121" i="20" s="1"/>
  <c r="L122" i="20" s="1" a="1"/>
  <c r="L122" i="20" s="1"/>
  <c r="O205" i="20"/>
  <c r="P527" i="20"/>
  <c r="N527" i="20"/>
  <c r="M527" i="20" s="1"/>
  <c r="L528" i="20" s="1" a="1"/>
  <c r="L528" i="20" s="1"/>
  <c r="O639" i="20"/>
  <c r="O95" i="20"/>
  <c r="N262" i="20"/>
  <c r="M262" i="20" s="1"/>
  <c r="L263" i="20" s="1" a="1"/>
  <c r="L263" i="20" s="1"/>
  <c r="P262" i="20"/>
  <c r="O541" i="20"/>
  <c r="P499" i="20"/>
  <c r="N499" i="20"/>
  <c r="M499" i="20" s="1"/>
  <c r="L500" i="20" s="1" a="1"/>
  <c r="L500" i="20" s="1"/>
  <c r="N485" i="20"/>
  <c r="M485" i="20" s="1"/>
  <c r="L486" i="20" s="1" a="1"/>
  <c r="L486" i="20" s="1"/>
  <c r="P485" i="20"/>
  <c r="N289" i="20"/>
  <c r="M289" i="20" s="1"/>
  <c r="L290" i="20" s="1" a="1"/>
  <c r="L290" i="20" s="1"/>
  <c r="P289" i="20"/>
  <c r="O346" i="20"/>
  <c r="N598" i="20"/>
  <c r="M598" i="20" s="1"/>
  <c r="L599" i="20" s="1" a="1"/>
  <c r="L599" i="20" s="1"/>
  <c r="P598" i="20"/>
  <c r="O178" i="20"/>
  <c r="O471" i="20"/>
  <c r="O429" i="20"/>
  <c r="P457" i="20"/>
  <c r="N457" i="20"/>
  <c r="M457" i="20" s="1"/>
  <c r="L458" i="20" s="1" a="1"/>
  <c r="L458" i="20" s="1"/>
  <c r="P667" i="20"/>
  <c r="N667" i="20"/>
  <c r="M667" i="20" s="1"/>
  <c r="L668" i="20" s="1" a="1"/>
  <c r="L668" i="20" s="1"/>
  <c r="G41" i="15"/>
  <c r="G84" i="15"/>
  <c r="G55" i="15"/>
  <c r="G69" i="15"/>
  <c r="G27" i="15"/>
  <c r="AT23" i="26" l="1"/>
  <c r="AQ23" i="26" s="1"/>
  <c r="H30" i="26"/>
  <c r="F31" i="26" s="1" a="1"/>
  <c r="F31" i="26" s="1"/>
  <c r="AH18" i="26"/>
  <c r="AH41" i="26"/>
  <c r="V27" i="26"/>
  <c r="T28" i="26" s="1" a="1"/>
  <c r="T28" i="26" s="1"/>
  <c r="M49" i="20"/>
  <c r="L50" i="20" s="1" a="1"/>
  <c r="L50" i="20" s="1"/>
  <c r="O290" i="20"/>
  <c r="P205" i="20"/>
  <c r="N205" i="20"/>
  <c r="M205" i="20" s="1"/>
  <c r="L206" i="20" s="1" a="1"/>
  <c r="L206" i="20" s="1"/>
  <c r="O122" i="20"/>
  <c r="N276" i="20"/>
  <c r="M276" i="20" s="1"/>
  <c r="L277" i="20" s="1" a="1"/>
  <c r="L277" i="20" s="1"/>
  <c r="P276" i="20"/>
  <c r="O599" i="20"/>
  <c r="O570" i="20"/>
  <c r="N653" i="20"/>
  <c r="M653" i="20" s="1"/>
  <c r="L654" i="20" s="1" a="1"/>
  <c r="L654" i="20" s="1"/>
  <c r="P653" i="20"/>
  <c r="P247" i="20"/>
  <c r="N247" i="20"/>
  <c r="M247" i="20" s="1"/>
  <c r="L248" i="20" s="1" a="1"/>
  <c r="L248" i="20" s="1"/>
  <c r="O612" i="20"/>
  <c r="N164" i="20"/>
  <c r="M164" i="20" s="1"/>
  <c r="L165" i="20" s="1" a="1"/>
  <c r="L165" i="20" s="1"/>
  <c r="P164" i="20"/>
  <c r="O528" i="20"/>
  <c r="O220" i="20"/>
  <c r="P639" i="20"/>
  <c r="N639" i="20"/>
  <c r="M639" i="20" s="1"/>
  <c r="L640" i="20" s="1" a="1"/>
  <c r="L640" i="20" s="1"/>
  <c r="P444" i="20"/>
  <c r="N444" i="20"/>
  <c r="M444" i="20" s="1"/>
  <c r="L445" i="20" s="1" a="1"/>
  <c r="L445" i="20" s="1"/>
  <c r="P331" i="20"/>
  <c r="N331" i="20"/>
  <c r="M331" i="20" s="1"/>
  <c r="L332" i="20" s="1" a="1"/>
  <c r="L332" i="20" s="1"/>
  <c r="O80" i="20"/>
  <c r="O416" i="20"/>
  <c r="O486" i="20"/>
  <c r="N136" i="20"/>
  <c r="M136" i="20" s="1"/>
  <c r="L137" i="20" s="1" a="1"/>
  <c r="L137" i="20" s="1"/>
  <c r="P136" i="20"/>
  <c r="O374" i="20"/>
  <c r="O500" i="20"/>
  <c r="O402" i="20"/>
  <c r="P583" i="20"/>
  <c r="N583" i="20"/>
  <c r="M583" i="20" s="1"/>
  <c r="L584" i="20" s="1" a="1"/>
  <c r="L584" i="20" s="1"/>
  <c r="O626" i="20"/>
  <c r="P513" i="20"/>
  <c r="N513" i="20"/>
  <c r="M513" i="20" s="1"/>
  <c r="L514" i="20" s="1" a="1"/>
  <c r="L514" i="20" s="1"/>
  <c r="N471" i="20"/>
  <c r="M471" i="20" s="1"/>
  <c r="L472" i="20" s="1" a="1"/>
  <c r="L472" i="20" s="1"/>
  <c r="P471" i="20"/>
  <c r="O263" i="20"/>
  <c r="P66" i="20"/>
  <c r="N66" i="20"/>
  <c r="M66" i="20" s="1"/>
  <c r="L67" i="20" s="1" a="1"/>
  <c r="L67" i="20" s="1"/>
  <c r="N149" i="20"/>
  <c r="M149" i="20" s="1"/>
  <c r="L150" i="20" s="1" a="1"/>
  <c r="L150" i="20" s="1"/>
  <c r="P149" i="20"/>
  <c r="P319" i="20"/>
  <c r="N319" i="20"/>
  <c r="M319" i="20" s="1"/>
  <c r="L320" i="20" s="1" a="1"/>
  <c r="L320" i="20" s="1"/>
  <c r="P346" i="20"/>
  <c r="N346" i="20"/>
  <c r="M346" i="20" s="1"/>
  <c r="L347" i="20" s="1" a="1"/>
  <c r="L347" i="20" s="1"/>
  <c r="O668" i="20"/>
  <c r="N359" i="20"/>
  <c r="M359" i="20" s="1"/>
  <c r="L360" i="20" s="1" a="1"/>
  <c r="L360" i="20" s="1"/>
  <c r="P359" i="20"/>
  <c r="P178" i="20"/>
  <c r="N178" i="20"/>
  <c r="M178" i="20" s="1"/>
  <c r="L179" i="20" s="1" a="1"/>
  <c r="L179" i="20" s="1"/>
  <c r="O192" i="20"/>
  <c r="O304" i="20"/>
  <c r="O458" i="20"/>
  <c r="P429" i="20"/>
  <c r="N429" i="20"/>
  <c r="M429" i="20" s="1"/>
  <c r="L430" i="20" s="1" a="1"/>
  <c r="L430" i="20" s="1"/>
  <c r="P555" i="20"/>
  <c r="N555" i="20"/>
  <c r="M555" i="20" s="1"/>
  <c r="L556" i="20" s="1" a="1"/>
  <c r="L556" i="20" s="1"/>
  <c r="N541" i="20"/>
  <c r="M541" i="20" s="1"/>
  <c r="L542" i="20" s="1" a="1"/>
  <c r="L542" i="20" s="1"/>
  <c r="P541" i="20"/>
  <c r="N95" i="20"/>
  <c r="M95" i="20" s="1"/>
  <c r="L96" i="20" s="1" a="1"/>
  <c r="L96" i="20" s="1"/>
  <c r="P95" i="20"/>
  <c r="N387" i="20"/>
  <c r="M387" i="20" s="1"/>
  <c r="L388" i="20" s="1" a="1"/>
  <c r="L388" i="20" s="1"/>
  <c r="P387" i="20"/>
  <c r="N234" i="20"/>
  <c r="M234" i="20" s="1"/>
  <c r="L235" i="20" s="1" a="1"/>
  <c r="L235" i="20" s="1"/>
  <c r="P234" i="20"/>
  <c r="O108" i="20"/>
  <c r="H27" i="15"/>
  <c r="F27" i="15" s="1"/>
  <c r="H84" i="15"/>
  <c r="F84" i="15"/>
  <c r="E84" i="15" s="1"/>
  <c r="D85" i="15" s="1" a="1"/>
  <c r="D85" i="15" s="1"/>
  <c r="H69" i="15"/>
  <c r="F69" i="15"/>
  <c r="E69" i="15" s="1"/>
  <c r="D70" i="15" s="1" a="1"/>
  <c r="D70" i="15" s="1"/>
  <c r="H41" i="15"/>
  <c r="F41" i="15" s="1"/>
  <c r="E41" i="15" s="1"/>
  <c r="D42" i="15" s="1" a="1"/>
  <c r="D42" i="15" s="1"/>
  <c r="H55" i="15"/>
  <c r="F55" i="15" s="1"/>
  <c r="E55" i="15" s="1"/>
  <c r="D56" i="15" s="1" a="1"/>
  <c r="D56" i="15" s="1"/>
  <c r="AS23" i="26" l="1"/>
  <c r="AT24" i="26"/>
  <c r="AQ24" i="26" s="1"/>
  <c r="G31" i="26"/>
  <c r="H31" i="26" s="1"/>
  <c r="F32" i="26" s="1" a="1"/>
  <c r="F32" i="26" s="1"/>
  <c r="U28" i="26"/>
  <c r="V28" i="26" s="1"/>
  <c r="T29" i="26" s="1" a="1"/>
  <c r="T29" i="26" s="1"/>
  <c r="AI18" i="26"/>
  <c r="AG18" i="26" s="1"/>
  <c r="AI41" i="26"/>
  <c r="AG41" i="26"/>
  <c r="O332" i="20"/>
  <c r="O150" i="20"/>
  <c r="P599" i="20"/>
  <c r="N599" i="20"/>
  <c r="M599" i="20" s="1"/>
  <c r="L600" i="20" s="1" a="1"/>
  <c r="L600" i="20" s="1"/>
  <c r="O584" i="20"/>
  <c r="O67" i="20"/>
  <c r="P374" i="20"/>
  <c r="N374" i="20"/>
  <c r="M374" i="20" s="1"/>
  <c r="L375" i="20" s="1" a="1"/>
  <c r="L375" i="20" s="1"/>
  <c r="P220" i="20"/>
  <c r="N220" i="20"/>
  <c r="M220" i="20" s="1"/>
  <c r="L221" i="20" s="1" a="1"/>
  <c r="L221" i="20" s="1"/>
  <c r="O654" i="20"/>
  <c r="N458" i="20"/>
  <c r="M458" i="20" s="1"/>
  <c r="L459" i="20" s="1" a="1"/>
  <c r="L459" i="20" s="1"/>
  <c r="P458" i="20"/>
  <c r="P108" i="20"/>
  <c r="N108" i="20"/>
  <c r="M108" i="20" s="1"/>
  <c r="L109" i="20" s="1" a="1"/>
  <c r="L109" i="20" s="1"/>
  <c r="O277" i="20"/>
  <c r="P528" i="20"/>
  <c r="N528" i="20"/>
  <c r="M528" i="20" s="1"/>
  <c r="L529" i="20" s="1" a="1"/>
  <c r="L529" i="20" s="1"/>
  <c r="O542" i="20"/>
  <c r="O235" i="20"/>
  <c r="O137" i="20"/>
  <c r="P122" i="20"/>
  <c r="N122" i="20"/>
  <c r="M122" i="20" s="1"/>
  <c r="L123" i="20" s="1" a="1"/>
  <c r="L123" i="20" s="1"/>
  <c r="P486" i="20"/>
  <c r="N486" i="20"/>
  <c r="M486" i="20" s="1"/>
  <c r="L487" i="20" s="1" a="1"/>
  <c r="L487" i="20" s="1"/>
  <c r="O206" i="20"/>
  <c r="P80" i="20"/>
  <c r="N80" i="20"/>
  <c r="M80" i="20" s="1"/>
  <c r="L81" i="20" s="1" a="1"/>
  <c r="L81" i="20" s="1"/>
  <c r="O640" i="20"/>
  <c r="O165" i="20"/>
  <c r="O445" i="20"/>
  <c r="P500" i="20"/>
  <c r="N500" i="20"/>
  <c r="M500" i="20" s="1"/>
  <c r="L501" i="20" s="1" a="1"/>
  <c r="L501" i="20" s="1"/>
  <c r="P192" i="20"/>
  <c r="N192" i="20"/>
  <c r="M192" i="20" s="1"/>
  <c r="L193" i="20" s="1" a="1"/>
  <c r="L193" i="20" s="1"/>
  <c r="O388" i="20"/>
  <c r="O514" i="20"/>
  <c r="P416" i="20"/>
  <c r="N416" i="20"/>
  <c r="M416" i="20" s="1"/>
  <c r="L417" i="20" s="1" a="1"/>
  <c r="L417" i="20" s="1"/>
  <c r="N612" i="20"/>
  <c r="M612" i="20" s="1"/>
  <c r="L613" i="20" s="1" a="1"/>
  <c r="L613" i="20" s="1"/>
  <c r="P612" i="20"/>
  <c r="O347" i="20"/>
  <c r="O430" i="20"/>
  <c r="P570" i="20"/>
  <c r="N570" i="20"/>
  <c r="M570" i="20" s="1"/>
  <c r="L571" i="20" s="1" a="1"/>
  <c r="L571" i="20" s="1"/>
  <c r="P304" i="20"/>
  <c r="N304" i="20"/>
  <c r="M304" i="20" s="1"/>
  <c r="L305" i="20" s="1" a="1"/>
  <c r="L305" i="20" s="1"/>
  <c r="O179" i="20"/>
  <c r="O96" i="20"/>
  <c r="O360" i="20"/>
  <c r="P290" i="20"/>
  <c r="N290" i="20"/>
  <c r="M290" i="20" s="1"/>
  <c r="L291" i="20" s="1" a="1"/>
  <c r="L291" i="20" s="1"/>
  <c r="O556" i="20"/>
  <c r="O320" i="20"/>
  <c r="P402" i="20"/>
  <c r="N402" i="20"/>
  <c r="M402" i="20" s="1"/>
  <c r="L403" i="20" s="1" a="1"/>
  <c r="L403" i="20" s="1"/>
  <c r="N263" i="20"/>
  <c r="M263" i="20" s="1"/>
  <c r="L264" i="20" s="1" a="1"/>
  <c r="L264" i="20" s="1"/>
  <c r="P263" i="20"/>
  <c r="O472" i="20"/>
  <c r="N668" i="20"/>
  <c r="M668" i="20" s="1"/>
  <c r="L669" i="20" s="1" a="1"/>
  <c r="L669" i="20" s="1"/>
  <c r="P668" i="20"/>
  <c r="N626" i="20"/>
  <c r="M626" i="20" s="1"/>
  <c r="L627" i="20" s="1" a="1"/>
  <c r="L627" i="20" s="1"/>
  <c r="P626" i="20"/>
  <c r="O248" i="20"/>
  <c r="O50" i="20"/>
  <c r="G56" i="15"/>
  <c r="E27" i="15"/>
  <c r="D28" i="15" s="1" a="1"/>
  <c r="D28" i="15" s="1"/>
  <c r="G42" i="15"/>
  <c r="G70" i="15"/>
  <c r="G85" i="15"/>
  <c r="AS24" i="26" l="1"/>
  <c r="AT25" i="26"/>
  <c r="AQ25" i="26" s="1"/>
  <c r="G32" i="26"/>
  <c r="H32" i="26" s="1"/>
  <c r="F33" i="26" s="1" a="1"/>
  <c r="F33" i="26" s="1"/>
  <c r="AF18" i="26"/>
  <c r="AE19" i="26" s="1" a="1"/>
  <c r="AE19" i="26" s="1"/>
  <c r="U29" i="26"/>
  <c r="AF41" i="26"/>
  <c r="AE42" i="26" s="1" a="1"/>
  <c r="AE42" i="26" s="1"/>
  <c r="O375" i="20"/>
  <c r="O221" i="20"/>
  <c r="N235" i="20"/>
  <c r="M235" i="20" s="1"/>
  <c r="L236" i="20" s="1" a="1"/>
  <c r="L236" i="20" s="1"/>
  <c r="P235" i="20"/>
  <c r="P556" i="20"/>
  <c r="N556" i="20"/>
  <c r="M556" i="20" s="1"/>
  <c r="L557" i="20" s="1" a="1"/>
  <c r="L557" i="20" s="1"/>
  <c r="N347" i="20"/>
  <c r="M347" i="20" s="1"/>
  <c r="L348" i="20" s="1" a="1"/>
  <c r="L348" i="20" s="1"/>
  <c r="P347" i="20"/>
  <c r="P50" i="20"/>
  <c r="N50" i="20" s="1"/>
  <c r="P165" i="20"/>
  <c r="N165" i="20"/>
  <c r="M165" i="20" s="1"/>
  <c r="L166" i="20" s="1" a="1"/>
  <c r="L166" i="20" s="1"/>
  <c r="N542" i="20"/>
  <c r="M542" i="20" s="1"/>
  <c r="L543" i="20" s="1" a="1"/>
  <c r="L543" i="20" s="1"/>
  <c r="P542" i="20"/>
  <c r="N67" i="20"/>
  <c r="M67" i="20" s="1"/>
  <c r="L68" i="20" s="1" a="1"/>
  <c r="L68" i="20" s="1"/>
  <c r="P67" i="20"/>
  <c r="O123" i="20"/>
  <c r="O529" i="20"/>
  <c r="P584" i="20"/>
  <c r="N584" i="20"/>
  <c r="M584" i="20" s="1"/>
  <c r="L585" i="20" s="1" a="1"/>
  <c r="L585" i="20" s="1"/>
  <c r="O613" i="20"/>
  <c r="N137" i="20"/>
  <c r="M137" i="20" s="1"/>
  <c r="L138" i="20" s="1" a="1"/>
  <c r="L138" i="20" s="1"/>
  <c r="P137" i="20"/>
  <c r="O600" i="20"/>
  <c r="O501" i="20"/>
  <c r="N445" i="20"/>
  <c r="M445" i="20" s="1"/>
  <c r="L446" i="20" s="1" a="1"/>
  <c r="L446" i="20" s="1"/>
  <c r="P445" i="20"/>
  <c r="P360" i="20"/>
  <c r="N360" i="20"/>
  <c r="M360" i="20" s="1"/>
  <c r="L361" i="20" s="1" a="1"/>
  <c r="L361" i="20" s="1"/>
  <c r="P248" i="20"/>
  <c r="N248" i="20"/>
  <c r="M248" i="20" s="1"/>
  <c r="L249" i="20" s="1" a="1"/>
  <c r="L249" i="20" s="1"/>
  <c r="N206" i="20"/>
  <c r="M206" i="20" s="1"/>
  <c r="L207" i="20" s="1" a="1"/>
  <c r="L207" i="20" s="1"/>
  <c r="P206" i="20"/>
  <c r="O109" i="20"/>
  <c r="N150" i="20"/>
  <c r="M150" i="20" s="1"/>
  <c r="L151" i="20" s="1" a="1"/>
  <c r="L151" i="20" s="1"/>
  <c r="P150" i="20"/>
  <c r="O305" i="20"/>
  <c r="O571" i="20"/>
  <c r="P430" i="20"/>
  <c r="N430" i="20"/>
  <c r="M430" i="20" s="1"/>
  <c r="L431" i="20" s="1" a="1"/>
  <c r="L431" i="20" s="1"/>
  <c r="O417" i="20"/>
  <c r="O669" i="20"/>
  <c r="P96" i="20"/>
  <c r="N96" i="20"/>
  <c r="M96" i="20" s="1"/>
  <c r="L97" i="20" s="1" a="1"/>
  <c r="L97" i="20" s="1"/>
  <c r="N514" i="20"/>
  <c r="M514" i="20" s="1"/>
  <c r="L515" i="20" s="1" a="1"/>
  <c r="L515" i="20" s="1"/>
  <c r="P514" i="20"/>
  <c r="O193" i="20"/>
  <c r="O403" i="20"/>
  <c r="O291" i="20"/>
  <c r="O81" i="20"/>
  <c r="N472" i="20"/>
  <c r="M472" i="20" s="1"/>
  <c r="L473" i="20" s="1" a="1"/>
  <c r="L473" i="20" s="1"/>
  <c r="P472" i="20"/>
  <c r="N179" i="20"/>
  <c r="M179" i="20" s="1"/>
  <c r="L180" i="20" s="1" a="1"/>
  <c r="L180" i="20" s="1"/>
  <c r="P179" i="20"/>
  <c r="P388" i="20"/>
  <c r="N388" i="20"/>
  <c r="M388" i="20" s="1"/>
  <c r="L389" i="20" s="1" a="1"/>
  <c r="L389" i="20" s="1"/>
  <c r="O487" i="20"/>
  <c r="N332" i="20"/>
  <c r="M332" i="20" s="1"/>
  <c r="L333" i="20" s="1" a="1"/>
  <c r="L333" i="20" s="1"/>
  <c r="P332" i="20"/>
  <c r="O264" i="20"/>
  <c r="N654" i="20"/>
  <c r="M654" i="20" s="1"/>
  <c r="L655" i="20" s="1" a="1"/>
  <c r="L655" i="20" s="1"/>
  <c r="P654" i="20"/>
  <c r="P320" i="20"/>
  <c r="N320" i="20"/>
  <c r="M320" i="20" s="1"/>
  <c r="L321" i="20" s="1" a="1"/>
  <c r="L321" i="20" s="1"/>
  <c r="P640" i="20"/>
  <c r="N640" i="20"/>
  <c r="M640" i="20" s="1"/>
  <c r="L641" i="20" s="1" a="1"/>
  <c r="L641" i="20" s="1"/>
  <c r="O627" i="20"/>
  <c r="N277" i="20"/>
  <c r="M277" i="20" s="1"/>
  <c r="L278" i="20" s="1" a="1"/>
  <c r="L278" i="20" s="1"/>
  <c r="P277" i="20"/>
  <c r="O459" i="20"/>
  <c r="H85" i="15"/>
  <c r="F85" i="15"/>
  <c r="E85" i="15" s="1"/>
  <c r="D86" i="15" s="1" a="1"/>
  <c r="D86" i="15" s="1"/>
  <c r="G28" i="15"/>
  <c r="H70" i="15"/>
  <c r="F70" i="15"/>
  <c r="E70" i="15" s="1"/>
  <c r="D71" i="15" s="1" a="1"/>
  <c r="D71" i="15" s="1"/>
  <c r="H42" i="15"/>
  <c r="F42" i="15"/>
  <c r="E42" i="15" s="1"/>
  <c r="D43" i="15" s="1" a="1"/>
  <c r="D43" i="15" s="1"/>
  <c r="H56" i="15"/>
  <c r="F56" i="15"/>
  <c r="E56" i="15" s="1"/>
  <c r="D57" i="15" s="1" a="1"/>
  <c r="D57" i="15" s="1"/>
  <c r="AS25" i="26" l="1"/>
  <c r="G33" i="26"/>
  <c r="AH42" i="26"/>
  <c r="V29" i="26"/>
  <c r="T30" i="26" s="1" a="1"/>
  <c r="T30" i="26" s="1"/>
  <c r="AH19" i="26"/>
  <c r="M50" i="20"/>
  <c r="L51" i="20" s="1" a="1"/>
  <c r="L51" i="20" s="1"/>
  <c r="N193" i="20"/>
  <c r="M193" i="20" s="1"/>
  <c r="L194" i="20" s="1" a="1"/>
  <c r="L194" i="20" s="1"/>
  <c r="P193" i="20"/>
  <c r="O138" i="20"/>
  <c r="P403" i="20"/>
  <c r="N403" i="20"/>
  <c r="M403" i="20" s="1"/>
  <c r="L404" i="20" s="1" a="1"/>
  <c r="L404" i="20" s="1"/>
  <c r="P459" i="20"/>
  <c r="N459" i="20"/>
  <c r="M459" i="20" s="1"/>
  <c r="L460" i="20" s="1" a="1"/>
  <c r="L460" i="20" s="1"/>
  <c r="P109" i="20"/>
  <c r="N109" i="20"/>
  <c r="M109" i="20" s="1"/>
  <c r="L110" i="20" s="1" a="1"/>
  <c r="L110" i="20" s="1"/>
  <c r="P613" i="20"/>
  <c r="N613" i="20"/>
  <c r="M613" i="20" s="1"/>
  <c r="L614" i="20" s="1" a="1"/>
  <c r="L614" i="20" s="1"/>
  <c r="N501" i="20"/>
  <c r="M501" i="20" s="1"/>
  <c r="L502" i="20" s="1" a="1"/>
  <c r="L502" i="20" s="1"/>
  <c r="P501" i="20"/>
  <c r="O348" i="20"/>
  <c r="P571" i="20"/>
  <c r="N571" i="20"/>
  <c r="M571" i="20" s="1"/>
  <c r="L572" i="20" s="1" a="1"/>
  <c r="L572" i="20" s="1"/>
  <c r="O557" i="20"/>
  <c r="N291" i="20"/>
  <c r="M291" i="20" s="1"/>
  <c r="L292" i="20" s="1" a="1"/>
  <c r="L292" i="20" s="1"/>
  <c r="P291" i="20"/>
  <c r="P264" i="20"/>
  <c r="N264" i="20"/>
  <c r="M264" i="20" s="1"/>
  <c r="L265" i="20" s="1" a="1"/>
  <c r="L265" i="20" s="1"/>
  <c r="N600" i="20"/>
  <c r="M600" i="20" s="1"/>
  <c r="L601" i="20" s="1" a="1"/>
  <c r="L601" i="20" s="1"/>
  <c r="P600" i="20"/>
  <c r="O333" i="20"/>
  <c r="O585" i="20"/>
  <c r="O180" i="20"/>
  <c r="P529" i="20"/>
  <c r="N529" i="20"/>
  <c r="M529" i="20" s="1"/>
  <c r="L530" i="20" s="1" a="1"/>
  <c r="L530" i="20" s="1"/>
  <c r="O236" i="20"/>
  <c r="O655" i="20"/>
  <c r="N305" i="20"/>
  <c r="M305" i="20" s="1"/>
  <c r="L306" i="20" s="1" a="1"/>
  <c r="L306" i="20" s="1"/>
  <c r="P305" i="20"/>
  <c r="O97" i="20"/>
  <c r="O641" i="20"/>
  <c r="O361" i="20"/>
  <c r="O166" i="20"/>
  <c r="P487" i="20"/>
  <c r="N487" i="20"/>
  <c r="M487" i="20" s="1"/>
  <c r="L488" i="20" s="1" a="1"/>
  <c r="L488" i="20" s="1"/>
  <c r="O278" i="20"/>
  <c r="O473" i="20"/>
  <c r="P417" i="20"/>
  <c r="N417" i="20"/>
  <c r="M417" i="20" s="1"/>
  <c r="L418" i="20" s="1" a="1"/>
  <c r="L418" i="20" s="1"/>
  <c r="P123" i="20"/>
  <c r="N123" i="20"/>
  <c r="M123" i="20" s="1"/>
  <c r="L124" i="20" s="1" a="1"/>
  <c r="L124" i="20" s="1"/>
  <c r="P221" i="20"/>
  <c r="N221" i="20"/>
  <c r="M221" i="20" s="1"/>
  <c r="L222" i="20" s="1" a="1"/>
  <c r="L222" i="20" s="1"/>
  <c r="O543" i="20"/>
  <c r="O515" i="20"/>
  <c r="O207" i="20"/>
  <c r="N669" i="20"/>
  <c r="M669" i="20" s="1"/>
  <c r="L670" i="20" s="1" a="1"/>
  <c r="L670" i="20" s="1"/>
  <c r="P669" i="20"/>
  <c r="P627" i="20"/>
  <c r="N627" i="20"/>
  <c r="M627" i="20" s="1"/>
  <c r="L628" i="20" s="1" a="1"/>
  <c r="L628" i="20" s="1"/>
  <c r="O321" i="20"/>
  <c r="N81" i="20"/>
  <c r="M81" i="20" s="1"/>
  <c r="L82" i="20" s="1" a="1"/>
  <c r="L82" i="20" s="1"/>
  <c r="P81" i="20"/>
  <c r="O431" i="20"/>
  <c r="N375" i="20"/>
  <c r="M375" i="20" s="1"/>
  <c r="L376" i="20" s="1" a="1"/>
  <c r="L376" i="20" s="1"/>
  <c r="P375" i="20"/>
  <c r="O151" i="20"/>
  <c r="O389" i="20"/>
  <c r="O249" i="20"/>
  <c r="O446" i="20"/>
  <c r="O68" i="20"/>
  <c r="G57" i="15"/>
  <c r="G71" i="15"/>
  <c r="G86" i="15"/>
  <c r="G43" i="15"/>
  <c r="F28" i="15"/>
  <c r="E28" i="15" s="1"/>
  <c r="D29" i="15" s="1" a="1"/>
  <c r="D29" i="15" s="1"/>
  <c r="H28" i="15"/>
  <c r="AT26" i="26" l="1"/>
  <c r="AQ26" i="26" s="1"/>
  <c r="H33" i="26"/>
  <c r="F34" i="26" s="1" a="1"/>
  <c r="F34" i="26" s="1"/>
  <c r="AI19" i="26"/>
  <c r="AG19" i="26" s="1"/>
  <c r="AI42" i="26"/>
  <c r="AG42" i="26"/>
  <c r="U30" i="26"/>
  <c r="O124" i="20"/>
  <c r="P97" i="20"/>
  <c r="N97" i="20"/>
  <c r="M97" i="20" s="1"/>
  <c r="L98" i="20" s="1" a="1"/>
  <c r="L98" i="20" s="1"/>
  <c r="O110" i="20"/>
  <c r="P515" i="20"/>
  <c r="N515" i="20"/>
  <c r="M515" i="20" s="1"/>
  <c r="L516" i="20" s="1" a="1"/>
  <c r="L516" i="20" s="1"/>
  <c r="N333" i="20"/>
  <c r="M333" i="20" s="1"/>
  <c r="L334" i="20" s="1" a="1"/>
  <c r="L334" i="20" s="1"/>
  <c r="P333" i="20"/>
  <c r="O601" i="20"/>
  <c r="O265" i="20"/>
  <c r="O460" i="20"/>
  <c r="P361" i="20"/>
  <c r="N361" i="20"/>
  <c r="M361" i="20" s="1"/>
  <c r="L362" i="20" s="1" a="1"/>
  <c r="L362" i="20" s="1"/>
  <c r="O306" i="20"/>
  <c r="O376" i="20"/>
  <c r="N641" i="20"/>
  <c r="M641" i="20" s="1"/>
  <c r="L642" i="20" s="1" a="1"/>
  <c r="L642" i="20" s="1"/>
  <c r="P641" i="20"/>
  <c r="O404" i="20"/>
  <c r="N543" i="20"/>
  <c r="M543" i="20" s="1"/>
  <c r="L544" i="20" s="1" a="1"/>
  <c r="L544" i="20" s="1"/>
  <c r="P543" i="20"/>
  <c r="O292" i="20"/>
  <c r="P151" i="20"/>
  <c r="N151" i="20"/>
  <c r="M151" i="20" s="1"/>
  <c r="L152" i="20" s="1" a="1"/>
  <c r="L152" i="20" s="1"/>
  <c r="O82" i="20"/>
  <c r="N278" i="20"/>
  <c r="M278" i="20" s="1"/>
  <c r="L279" i="20" s="1" a="1"/>
  <c r="L279" i="20" s="1"/>
  <c r="P278" i="20"/>
  <c r="P166" i="20"/>
  <c r="N166" i="20"/>
  <c r="M166" i="20" s="1"/>
  <c r="L167" i="20" s="1" a="1"/>
  <c r="L167" i="20" s="1"/>
  <c r="O614" i="20"/>
  <c r="O418" i="20"/>
  <c r="N655" i="20"/>
  <c r="M655" i="20" s="1"/>
  <c r="L656" i="20" s="1" a="1"/>
  <c r="L656" i="20" s="1"/>
  <c r="P655" i="20"/>
  <c r="O670" i="20"/>
  <c r="P236" i="20"/>
  <c r="N236" i="20"/>
  <c r="M236" i="20" s="1"/>
  <c r="L237" i="20" s="1" a="1"/>
  <c r="L237" i="20" s="1"/>
  <c r="P557" i="20"/>
  <c r="N557" i="20"/>
  <c r="M557" i="20" s="1"/>
  <c r="L558" i="20" s="1" a="1"/>
  <c r="L558" i="20" s="1"/>
  <c r="P138" i="20"/>
  <c r="N138" i="20"/>
  <c r="M138" i="20" s="1"/>
  <c r="L139" i="20" s="1" a="1"/>
  <c r="L139" i="20" s="1"/>
  <c r="O502" i="20"/>
  <c r="N68" i="20"/>
  <c r="M68" i="20" s="1"/>
  <c r="L69" i="20" s="1" a="1"/>
  <c r="L69" i="20" s="1"/>
  <c r="P68" i="20"/>
  <c r="P321" i="20"/>
  <c r="N321" i="20"/>
  <c r="M321" i="20" s="1"/>
  <c r="L322" i="20" s="1" a="1"/>
  <c r="L322" i="20" s="1"/>
  <c r="P446" i="20"/>
  <c r="N446" i="20"/>
  <c r="M446" i="20" s="1"/>
  <c r="L447" i="20" s="1" a="1"/>
  <c r="L447" i="20" s="1"/>
  <c r="O488" i="20"/>
  <c r="O530" i="20"/>
  <c r="O572" i="20"/>
  <c r="O222" i="20"/>
  <c r="O628" i="20"/>
  <c r="N473" i="20"/>
  <c r="M473" i="20" s="1"/>
  <c r="L474" i="20" s="1" a="1"/>
  <c r="L474" i="20" s="1"/>
  <c r="P473" i="20"/>
  <c r="N389" i="20"/>
  <c r="M389" i="20" s="1"/>
  <c r="L390" i="20" s="1" a="1"/>
  <c r="L390" i="20" s="1"/>
  <c r="P389" i="20"/>
  <c r="N207" i="20"/>
  <c r="M207" i="20" s="1"/>
  <c r="L208" i="20" s="1" a="1"/>
  <c r="L208" i="20" s="1"/>
  <c r="P207" i="20"/>
  <c r="O194" i="20"/>
  <c r="P348" i="20"/>
  <c r="N348" i="20"/>
  <c r="M348" i="20" s="1"/>
  <c r="L349" i="20" s="1" a="1"/>
  <c r="L349" i="20" s="1"/>
  <c r="P585" i="20"/>
  <c r="N585" i="20"/>
  <c r="M585" i="20" s="1"/>
  <c r="L586" i="20" s="1" a="1"/>
  <c r="L586" i="20" s="1"/>
  <c r="N431" i="20"/>
  <c r="M431" i="20" s="1"/>
  <c r="L432" i="20" s="1" a="1"/>
  <c r="L432" i="20" s="1"/>
  <c r="P431" i="20"/>
  <c r="N249" i="20"/>
  <c r="M249" i="20" s="1"/>
  <c r="L250" i="20" s="1" a="1"/>
  <c r="L250" i="20" s="1"/>
  <c r="P249" i="20"/>
  <c r="N180" i="20"/>
  <c r="M180" i="20" s="1"/>
  <c r="L181" i="20" s="1" a="1"/>
  <c r="L181" i="20" s="1"/>
  <c r="P180" i="20"/>
  <c r="O51" i="20"/>
  <c r="H43" i="15"/>
  <c r="F43" i="15"/>
  <c r="E43" i="15" s="1"/>
  <c r="D44" i="15" s="1" a="1"/>
  <c r="D44" i="15" s="1"/>
  <c r="H71" i="15"/>
  <c r="F71" i="15"/>
  <c r="E71" i="15" s="1"/>
  <c r="D72" i="15" s="1" a="1"/>
  <c r="D72" i="15" s="1"/>
  <c r="G29" i="15"/>
  <c r="H86" i="15"/>
  <c r="F86" i="15"/>
  <c r="E86" i="15" s="1"/>
  <c r="D87" i="15" s="1" a="1"/>
  <c r="D87" i="15" s="1"/>
  <c r="H57" i="15"/>
  <c r="F57" i="15"/>
  <c r="E57" i="15" s="1"/>
  <c r="D58" i="15" s="1" a="1"/>
  <c r="D58" i="15" s="1"/>
  <c r="AS26" i="26" l="1"/>
  <c r="AT27" i="26"/>
  <c r="AQ27" i="26" s="1"/>
  <c r="G34" i="26"/>
  <c r="AF19" i="26"/>
  <c r="AE20" i="26" s="1" a="1"/>
  <c r="AE20" i="26" s="1"/>
  <c r="V30" i="26"/>
  <c r="T31" i="26" s="1" a="1"/>
  <c r="T31" i="26" s="1"/>
  <c r="AF42" i="26"/>
  <c r="AE43" i="26" s="1" a="1"/>
  <c r="AE43" i="26" s="1"/>
  <c r="O447" i="20"/>
  <c r="O152" i="20"/>
  <c r="O656" i="20"/>
  <c r="O544" i="20"/>
  <c r="N601" i="20"/>
  <c r="M601" i="20" s="1"/>
  <c r="L602" i="20" s="1" a="1"/>
  <c r="L602" i="20" s="1"/>
  <c r="P601" i="20"/>
  <c r="P670" i="20"/>
  <c r="N670" i="20"/>
  <c r="M670" i="20" s="1"/>
  <c r="L671" i="20" s="1" a="1"/>
  <c r="L671" i="20" s="1"/>
  <c r="O322" i="20"/>
  <c r="P418" i="20"/>
  <c r="N418" i="20"/>
  <c r="M418" i="20" s="1"/>
  <c r="L419" i="20" s="1" a="1"/>
  <c r="L419" i="20" s="1"/>
  <c r="N404" i="20"/>
  <c r="M404" i="20" s="1"/>
  <c r="L405" i="20" s="1" a="1"/>
  <c r="L405" i="20" s="1"/>
  <c r="P404" i="20"/>
  <c r="O334" i="20"/>
  <c r="O516" i="20"/>
  <c r="O237" i="20"/>
  <c r="N614" i="20"/>
  <c r="M614" i="20" s="1"/>
  <c r="L615" i="20" s="1" a="1"/>
  <c r="L615" i="20" s="1"/>
  <c r="P614" i="20"/>
  <c r="O349" i="20"/>
  <c r="O167" i="20"/>
  <c r="N110" i="20"/>
  <c r="M110" i="20" s="1"/>
  <c r="L111" i="20" s="1" a="1"/>
  <c r="L111" i="20" s="1"/>
  <c r="P110" i="20"/>
  <c r="N460" i="20"/>
  <c r="M460" i="20" s="1"/>
  <c r="L461" i="20" s="1" a="1"/>
  <c r="L461" i="20" s="1"/>
  <c r="P460" i="20"/>
  <c r="P265" i="20"/>
  <c r="N265" i="20"/>
  <c r="M265" i="20" s="1"/>
  <c r="L266" i="20" s="1" a="1"/>
  <c r="L266" i="20" s="1"/>
  <c r="O390" i="20"/>
  <c r="O250" i="20"/>
  <c r="N628" i="20"/>
  <c r="M628" i="20" s="1"/>
  <c r="L629" i="20" s="1" a="1"/>
  <c r="L629" i="20" s="1"/>
  <c r="P628" i="20"/>
  <c r="P502" i="20"/>
  <c r="N502" i="20"/>
  <c r="M502" i="20" s="1"/>
  <c r="L503" i="20" s="1" a="1"/>
  <c r="L503" i="20" s="1"/>
  <c r="P376" i="20"/>
  <c r="N376" i="20"/>
  <c r="M376" i="20" s="1"/>
  <c r="L377" i="20" s="1" a="1"/>
  <c r="L377" i="20" s="1"/>
  <c r="O208" i="20"/>
  <c r="O642" i="20"/>
  <c r="O139" i="20"/>
  <c r="P306" i="20"/>
  <c r="N306" i="20"/>
  <c r="M306" i="20" s="1"/>
  <c r="L307" i="20" s="1" a="1"/>
  <c r="L307" i="20" s="1"/>
  <c r="O98" i="20"/>
  <c r="N292" i="20"/>
  <c r="M292" i="20" s="1"/>
  <c r="L293" i="20" s="1" a="1"/>
  <c r="L293" i="20" s="1"/>
  <c r="P292" i="20"/>
  <c r="O181" i="20"/>
  <c r="O432" i="20"/>
  <c r="P222" i="20"/>
  <c r="N222" i="20"/>
  <c r="M222" i="20" s="1"/>
  <c r="L223" i="20" s="1" a="1"/>
  <c r="L223" i="20" s="1"/>
  <c r="O279" i="20"/>
  <c r="P530" i="20"/>
  <c r="N530" i="20"/>
  <c r="M530" i="20" s="1"/>
  <c r="L531" i="20" s="1" a="1"/>
  <c r="L531" i="20" s="1"/>
  <c r="N51" i="20"/>
  <c r="P51" i="20"/>
  <c r="O69" i="20"/>
  <c r="O586" i="20"/>
  <c r="O558" i="20"/>
  <c r="P82" i="20"/>
  <c r="N82" i="20"/>
  <c r="M82" i="20" s="1"/>
  <c r="L83" i="20" s="1" a="1"/>
  <c r="L83" i="20" s="1"/>
  <c r="O362" i="20"/>
  <c r="P488" i="20"/>
  <c r="N488" i="20"/>
  <c r="M488" i="20" s="1"/>
  <c r="L489" i="20" s="1" a="1"/>
  <c r="L489" i="20" s="1"/>
  <c r="P194" i="20"/>
  <c r="N194" i="20"/>
  <c r="M194" i="20" s="1"/>
  <c r="L195" i="20" s="1" a="1"/>
  <c r="L195" i="20" s="1"/>
  <c r="O474" i="20"/>
  <c r="P572" i="20"/>
  <c r="N572" i="20"/>
  <c r="M572" i="20" s="1"/>
  <c r="L573" i="20" s="1" a="1"/>
  <c r="L573" i="20" s="1"/>
  <c r="P124" i="20"/>
  <c r="N124" i="20"/>
  <c r="M124" i="20" s="1"/>
  <c r="L125" i="20" s="1" a="1"/>
  <c r="L125" i="20" s="1"/>
  <c r="G87" i="15"/>
  <c r="H29" i="15"/>
  <c r="F29" i="15"/>
  <c r="E29" i="15" s="1"/>
  <c r="D30" i="15" s="1" a="1"/>
  <c r="D30" i="15" s="1"/>
  <c r="G44" i="15"/>
  <c r="G58" i="15"/>
  <c r="G72" i="15"/>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20" i="4"/>
  <c r="M19" i="4"/>
  <c r="N22" i="6"/>
  <c r="N23" i="6"/>
  <c r="N24" i="6"/>
  <c r="N25" i="6"/>
  <c r="N26" i="6"/>
  <c r="N27" i="6"/>
  <c r="N28" i="6"/>
  <c r="N29" i="6"/>
  <c r="N30" i="6"/>
  <c r="N31" i="6"/>
  <c r="N32" i="6"/>
  <c r="N33" i="6"/>
  <c r="N34" i="6"/>
  <c r="N35" i="6"/>
  <c r="N36" i="6"/>
  <c r="N37" i="6"/>
  <c r="N38" i="6"/>
  <c r="N39" i="6"/>
  <c r="N40" i="6"/>
  <c r="N41" i="6"/>
  <c r="N42" i="6"/>
  <c r="N43" i="6"/>
  <c r="N44" i="6"/>
  <c r="N45" i="6"/>
  <c r="N46" i="6"/>
  <c r="N47" i="6"/>
  <c r="N48" i="6"/>
  <c r="N49" i="6"/>
  <c r="N50" i="6"/>
  <c r="N51" i="6"/>
  <c r="N52" i="6"/>
  <c r="N53" i="6"/>
  <c r="N54" i="6"/>
  <c r="N55" i="6"/>
  <c r="N56" i="6"/>
  <c r="N57" i="6"/>
  <c r="N58" i="6"/>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19" i="4"/>
  <c r="I4" i="6"/>
  <c r="I5" i="6"/>
  <c r="I15" i="6"/>
  <c r="I16" i="6"/>
  <c r="I17" i="6"/>
  <c r="I18" i="6"/>
  <c r="I19" i="6"/>
  <c r="I20" i="6"/>
  <c r="I21" i="6"/>
  <c r="I22" i="6"/>
  <c r="I23" i="6"/>
  <c r="I24" i="6"/>
  <c r="I25" i="6"/>
  <c r="I26" i="6"/>
  <c r="I27" i="6"/>
  <c r="I28" i="6"/>
  <c r="I29" i="6"/>
  <c r="I30" i="6"/>
  <c r="I31" i="6"/>
  <c r="I32" i="6"/>
  <c r="I33" i="6"/>
  <c r="I34" i="6"/>
  <c r="I35" i="6"/>
  <c r="I36" i="6"/>
  <c r="I37" i="6"/>
  <c r="I38" i="6"/>
  <c r="I39" i="6"/>
  <c r="I40" i="6"/>
  <c r="I41" i="6"/>
  <c r="I42" i="6"/>
  <c r="I43" i="6"/>
  <c r="I44" i="6"/>
  <c r="I45" i="6"/>
  <c r="I46" i="6"/>
  <c r="I47" i="6"/>
  <c r="I48" i="6"/>
  <c r="I49" i="6"/>
  <c r="I50" i="6"/>
  <c r="I51" i="6"/>
  <c r="I52" i="6"/>
  <c r="I53" i="6"/>
  <c r="I54" i="6"/>
  <c r="I55" i="6"/>
  <c r="I56" i="6"/>
  <c r="I57" i="6"/>
  <c r="I58" i="6"/>
  <c r="I14" i="6"/>
  <c r="K643" i="6"/>
  <c r="K642" i="6"/>
  <c r="K641" i="6"/>
  <c r="K640" i="6"/>
  <c r="K639" i="6"/>
  <c r="K638" i="6"/>
  <c r="K637" i="6"/>
  <c r="K636" i="6"/>
  <c r="K635" i="6"/>
  <c r="K634" i="6"/>
  <c r="C634" i="6"/>
  <c r="C635" i="6" s="1"/>
  <c r="C636" i="6" s="1"/>
  <c r="C637" i="6" s="1"/>
  <c r="K633" i="6"/>
  <c r="K632" i="6"/>
  <c r="C632" i="6"/>
  <c r="K631" i="6"/>
  <c r="K630" i="6"/>
  <c r="C630" i="6"/>
  <c r="C631" i="6" s="1"/>
  <c r="C633" i="6" s="1"/>
  <c r="D630" i="6" s="1" a="1"/>
  <c r="D630" i="6" s="1"/>
  <c r="G630" i="6" s="1"/>
  <c r="F630" i="6" s="1"/>
  <c r="K629" i="6"/>
  <c r="K628" i="6"/>
  <c r="K627" i="6"/>
  <c r="K626" i="6"/>
  <c r="K625" i="6"/>
  <c r="K624" i="6"/>
  <c r="K623" i="6"/>
  <c r="K622" i="6"/>
  <c r="K621" i="6"/>
  <c r="K620" i="6"/>
  <c r="K619" i="6"/>
  <c r="K618" i="6"/>
  <c r="C618" i="6"/>
  <c r="K617" i="6"/>
  <c r="K616" i="6"/>
  <c r="C616" i="6"/>
  <c r="C617" i="6" s="1"/>
  <c r="K615" i="6"/>
  <c r="K614" i="6"/>
  <c r="K613" i="6"/>
  <c r="K612" i="6"/>
  <c r="K611" i="6"/>
  <c r="K610" i="6"/>
  <c r="K609" i="6"/>
  <c r="K608" i="6"/>
  <c r="K607" i="6"/>
  <c r="K606" i="6"/>
  <c r="K605" i="6"/>
  <c r="K604" i="6"/>
  <c r="C604" i="6"/>
  <c r="K603" i="6"/>
  <c r="K602" i="6"/>
  <c r="C602" i="6"/>
  <c r="C603" i="6" s="1"/>
  <c r="K601" i="6"/>
  <c r="K600" i="6"/>
  <c r="K599" i="6"/>
  <c r="K598" i="6"/>
  <c r="K597" i="6"/>
  <c r="K596" i="6"/>
  <c r="K595" i="6"/>
  <c r="K594" i="6"/>
  <c r="K593" i="6"/>
  <c r="K592" i="6"/>
  <c r="K591" i="6"/>
  <c r="K590" i="6"/>
  <c r="C590" i="6"/>
  <c r="K589" i="6"/>
  <c r="K588" i="6"/>
  <c r="C588" i="6"/>
  <c r="C589" i="6" s="1"/>
  <c r="K587" i="6"/>
  <c r="K586" i="6"/>
  <c r="K585" i="6"/>
  <c r="K584" i="6"/>
  <c r="K583" i="6"/>
  <c r="K582" i="6"/>
  <c r="K581" i="6"/>
  <c r="K580" i="6"/>
  <c r="K579" i="6"/>
  <c r="K578" i="6"/>
  <c r="K577" i="6"/>
  <c r="K576" i="6"/>
  <c r="C576" i="6"/>
  <c r="K575" i="6"/>
  <c r="K574" i="6"/>
  <c r="C574" i="6"/>
  <c r="C575" i="6" s="1"/>
  <c r="K573" i="6"/>
  <c r="K572" i="6"/>
  <c r="K571" i="6"/>
  <c r="K570" i="6"/>
  <c r="K569" i="6"/>
  <c r="K568" i="6"/>
  <c r="K567" i="6"/>
  <c r="K566" i="6"/>
  <c r="K565" i="6"/>
  <c r="K564" i="6"/>
  <c r="K563" i="6"/>
  <c r="K562" i="6"/>
  <c r="C562" i="6"/>
  <c r="K561" i="6"/>
  <c r="K560" i="6"/>
  <c r="C560" i="6"/>
  <c r="C561" i="6" s="1"/>
  <c r="K559" i="6"/>
  <c r="K558" i="6"/>
  <c r="K557" i="6"/>
  <c r="K556" i="6"/>
  <c r="K555" i="6"/>
  <c r="K554" i="6"/>
  <c r="K553" i="6"/>
  <c r="K552" i="6"/>
  <c r="K551" i="6"/>
  <c r="K550" i="6"/>
  <c r="K549" i="6"/>
  <c r="K548" i="6"/>
  <c r="C548" i="6"/>
  <c r="K547" i="6"/>
  <c r="K546" i="6"/>
  <c r="C546" i="6"/>
  <c r="C547" i="6" s="1"/>
  <c r="K545" i="6"/>
  <c r="K544" i="6"/>
  <c r="K543" i="6"/>
  <c r="K542" i="6"/>
  <c r="K541" i="6"/>
  <c r="K540" i="6"/>
  <c r="K539" i="6"/>
  <c r="K538" i="6"/>
  <c r="K537" i="6"/>
  <c r="K536" i="6"/>
  <c r="K535" i="6"/>
  <c r="K534" i="6"/>
  <c r="C534" i="6"/>
  <c r="K533" i="6"/>
  <c r="K532" i="6"/>
  <c r="C532" i="6"/>
  <c r="C533" i="6" s="1"/>
  <c r="K531" i="6"/>
  <c r="K530" i="6"/>
  <c r="K529" i="6"/>
  <c r="K528" i="6"/>
  <c r="K527" i="6"/>
  <c r="K526" i="6"/>
  <c r="K525" i="6"/>
  <c r="K524" i="6"/>
  <c r="K523" i="6"/>
  <c r="K522" i="6"/>
  <c r="K521" i="6"/>
  <c r="K520" i="6"/>
  <c r="C520" i="6"/>
  <c r="K519" i="6"/>
  <c r="K518" i="6"/>
  <c r="C518" i="6"/>
  <c r="C519" i="6" s="1"/>
  <c r="K517" i="6"/>
  <c r="K516" i="6"/>
  <c r="K515" i="6"/>
  <c r="K514" i="6"/>
  <c r="K513" i="6"/>
  <c r="K512" i="6"/>
  <c r="K511" i="6"/>
  <c r="K510" i="6"/>
  <c r="K509" i="6"/>
  <c r="K508" i="6"/>
  <c r="K507" i="6"/>
  <c r="K506" i="6"/>
  <c r="C506" i="6"/>
  <c r="K505" i="6"/>
  <c r="K504" i="6"/>
  <c r="C504" i="6"/>
  <c r="C505" i="6" s="1"/>
  <c r="C507" i="6" s="1"/>
  <c r="D504" i="6" s="1" a="1"/>
  <c r="D504" i="6" s="1"/>
  <c r="G504" i="6" s="1"/>
  <c r="K503" i="6"/>
  <c r="K502" i="6"/>
  <c r="K501" i="6"/>
  <c r="K500" i="6"/>
  <c r="K499" i="6"/>
  <c r="K498" i="6"/>
  <c r="K497" i="6"/>
  <c r="K496" i="6"/>
  <c r="K495" i="6"/>
  <c r="K494" i="6"/>
  <c r="K493" i="6"/>
  <c r="K492" i="6"/>
  <c r="C492" i="6"/>
  <c r="K491" i="6"/>
  <c r="K490" i="6"/>
  <c r="C490" i="6"/>
  <c r="C491" i="6" s="1"/>
  <c r="K489" i="6"/>
  <c r="K488" i="6"/>
  <c r="K487" i="6"/>
  <c r="K486" i="6"/>
  <c r="K485" i="6"/>
  <c r="K484" i="6"/>
  <c r="K483" i="6"/>
  <c r="K482" i="6"/>
  <c r="K481" i="6"/>
  <c r="K480" i="6"/>
  <c r="K479" i="6"/>
  <c r="K478" i="6"/>
  <c r="C478" i="6"/>
  <c r="K477" i="6"/>
  <c r="K476" i="6"/>
  <c r="C476" i="6"/>
  <c r="C477" i="6" s="1"/>
  <c r="C480" i="6" s="1"/>
  <c r="C481" i="6" s="1"/>
  <c r="C482" i="6" s="1"/>
  <c r="C483" i="6" s="1"/>
  <c r="K475" i="6"/>
  <c r="K474" i="6"/>
  <c r="K473" i="6"/>
  <c r="K472" i="6"/>
  <c r="K471" i="6"/>
  <c r="K470" i="6"/>
  <c r="K469" i="6"/>
  <c r="K468" i="6"/>
  <c r="K467" i="6"/>
  <c r="K466" i="6"/>
  <c r="K465" i="6"/>
  <c r="K464" i="6"/>
  <c r="C464" i="6"/>
  <c r="K463" i="6"/>
  <c r="K462" i="6"/>
  <c r="C462" i="6"/>
  <c r="C463" i="6" s="1"/>
  <c r="K461" i="6"/>
  <c r="K460" i="6"/>
  <c r="K459" i="6"/>
  <c r="K458" i="6"/>
  <c r="K457" i="6"/>
  <c r="K456" i="6"/>
  <c r="K455" i="6"/>
  <c r="K454" i="6"/>
  <c r="K453" i="6"/>
  <c r="K452" i="6"/>
  <c r="K451" i="6"/>
  <c r="K450" i="6"/>
  <c r="C450" i="6"/>
  <c r="K449" i="6"/>
  <c r="K448" i="6"/>
  <c r="C448" i="6"/>
  <c r="C449" i="6" s="1"/>
  <c r="K447" i="6"/>
  <c r="K446" i="6"/>
  <c r="K445" i="6"/>
  <c r="K444" i="6"/>
  <c r="K443" i="6"/>
  <c r="K442" i="6"/>
  <c r="K441" i="6"/>
  <c r="K440" i="6"/>
  <c r="K439" i="6"/>
  <c r="K438" i="6"/>
  <c r="K437" i="6"/>
  <c r="K436" i="6"/>
  <c r="C436" i="6"/>
  <c r="K435" i="6"/>
  <c r="K434" i="6"/>
  <c r="C434" i="6"/>
  <c r="C435" i="6" s="1"/>
  <c r="K433" i="6"/>
  <c r="K432" i="6"/>
  <c r="K431" i="6"/>
  <c r="K430" i="6"/>
  <c r="K429" i="6"/>
  <c r="K428" i="6"/>
  <c r="K427" i="6"/>
  <c r="K426" i="6"/>
  <c r="K425" i="6"/>
  <c r="K424" i="6"/>
  <c r="K423" i="6"/>
  <c r="K422" i="6"/>
  <c r="C422" i="6"/>
  <c r="K421" i="6"/>
  <c r="K420" i="6"/>
  <c r="C420" i="6"/>
  <c r="C421" i="6" s="1"/>
  <c r="K419" i="6"/>
  <c r="K418" i="6"/>
  <c r="K417" i="6"/>
  <c r="K416" i="6"/>
  <c r="K415" i="6"/>
  <c r="K414" i="6"/>
  <c r="K413" i="6"/>
  <c r="K412" i="6"/>
  <c r="K411" i="6"/>
  <c r="K410" i="6"/>
  <c r="K409" i="6"/>
  <c r="K408" i="6"/>
  <c r="C408" i="6"/>
  <c r="K407" i="6"/>
  <c r="K406" i="6"/>
  <c r="C406" i="6"/>
  <c r="C407" i="6" s="1"/>
  <c r="C409" i="6" s="1"/>
  <c r="D406" i="6" s="1" a="1"/>
  <c r="D406" i="6" s="1"/>
  <c r="K405" i="6"/>
  <c r="K404" i="6"/>
  <c r="K403" i="6"/>
  <c r="K402" i="6"/>
  <c r="K401" i="6"/>
  <c r="K400" i="6"/>
  <c r="K399" i="6"/>
  <c r="K398" i="6"/>
  <c r="K397" i="6"/>
  <c r="K396" i="6"/>
  <c r="K395" i="6"/>
  <c r="K394" i="6"/>
  <c r="C394" i="6"/>
  <c r="K393" i="6"/>
  <c r="K392" i="6"/>
  <c r="C392" i="6"/>
  <c r="C393" i="6" s="1"/>
  <c r="K391" i="6"/>
  <c r="K390" i="6"/>
  <c r="K389" i="6"/>
  <c r="K388" i="6"/>
  <c r="K387" i="6"/>
  <c r="K386" i="6"/>
  <c r="K385" i="6"/>
  <c r="K384" i="6"/>
  <c r="K383" i="6"/>
  <c r="K382" i="6"/>
  <c r="K381" i="6"/>
  <c r="K380" i="6"/>
  <c r="C380" i="6"/>
  <c r="K379" i="6"/>
  <c r="K378" i="6"/>
  <c r="C378" i="6"/>
  <c r="C379" i="6" s="1"/>
  <c r="C382" i="6" s="1"/>
  <c r="C383" i="6" s="1"/>
  <c r="C384" i="6" s="1"/>
  <c r="C385" i="6" s="1"/>
  <c r="K377" i="6"/>
  <c r="K376" i="6"/>
  <c r="K375" i="6"/>
  <c r="K374" i="6"/>
  <c r="K373" i="6"/>
  <c r="K372" i="6"/>
  <c r="K371" i="6"/>
  <c r="K370" i="6"/>
  <c r="K369" i="6"/>
  <c r="K368" i="6"/>
  <c r="K367" i="6"/>
  <c r="K366" i="6"/>
  <c r="C366" i="6"/>
  <c r="K365" i="6"/>
  <c r="K364" i="6"/>
  <c r="C364" i="6"/>
  <c r="C365" i="6" s="1"/>
  <c r="K363" i="6"/>
  <c r="K362" i="6"/>
  <c r="K361" i="6"/>
  <c r="K360" i="6"/>
  <c r="K359" i="6"/>
  <c r="K358" i="6"/>
  <c r="K357" i="6"/>
  <c r="K356" i="6"/>
  <c r="K355" i="6"/>
  <c r="K354" i="6"/>
  <c r="K353" i="6"/>
  <c r="K352" i="6"/>
  <c r="C352" i="6"/>
  <c r="K351" i="6"/>
  <c r="K350" i="6"/>
  <c r="C350" i="6"/>
  <c r="C351" i="6" s="1"/>
  <c r="C353" i="6" s="1"/>
  <c r="D350" i="6" s="1" a="1"/>
  <c r="D350" i="6" s="1"/>
  <c r="K349" i="6"/>
  <c r="K348" i="6"/>
  <c r="K347" i="6"/>
  <c r="K346" i="6"/>
  <c r="K345" i="6"/>
  <c r="K344" i="6"/>
  <c r="K343" i="6"/>
  <c r="K342" i="6"/>
  <c r="K341" i="6"/>
  <c r="K340" i="6"/>
  <c r="K339" i="6"/>
  <c r="K338" i="6"/>
  <c r="C338" i="6"/>
  <c r="K337" i="6"/>
  <c r="K336" i="6"/>
  <c r="C336" i="6"/>
  <c r="C337" i="6" s="1"/>
  <c r="C339" i="6" s="1"/>
  <c r="D336" i="6" s="1" a="1"/>
  <c r="D336" i="6" s="1"/>
  <c r="K335" i="6"/>
  <c r="K334" i="6"/>
  <c r="K333" i="6"/>
  <c r="K332" i="6"/>
  <c r="K331" i="6"/>
  <c r="K330" i="6"/>
  <c r="K329" i="6"/>
  <c r="K328" i="6"/>
  <c r="K327" i="6"/>
  <c r="K326" i="6"/>
  <c r="K325" i="6"/>
  <c r="K324" i="6"/>
  <c r="C324" i="6"/>
  <c r="K323" i="6"/>
  <c r="K322" i="6"/>
  <c r="C322" i="6"/>
  <c r="C323" i="6" s="1"/>
  <c r="C326" i="6" s="1"/>
  <c r="C327" i="6" s="1"/>
  <c r="C328" i="6" s="1"/>
  <c r="C329" i="6" s="1"/>
  <c r="K321" i="6"/>
  <c r="K320" i="6"/>
  <c r="K319" i="6"/>
  <c r="K318" i="6"/>
  <c r="K317" i="6"/>
  <c r="K316" i="6"/>
  <c r="K315" i="6"/>
  <c r="K314" i="6"/>
  <c r="K313" i="6"/>
  <c r="K312" i="6"/>
  <c r="K311" i="6"/>
  <c r="K310" i="6"/>
  <c r="C310" i="6"/>
  <c r="K309" i="6"/>
  <c r="K308" i="6"/>
  <c r="C308" i="6"/>
  <c r="C309" i="6" s="1"/>
  <c r="C311" i="6" s="1"/>
  <c r="D308" i="6" s="1" a="1"/>
  <c r="D308" i="6" s="1"/>
  <c r="K307" i="6"/>
  <c r="K306" i="6"/>
  <c r="K305" i="6"/>
  <c r="K304" i="6"/>
  <c r="K303" i="6"/>
  <c r="K302" i="6"/>
  <c r="K301" i="6"/>
  <c r="K300" i="6"/>
  <c r="K299" i="6"/>
  <c r="K298" i="6"/>
  <c r="K297" i="6"/>
  <c r="K296" i="6"/>
  <c r="C296" i="6"/>
  <c r="K295" i="6"/>
  <c r="K294" i="6"/>
  <c r="C294" i="6"/>
  <c r="C295" i="6" s="1"/>
  <c r="C297" i="6" s="1"/>
  <c r="D294" i="6" s="1" a="1"/>
  <c r="D294" i="6" s="1"/>
  <c r="G294" i="6" s="1"/>
  <c r="K293" i="6"/>
  <c r="K292" i="6"/>
  <c r="K291" i="6"/>
  <c r="K290" i="6"/>
  <c r="K289" i="6"/>
  <c r="K288" i="6"/>
  <c r="K287" i="6"/>
  <c r="K286" i="6"/>
  <c r="K285" i="6"/>
  <c r="K284" i="6"/>
  <c r="K283" i="6"/>
  <c r="K282" i="6"/>
  <c r="C282" i="6"/>
  <c r="K281" i="6"/>
  <c r="K280" i="6"/>
  <c r="C280" i="6"/>
  <c r="C281" i="6" s="1"/>
  <c r="C283" i="6" s="1"/>
  <c r="D280" i="6" s="1" a="1"/>
  <c r="D280" i="6" s="1"/>
  <c r="K279" i="6"/>
  <c r="K278" i="6"/>
  <c r="K277" i="6"/>
  <c r="K276" i="6"/>
  <c r="K275" i="6"/>
  <c r="K274" i="6"/>
  <c r="K273" i="6"/>
  <c r="K272" i="6"/>
  <c r="K271" i="6"/>
  <c r="K270" i="6"/>
  <c r="K269" i="6"/>
  <c r="K268" i="6"/>
  <c r="C268" i="6"/>
  <c r="K267" i="6"/>
  <c r="K266" i="6"/>
  <c r="C266" i="6"/>
  <c r="C267" i="6" s="1"/>
  <c r="K265" i="6"/>
  <c r="K264" i="6"/>
  <c r="K263" i="6"/>
  <c r="K262" i="6"/>
  <c r="K261" i="6"/>
  <c r="K260" i="6"/>
  <c r="K259" i="6"/>
  <c r="K258" i="6"/>
  <c r="K257" i="6"/>
  <c r="K256" i="6"/>
  <c r="K255" i="6"/>
  <c r="K254" i="6"/>
  <c r="C254" i="6"/>
  <c r="K253" i="6"/>
  <c r="K252" i="6"/>
  <c r="C252" i="6"/>
  <c r="C253" i="6" s="1"/>
  <c r="C255" i="6" s="1"/>
  <c r="D252" i="6" s="1" a="1"/>
  <c r="D252" i="6" s="1"/>
  <c r="K251" i="6"/>
  <c r="K250" i="6"/>
  <c r="K249" i="6"/>
  <c r="K248" i="6"/>
  <c r="K247" i="6"/>
  <c r="K246" i="6"/>
  <c r="K245" i="6"/>
  <c r="K244" i="6"/>
  <c r="K243" i="6"/>
  <c r="K242" i="6"/>
  <c r="K241" i="6"/>
  <c r="K240" i="6"/>
  <c r="C240" i="6"/>
  <c r="K239" i="6"/>
  <c r="K238" i="6"/>
  <c r="C238" i="6"/>
  <c r="C239" i="6" s="1"/>
  <c r="K237" i="6"/>
  <c r="K236" i="6"/>
  <c r="K235" i="6"/>
  <c r="K234" i="6"/>
  <c r="K233" i="6"/>
  <c r="K232" i="6"/>
  <c r="K231" i="6"/>
  <c r="K230" i="6"/>
  <c r="K229" i="6"/>
  <c r="K228" i="6"/>
  <c r="K227" i="6"/>
  <c r="K226" i="6"/>
  <c r="C226" i="6"/>
  <c r="K225" i="6"/>
  <c r="K224" i="6"/>
  <c r="C224" i="6"/>
  <c r="C225" i="6" s="1"/>
  <c r="C228" i="6" s="1"/>
  <c r="C229" i="6" s="1"/>
  <c r="C230" i="6" s="1"/>
  <c r="C231" i="6" s="1"/>
  <c r="K223" i="6"/>
  <c r="K222" i="6"/>
  <c r="K221" i="6"/>
  <c r="K220" i="6"/>
  <c r="K219" i="6"/>
  <c r="K218" i="6"/>
  <c r="K217" i="6"/>
  <c r="K216" i="6"/>
  <c r="K215" i="6"/>
  <c r="K214" i="6"/>
  <c r="K213" i="6"/>
  <c r="K212" i="6"/>
  <c r="C212" i="6"/>
  <c r="K211" i="6"/>
  <c r="K210" i="6"/>
  <c r="C210" i="6"/>
  <c r="C211" i="6" s="1"/>
  <c r="K209" i="6"/>
  <c r="K208" i="6"/>
  <c r="K207" i="6"/>
  <c r="K206" i="6"/>
  <c r="K205" i="6"/>
  <c r="K204" i="6"/>
  <c r="K203" i="6"/>
  <c r="K202" i="6"/>
  <c r="K201" i="6"/>
  <c r="K200" i="6"/>
  <c r="K199" i="6"/>
  <c r="K198" i="6"/>
  <c r="C198" i="6"/>
  <c r="K197" i="6"/>
  <c r="K196" i="6"/>
  <c r="C196" i="6"/>
  <c r="C197" i="6" s="1"/>
  <c r="C199" i="6" s="1"/>
  <c r="D196" i="6" s="1" a="1"/>
  <c r="D196" i="6" s="1"/>
  <c r="G196" i="6" s="1"/>
  <c r="F196" i="6" s="1"/>
  <c r="K195" i="6"/>
  <c r="K194" i="6"/>
  <c r="K193" i="6"/>
  <c r="K192" i="6"/>
  <c r="K191" i="6"/>
  <c r="K190" i="6"/>
  <c r="K189" i="6"/>
  <c r="K188" i="6"/>
  <c r="K187" i="6"/>
  <c r="K186" i="6"/>
  <c r="K185" i="6"/>
  <c r="K184" i="6"/>
  <c r="C184" i="6"/>
  <c r="K183" i="6"/>
  <c r="K182" i="6"/>
  <c r="C182" i="6"/>
  <c r="C183" i="6" s="1"/>
  <c r="C185" i="6" s="1"/>
  <c r="D182" i="6" s="1" a="1"/>
  <c r="D182" i="6" s="1"/>
  <c r="K181" i="6"/>
  <c r="K180" i="6"/>
  <c r="K179" i="6"/>
  <c r="K178" i="6"/>
  <c r="K177" i="6"/>
  <c r="K176" i="6"/>
  <c r="K175" i="6"/>
  <c r="K174" i="6"/>
  <c r="K173" i="6"/>
  <c r="K172" i="6"/>
  <c r="K171" i="6"/>
  <c r="K170" i="6"/>
  <c r="C170" i="6"/>
  <c r="K169" i="6"/>
  <c r="K168" i="6"/>
  <c r="C168" i="6"/>
  <c r="C169" i="6" s="1"/>
  <c r="C172" i="6" s="1"/>
  <c r="C173" i="6" s="1"/>
  <c r="C174" i="6" s="1"/>
  <c r="C175" i="6" s="1"/>
  <c r="K167" i="6"/>
  <c r="K166" i="6"/>
  <c r="K165" i="6"/>
  <c r="K164" i="6"/>
  <c r="K163" i="6"/>
  <c r="K162" i="6"/>
  <c r="K161" i="6"/>
  <c r="K160" i="6"/>
  <c r="K159" i="6"/>
  <c r="K158" i="6"/>
  <c r="K157" i="6"/>
  <c r="K156" i="6"/>
  <c r="C156" i="6"/>
  <c r="K155" i="6"/>
  <c r="K154" i="6"/>
  <c r="C154" i="6"/>
  <c r="C155" i="6" s="1"/>
  <c r="C158" i="6" s="1"/>
  <c r="C159" i="6" s="1"/>
  <c r="C160" i="6" s="1"/>
  <c r="C161" i="6" s="1"/>
  <c r="K153" i="6"/>
  <c r="K152" i="6"/>
  <c r="K151" i="6"/>
  <c r="K150" i="6"/>
  <c r="K149" i="6"/>
  <c r="K148" i="6"/>
  <c r="K147" i="6"/>
  <c r="K146" i="6"/>
  <c r="K145" i="6"/>
  <c r="K144" i="6"/>
  <c r="K143" i="6"/>
  <c r="K142" i="6"/>
  <c r="C142" i="6"/>
  <c r="K141" i="6"/>
  <c r="K140" i="6"/>
  <c r="C140" i="6"/>
  <c r="C141" i="6" s="1"/>
  <c r="K139" i="6"/>
  <c r="K138" i="6"/>
  <c r="K137" i="6"/>
  <c r="K136" i="6"/>
  <c r="K135" i="6"/>
  <c r="K134" i="6"/>
  <c r="K133" i="6"/>
  <c r="K132" i="6"/>
  <c r="K131" i="6"/>
  <c r="K130" i="6"/>
  <c r="K129" i="6"/>
  <c r="K128" i="6"/>
  <c r="C128" i="6"/>
  <c r="K127" i="6"/>
  <c r="K126" i="6"/>
  <c r="C126" i="6"/>
  <c r="C127" i="6" s="1"/>
  <c r="K125" i="6"/>
  <c r="K124" i="6"/>
  <c r="K123" i="6"/>
  <c r="K122" i="6"/>
  <c r="K121" i="6"/>
  <c r="K120" i="6"/>
  <c r="K119" i="6"/>
  <c r="K118" i="6"/>
  <c r="K117" i="6"/>
  <c r="K116" i="6"/>
  <c r="K115" i="6"/>
  <c r="K114" i="6"/>
  <c r="C114" i="6"/>
  <c r="K113" i="6"/>
  <c r="K112" i="6"/>
  <c r="C112" i="6"/>
  <c r="C113" i="6" s="1"/>
  <c r="C116" i="6" s="1"/>
  <c r="C117" i="6" s="1"/>
  <c r="C118" i="6" s="1"/>
  <c r="C119" i="6" s="1"/>
  <c r="K111" i="6"/>
  <c r="K110" i="6"/>
  <c r="K109" i="6"/>
  <c r="K108" i="6"/>
  <c r="K107" i="6"/>
  <c r="K106" i="6"/>
  <c r="K105" i="6"/>
  <c r="K104" i="6"/>
  <c r="K103" i="6"/>
  <c r="K102" i="6"/>
  <c r="K101" i="6"/>
  <c r="K100" i="6"/>
  <c r="C100" i="6"/>
  <c r="K99" i="6"/>
  <c r="K98" i="6"/>
  <c r="C98" i="6"/>
  <c r="C99" i="6" s="1"/>
  <c r="C101" i="6" s="1"/>
  <c r="D98" i="6" s="1" a="1"/>
  <c r="D98" i="6" s="1"/>
  <c r="K97" i="6"/>
  <c r="K96" i="6"/>
  <c r="K95" i="6"/>
  <c r="K94" i="6"/>
  <c r="K93" i="6"/>
  <c r="K92" i="6"/>
  <c r="K91" i="6"/>
  <c r="K90" i="6"/>
  <c r="K89" i="6"/>
  <c r="K88" i="6"/>
  <c r="K87" i="6"/>
  <c r="K86" i="6"/>
  <c r="C86" i="6"/>
  <c r="K85" i="6"/>
  <c r="K84" i="6"/>
  <c r="C84" i="6"/>
  <c r="C85" i="6" s="1"/>
  <c r="K83" i="6"/>
  <c r="K82" i="6"/>
  <c r="K81" i="6"/>
  <c r="K80" i="6"/>
  <c r="K79" i="6"/>
  <c r="K78" i="6"/>
  <c r="K77" i="6"/>
  <c r="K76" i="6"/>
  <c r="K75" i="6"/>
  <c r="K74" i="6"/>
  <c r="K73" i="6"/>
  <c r="K72" i="6"/>
  <c r="C72" i="6"/>
  <c r="K71" i="6"/>
  <c r="K70" i="6"/>
  <c r="C70" i="6"/>
  <c r="C71" i="6" s="1"/>
  <c r="K69" i="6"/>
  <c r="K68" i="6"/>
  <c r="K67" i="6"/>
  <c r="K66" i="6"/>
  <c r="K65" i="6"/>
  <c r="K64" i="6"/>
  <c r="K63" i="6"/>
  <c r="K62" i="6"/>
  <c r="K61" i="6"/>
  <c r="K60" i="6"/>
  <c r="N59" i="6"/>
  <c r="M59" i="6"/>
  <c r="K59" i="6"/>
  <c r="J59" i="6"/>
  <c r="M58" i="6"/>
  <c r="K58" i="6"/>
  <c r="C58" i="6"/>
  <c r="M57" i="6"/>
  <c r="K57" i="6"/>
  <c r="M56" i="6"/>
  <c r="K56" i="6"/>
  <c r="C56" i="6"/>
  <c r="C57" i="6" s="1"/>
  <c r="C60" i="6" s="1"/>
  <c r="C61" i="6" s="1"/>
  <c r="C62" i="6" s="1"/>
  <c r="C63" i="6" s="1"/>
  <c r="M55" i="6"/>
  <c r="K55" i="6"/>
  <c r="M54" i="6"/>
  <c r="K54" i="6"/>
  <c r="M53" i="6"/>
  <c r="K53" i="6"/>
  <c r="M52" i="6"/>
  <c r="K52" i="6"/>
  <c r="M51" i="6"/>
  <c r="K51" i="6"/>
  <c r="M50" i="6"/>
  <c r="K50" i="6"/>
  <c r="M49" i="6"/>
  <c r="K49" i="6"/>
  <c r="M48" i="6"/>
  <c r="K48" i="6"/>
  <c r="M47" i="6"/>
  <c r="K47" i="6"/>
  <c r="M46" i="6"/>
  <c r="K46" i="6"/>
  <c r="M45" i="6"/>
  <c r="K45" i="6"/>
  <c r="M44" i="6"/>
  <c r="K44" i="6"/>
  <c r="C44" i="6"/>
  <c r="M43" i="6"/>
  <c r="K43" i="6"/>
  <c r="M42" i="6"/>
  <c r="K42" i="6"/>
  <c r="C42" i="6"/>
  <c r="C43" i="6" s="1"/>
  <c r="M41" i="6"/>
  <c r="K41" i="6"/>
  <c r="M40" i="6"/>
  <c r="K40" i="6"/>
  <c r="M39" i="6"/>
  <c r="K39" i="6"/>
  <c r="M38" i="6"/>
  <c r="K38" i="6"/>
  <c r="M37" i="6"/>
  <c r="K37" i="6"/>
  <c r="M36" i="6"/>
  <c r="K36" i="6"/>
  <c r="M35" i="6"/>
  <c r="K35" i="6"/>
  <c r="M34" i="6"/>
  <c r="K34" i="6"/>
  <c r="M33" i="6"/>
  <c r="K33" i="6"/>
  <c r="M32" i="6"/>
  <c r="K32" i="6"/>
  <c r="M31" i="6"/>
  <c r="K31" i="6"/>
  <c r="M30" i="6"/>
  <c r="K30" i="6"/>
  <c r="C30" i="6"/>
  <c r="M29" i="6"/>
  <c r="K29" i="6"/>
  <c r="M28" i="6"/>
  <c r="K28" i="6"/>
  <c r="C28" i="6"/>
  <c r="C29" i="6" s="1"/>
  <c r="C32" i="6" s="1"/>
  <c r="C33" i="6" s="1"/>
  <c r="C34" i="6" s="1"/>
  <c r="C35" i="6" s="1"/>
  <c r="M27" i="6"/>
  <c r="K27" i="6"/>
  <c r="M26" i="6"/>
  <c r="K26" i="6"/>
  <c r="M25" i="6"/>
  <c r="K25" i="6"/>
  <c r="M24" i="6"/>
  <c r="K24" i="6"/>
  <c r="P23" i="6"/>
  <c r="M23" i="6"/>
  <c r="K23" i="6"/>
  <c r="M22" i="6"/>
  <c r="K22" i="6"/>
  <c r="P20" i="6"/>
  <c r="P16" i="6"/>
  <c r="C16" i="6"/>
  <c r="C14" i="6"/>
  <c r="C15" i="6" s="1"/>
  <c r="P13" i="6"/>
  <c r="P11" i="6"/>
  <c r="P8" i="6"/>
  <c r="L6" i="6"/>
  <c r="N5" i="6"/>
  <c r="M5" i="6"/>
  <c r="L5" i="6"/>
  <c r="L8" i="6" s="1"/>
  <c r="K5" i="6"/>
  <c r="J5" i="6"/>
  <c r="J6" i="6" s="1"/>
  <c r="H5" i="6"/>
  <c r="G5" i="6"/>
  <c r="F5" i="6"/>
  <c r="E5" i="6"/>
  <c r="D5" i="6"/>
  <c r="C5" i="6"/>
  <c r="N4" i="6"/>
  <c r="M4" i="6"/>
  <c r="L4" i="6"/>
  <c r="K4" i="6"/>
  <c r="J4" i="6"/>
  <c r="H4" i="6"/>
  <c r="G4" i="6"/>
  <c r="F4" i="6"/>
  <c r="E4" i="6"/>
  <c r="D4" i="6"/>
  <c r="C4" i="6"/>
  <c r="P1" i="6"/>
  <c r="AS27" i="26" l="1"/>
  <c r="H34" i="26"/>
  <c r="F35" i="26" s="1" a="1"/>
  <c r="F35" i="26" s="1"/>
  <c r="AH43" i="26"/>
  <c r="AH20" i="26"/>
  <c r="U31" i="26"/>
  <c r="P362" i="20"/>
  <c r="N362" i="20"/>
  <c r="M362" i="20" s="1"/>
  <c r="L363" i="20" s="1" a="1"/>
  <c r="L363" i="20" s="1"/>
  <c r="N208" i="20"/>
  <c r="M208" i="20" s="1"/>
  <c r="L209" i="20" s="1" a="1"/>
  <c r="L209" i="20" s="1"/>
  <c r="P208" i="20"/>
  <c r="O111" i="20"/>
  <c r="O83" i="20"/>
  <c r="O377" i="20"/>
  <c r="N432" i="20"/>
  <c r="M432" i="20" s="1"/>
  <c r="L433" i="20" s="1" a="1"/>
  <c r="L433" i="20" s="1"/>
  <c r="P432" i="20"/>
  <c r="N558" i="20"/>
  <c r="M558" i="20" s="1"/>
  <c r="L559" i="20" s="1" a="1"/>
  <c r="L559" i="20" s="1"/>
  <c r="P558" i="20"/>
  <c r="N181" i="20"/>
  <c r="M181" i="20" s="1"/>
  <c r="L182" i="20" s="1" a="1"/>
  <c r="L182" i="20" s="1"/>
  <c r="P181" i="20"/>
  <c r="O503" i="20"/>
  <c r="N349" i="20"/>
  <c r="M349" i="20" s="1"/>
  <c r="L350" i="20" s="1" a="1"/>
  <c r="L350" i="20" s="1"/>
  <c r="P349" i="20"/>
  <c r="O671" i="20"/>
  <c r="P322" i="20"/>
  <c r="N322" i="20"/>
  <c r="M322" i="20" s="1"/>
  <c r="L323" i="20" s="1" a="1"/>
  <c r="L323" i="20" s="1"/>
  <c r="O125" i="20"/>
  <c r="P586" i="20"/>
  <c r="N586" i="20"/>
  <c r="M586" i="20" s="1"/>
  <c r="L587" i="20" s="1" a="1"/>
  <c r="L587" i="20" s="1"/>
  <c r="N167" i="20"/>
  <c r="M167" i="20" s="1"/>
  <c r="L168" i="20" s="1" a="1"/>
  <c r="L168" i="20" s="1"/>
  <c r="P167" i="20"/>
  <c r="O293" i="20"/>
  <c r="O629" i="20"/>
  <c r="O615" i="20"/>
  <c r="O602" i="20"/>
  <c r="O573" i="20"/>
  <c r="N98" i="20"/>
  <c r="M98" i="20" s="1"/>
  <c r="L99" i="20" s="1" a="1"/>
  <c r="L99" i="20" s="1"/>
  <c r="P98" i="20"/>
  <c r="N250" i="20"/>
  <c r="M250" i="20" s="1"/>
  <c r="L251" i="20" s="1" a="1"/>
  <c r="L251" i="20" s="1"/>
  <c r="P250" i="20"/>
  <c r="P237" i="20"/>
  <c r="N237" i="20"/>
  <c r="M237" i="20" s="1"/>
  <c r="L238" i="20" s="1" a="1"/>
  <c r="L238" i="20" s="1"/>
  <c r="N544" i="20"/>
  <c r="M544" i="20" s="1"/>
  <c r="L545" i="20" s="1" a="1"/>
  <c r="L545" i="20" s="1"/>
  <c r="P544" i="20"/>
  <c r="P69" i="20"/>
  <c r="N69" i="20"/>
  <c r="M69" i="20" s="1"/>
  <c r="L70" i="20" s="1" a="1"/>
  <c r="L70" i="20" s="1"/>
  <c r="P474" i="20"/>
  <c r="N474" i="20"/>
  <c r="M474" i="20" s="1"/>
  <c r="L475" i="20" s="1" a="1"/>
  <c r="L475" i="20" s="1"/>
  <c r="O307" i="20"/>
  <c r="N656" i="20"/>
  <c r="M656" i="20" s="1"/>
  <c r="L657" i="20" s="1" a="1"/>
  <c r="L657" i="20" s="1"/>
  <c r="P656" i="20"/>
  <c r="O419" i="20"/>
  <c r="M51" i="20"/>
  <c r="L52" i="20" s="1" a="1"/>
  <c r="L52" i="20" s="1"/>
  <c r="P390" i="20"/>
  <c r="N390" i="20"/>
  <c r="M390" i="20" s="1"/>
  <c r="L391" i="20" s="1" a="1"/>
  <c r="L391" i="20" s="1"/>
  <c r="P516" i="20"/>
  <c r="N516" i="20"/>
  <c r="M516" i="20" s="1"/>
  <c r="L517" i="20" s="1" a="1"/>
  <c r="L517" i="20" s="1"/>
  <c r="O195" i="20"/>
  <c r="O531" i="20"/>
  <c r="O266" i="20"/>
  <c r="N152" i="20"/>
  <c r="M152" i="20" s="1"/>
  <c r="L153" i="20" s="1" a="1"/>
  <c r="L153" i="20" s="1"/>
  <c r="P152" i="20"/>
  <c r="O223" i="20"/>
  <c r="P139" i="20"/>
  <c r="N139" i="20"/>
  <c r="M139" i="20" s="1"/>
  <c r="L140" i="20" s="1" a="1"/>
  <c r="L140" i="20" s="1"/>
  <c r="P334" i="20"/>
  <c r="N334" i="20"/>
  <c r="M334" i="20" s="1"/>
  <c r="L335" i="20" s="1" a="1"/>
  <c r="L335" i="20" s="1"/>
  <c r="O489" i="20"/>
  <c r="N279" i="20"/>
  <c r="M279" i="20" s="1"/>
  <c r="L280" i="20" s="1" a="1"/>
  <c r="L280" i="20" s="1"/>
  <c r="P279" i="20"/>
  <c r="P447" i="20"/>
  <c r="N447" i="20"/>
  <c r="M447" i="20" s="1"/>
  <c r="L448" i="20" s="1" a="1"/>
  <c r="L448" i="20" s="1"/>
  <c r="P642" i="20"/>
  <c r="N642" i="20"/>
  <c r="M642" i="20" s="1"/>
  <c r="L643" i="20" s="1" a="1"/>
  <c r="L643" i="20" s="1"/>
  <c r="O461" i="20"/>
  <c r="O405" i="20"/>
  <c r="H72" i="15"/>
  <c r="F72" i="15"/>
  <c r="E72" i="15" s="1"/>
  <c r="D73" i="15" s="1" a="1"/>
  <c r="D73" i="15" s="1"/>
  <c r="H58" i="15"/>
  <c r="F58" i="15"/>
  <c r="E58" i="15" s="1"/>
  <c r="D59" i="15" s="1" a="1"/>
  <c r="D59" i="15" s="1"/>
  <c r="G30" i="15"/>
  <c r="H44" i="15"/>
  <c r="F44" i="15"/>
  <c r="E44" i="15" s="1"/>
  <c r="D45" i="15" s="1" a="1"/>
  <c r="D45" i="15" s="1"/>
  <c r="F87" i="15"/>
  <c r="E87" i="15" s="1"/>
  <c r="D88" i="15" s="1" a="1"/>
  <c r="D88" i="15" s="1"/>
  <c r="H87" i="15"/>
  <c r="C256" i="6"/>
  <c r="C257" i="6" s="1"/>
  <c r="C258" i="6" s="1"/>
  <c r="C259" i="6" s="1"/>
  <c r="C59" i="6"/>
  <c r="D56" i="6" s="1" a="1"/>
  <c r="D56" i="6" s="1"/>
  <c r="G56" i="6" s="1"/>
  <c r="C115" i="6"/>
  <c r="D112" i="6" s="1" a="1"/>
  <c r="D112" i="6" s="1"/>
  <c r="G112" i="6" s="1"/>
  <c r="C17" i="6"/>
  <c r="D14" i="6" s="1" a="1"/>
  <c r="D14" i="6" s="1"/>
  <c r="G14" i="6" s="1"/>
  <c r="H14" i="6" s="1"/>
  <c r="C18" i="6"/>
  <c r="C19" i="6" s="1"/>
  <c r="C20" i="6" s="1"/>
  <c r="C21" i="6" s="1"/>
  <c r="C213" i="6"/>
  <c r="D210" i="6" s="1" a="1"/>
  <c r="D210" i="6" s="1"/>
  <c r="G210" i="6" s="1"/>
  <c r="C214" i="6"/>
  <c r="C215" i="6" s="1"/>
  <c r="C216" i="6" s="1"/>
  <c r="C217" i="6" s="1"/>
  <c r="C242" i="6"/>
  <c r="C243" i="6" s="1"/>
  <c r="C244" i="6" s="1"/>
  <c r="C245" i="6" s="1"/>
  <c r="C241" i="6"/>
  <c r="D238" i="6" s="1" a="1"/>
  <c r="D238" i="6" s="1"/>
  <c r="G238" i="6" s="1"/>
  <c r="C269" i="6"/>
  <c r="D266" i="6" s="1" a="1"/>
  <c r="D266" i="6" s="1"/>
  <c r="G266" i="6" s="1"/>
  <c r="C270" i="6"/>
  <c r="C271" i="6" s="1"/>
  <c r="C272" i="6" s="1"/>
  <c r="C273" i="6" s="1"/>
  <c r="C452" i="6"/>
  <c r="C453" i="6" s="1"/>
  <c r="C454" i="6" s="1"/>
  <c r="C455" i="6" s="1"/>
  <c r="C451" i="6"/>
  <c r="D448" i="6" s="1" a="1"/>
  <c r="D448" i="6" s="1"/>
  <c r="G448" i="6" s="1"/>
  <c r="F504" i="6"/>
  <c r="E504" i="6" s="1"/>
  <c r="D505" i="6" s="1" a="1"/>
  <c r="D505" i="6" s="1"/>
  <c r="H504" i="6"/>
  <c r="C171" i="6"/>
  <c r="D168" i="6" s="1" a="1"/>
  <c r="D168" i="6" s="1"/>
  <c r="G168" i="6" s="1"/>
  <c r="C479" i="6"/>
  <c r="D476" i="6" s="1" a="1"/>
  <c r="D476" i="6" s="1"/>
  <c r="G476" i="6" s="1"/>
  <c r="C186" i="6"/>
  <c r="C187" i="6" s="1"/>
  <c r="C188" i="6" s="1"/>
  <c r="C189" i="6" s="1"/>
  <c r="C298" i="6"/>
  <c r="C299" i="6" s="1"/>
  <c r="C300" i="6" s="1"/>
  <c r="C301" i="6" s="1"/>
  <c r="C325" i="6"/>
  <c r="D322" i="6" s="1" a="1"/>
  <c r="D322" i="6" s="1"/>
  <c r="G322" i="6" s="1"/>
  <c r="C31" i="6"/>
  <c r="D28" i="6" s="1" a="1"/>
  <c r="D28" i="6" s="1"/>
  <c r="G28" i="6" s="1"/>
  <c r="C340" i="6"/>
  <c r="C341" i="6" s="1"/>
  <c r="C342" i="6" s="1"/>
  <c r="C343" i="6" s="1"/>
  <c r="C508" i="6"/>
  <c r="C509" i="6" s="1"/>
  <c r="C510" i="6" s="1"/>
  <c r="C511" i="6" s="1"/>
  <c r="C200" i="6"/>
  <c r="C201" i="6" s="1"/>
  <c r="C202" i="6" s="1"/>
  <c r="C203" i="6" s="1"/>
  <c r="C354" i="6"/>
  <c r="C355" i="6" s="1"/>
  <c r="C356" i="6" s="1"/>
  <c r="C357" i="6" s="1"/>
  <c r="C381" i="6"/>
  <c r="D378" i="6" s="1" a="1"/>
  <c r="D378" i="6" s="1"/>
  <c r="G378" i="6" s="1"/>
  <c r="G182" i="6"/>
  <c r="G252" i="6"/>
  <c r="G406" i="6"/>
  <c r="G308" i="6"/>
  <c r="C88" i="6"/>
  <c r="C89" i="6" s="1"/>
  <c r="C90" i="6" s="1"/>
  <c r="C91" i="6" s="1"/>
  <c r="C87" i="6"/>
  <c r="D84" i="6" s="1" a="1"/>
  <c r="D84" i="6" s="1"/>
  <c r="C312" i="6"/>
  <c r="C313" i="6" s="1"/>
  <c r="C314" i="6" s="1"/>
  <c r="C315" i="6" s="1"/>
  <c r="G336" i="6"/>
  <c r="C143" i="6"/>
  <c r="D140" i="6" s="1" a="1"/>
  <c r="D140" i="6" s="1"/>
  <c r="C144" i="6"/>
  <c r="C145" i="6" s="1"/>
  <c r="C146" i="6" s="1"/>
  <c r="C147" i="6" s="1"/>
  <c r="C73" i="6"/>
  <c r="D70" i="6" s="1" a="1"/>
  <c r="D70" i="6" s="1"/>
  <c r="C74" i="6"/>
  <c r="C75" i="6" s="1"/>
  <c r="C76" i="6" s="1"/>
  <c r="C77" i="6" s="1"/>
  <c r="G350" i="6"/>
  <c r="C423" i="6"/>
  <c r="D420" i="6" s="1" a="1"/>
  <c r="D420" i="6" s="1"/>
  <c r="C424" i="6"/>
  <c r="C425" i="6" s="1"/>
  <c r="C426" i="6" s="1"/>
  <c r="C427" i="6" s="1"/>
  <c r="C130" i="6"/>
  <c r="C131" i="6" s="1"/>
  <c r="C132" i="6" s="1"/>
  <c r="C133" i="6" s="1"/>
  <c r="C129" i="6"/>
  <c r="D126" i="6" s="1" a="1"/>
  <c r="D126" i="6" s="1"/>
  <c r="C367" i="6"/>
  <c r="D364" i="6" s="1" a="1"/>
  <c r="D364" i="6" s="1"/>
  <c r="C368" i="6"/>
  <c r="C369" i="6" s="1"/>
  <c r="C370" i="6" s="1"/>
  <c r="C371" i="6" s="1"/>
  <c r="C535" i="6"/>
  <c r="D532" i="6" s="1" a="1"/>
  <c r="D532" i="6" s="1"/>
  <c r="C536" i="6"/>
  <c r="C537" i="6" s="1"/>
  <c r="C538" i="6" s="1"/>
  <c r="C539" i="6" s="1"/>
  <c r="C620" i="6"/>
  <c r="C621" i="6" s="1"/>
  <c r="C622" i="6" s="1"/>
  <c r="C623" i="6" s="1"/>
  <c r="C619" i="6"/>
  <c r="D616" i="6" s="1" a="1"/>
  <c r="D616" i="6" s="1"/>
  <c r="C493" i="6"/>
  <c r="D490" i="6" s="1" a="1"/>
  <c r="D490" i="6" s="1"/>
  <c r="C494" i="6"/>
  <c r="C495" i="6" s="1"/>
  <c r="C496" i="6" s="1"/>
  <c r="C497" i="6" s="1"/>
  <c r="C410" i="6"/>
  <c r="C411" i="6" s="1"/>
  <c r="C412" i="6" s="1"/>
  <c r="C413" i="6" s="1"/>
  <c r="G98" i="6"/>
  <c r="C550" i="6"/>
  <c r="C551" i="6" s="1"/>
  <c r="C552" i="6" s="1"/>
  <c r="C553" i="6" s="1"/>
  <c r="C549" i="6"/>
  <c r="D546" i="6" s="1" a="1"/>
  <c r="D546" i="6" s="1"/>
  <c r="C45" i="6"/>
  <c r="D42" i="6" s="1" a="1"/>
  <c r="D42" i="6" s="1"/>
  <c r="C46" i="6"/>
  <c r="C47" i="6" s="1"/>
  <c r="C48" i="6" s="1"/>
  <c r="C49" i="6" s="1"/>
  <c r="H196" i="6"/>
  <c r="C592" i="6"/>
  <c r="C593" i="6" s="1"/>
  <c r="C594" i="6" s="1"/>
  <c r="C595" i="6" s="1"/>
  <c r="C591" i="6"/>
  <c r="D588" i="6" s="1" a="1"/>
  <c r="D588" i="6" s="1"/>
  <c r="C466" i="6"/>
  <c r="C467" i="6" s="1"/>
  <c r="C468" i="6" s="1"/>
  <c r="C469" i="6" s="1"/>
  <c r="C465" i="6"/>
  <c r="D462" i="6" s="1" a="1"/>
  <c r="D462" i="6" s="1"/>
  <c r="C578" i="6"/>
  <c r="C579" i="6" s="1"/>
  <c r="C580" i="6" s="1"/>
  <c r="C581" i="6" s="1"/>
  <c r="C577" i="6"/>
  <c r="D574" i="6" s="1" a="1"/>
  <c r="D574" i="6" s="1"/>
  <c r="C102" i="6"/>
  <c r="C103" i="6" s="1"/>
  <c r="C104" i="6" s="1"/>
  <c r="C105" i="6" s="1"/>
  <c r="E196" i="6"/>
  <c r="D197" i="6" s="1" a="1"/>
  <c r="D197" i="6" s="1"/>
  <c r="C227" i="6"/>
  <c r="D224" i="6" s="1" a="1"/>
  <c r="D224" i="6" s="1"/>
  <c r="C521" i="6"/>
  <c r="D518" i="6" s="1" a="1"/>
  <c r="D518" i="6" s="1"/>
  <c r="C522" i="6"/>
  <c r="C523" i="6" s="1"/>
  <c r="C524" i="6" s="1"/>
  <c r="C525" i="6" s="1"/>
  <c r="C563" i="6"/>
  <c r="D560" i="6" s="1" a="1"/>
  <c r="D560" i="6" s="1"/>
  <c r="C564" i="6"/>
  <c r="C565" i="6" s="1"/>
  <c r="C566" i="6" s="1"/>
  <c r="C567" i="6" s="1"/>
  <c r="G280" i="6"/>
  <c r="H630" i="6"/>
  <c r="C437" i="6"/>
  <c r="D434" i="6" s="1" a="1"/>
  <c r="D434" i="6" s="1"/>
  <c r="C438" i="6"/>
  <c r="C439" i="6" s="1"/>
  <c r="C440" i="6" s="1"/>
  <c r="C441" i="6" s="1"/>
  <c r="C157" i="6"/>
  <c r="D154" i="6" s="1" a="1"/>
  <c r="D154" i="6" s="1"/>
  <c r="C284" i="6"/>
  <c r="C285" i="6" s="1"/>
  <c r="C286" i="6" s="1"/>
  <c r="C287" i="6" s="1"/>
  <c r="H294" i="6"/>
  <c r="F294" i="6"/>
  <c r="E294" i="6" s="1"/>
  <c r="D295" i="6" s="1" a="1"/>
  <c r="D295" i="6" s="1"/>
  <c r="C396" i="6"/>
  <c r="C397" i="6" s="1"/>
  <c r="C398" i="6" s="1"/>
  <c r="C399" i="6" s="1"/>
  <c r="C395" i="6"/>
  <c r="D392" i="6" s="1" a="1"/>
  <c r="D392" i="6" s="1"/>
  <c r="C606" i="6"/>
  <c r="C607" i="6" s="1"/>
  <c r="C608" i="6" s="1"/>
  <c r="C609" i="6" s="1"/>
  <c r="C605" i="6"/>
  <c r="D602" i="6" s="1" a="1"/>
  <c r="D602" i="6" s="1"/>
  <c r="E630" i="6"/>
  <c r="D631" i="6" s="1" a="1"/>
  <c r="D631" i="6" s="1"/>
  <c r="AT28" i="26" l="1"/>
  <c r="AQ28" i="26" s="1"/>
  <c r="G35" i="26"/>
  <c r="H35" i="26"/>
  <c r="F36" i="26" s="1" a="1"/>
  <c r="F36" i="26" s="1"/>
  <c r="AI20" i="26"/>
  <c r="AG20" i="26" s="1"/>
  <c r="AF20" i="26" s="1"/>
  <c r="AE21" i="26" s="1" a="1"/>
  <c r="AE21" i="26" s="1"/>
  <c r="V31" i="26"/>
  <c r="T32" i="26" s="1" a="1"/>
  <c r="T32" i="26" s="1"/>
  <c r="AI43" i="26"/>
  <c r="AG43" i="26"/>
  <c r="AF43" i="26" s="1"/>
  <c r="AE44" i="26" s="1" a="1"/>
  <c r="AE44" i="26" s="1"/>
  <c r="O52" i="20"/>
  <c r="O587" i="20"/>
  <c r="N293" i="20"/>
  <c r="M293" i="20" s="1"/>
  <c r="L294" i="20" s="1" a="1"/>
  <c r="L294" i="20" s="1"/>
  <c r="P293" i="20"/>
  <c r="O251" i="20"/>
  <c r="O433" i="20"/>
  <c r="O335" i="20"/>
  <c r="O182" i="20"/>
  <c r="O99" i="20"/>
  <c r="P125" i="20"/>
  <c r="N125" i="20"/>
  <c r="M125" i="20" s="1"/>
  <c r="L126" i="20" s="1" a="1"/>
  <c r="L126" i="20" s="1"/>
  <c r="P377" i="20"/>
  <c r="N377" i="20"/>
  <c r="M377" i="20" s="1"/>
  <c r="L378" i="20" s="1" a="1"/>
  <c r="L378" i="20" s="1"/>
  <c r="O323" i="20"/>
  <c r="P83" i="20"/>
  <c r="N83" i="20"/>
  <c r="M83" i="20" s="1"/>
  <c r="L84" i="20" s="1" a="1"/>
  <c r="L84" i="20" s="1"/>
  <c r="O238" i="20"/>
  <c r="O168" i="20"/>
  <c r="P405" i="20"/>
  <c r="N405" i="20"/>
  <c r="M405" i="20" s="1"/>
  <c r="L406" i="20" s="1" a="1"/>
  <c r="L406" i="20" s="1"/>
  <c r="P671" i="20"/>
  <c r="N671" i="20"/>
  <c r="M671" i="20" s="1"/>
  <c r="L672" i="20" s="1" a="1"/>
  <c r="L672" i="20" s="1"/>
  <c r="O545" i="20"/>
  <c r="P223" i="20"/>
  <c r="N223" i="20"/>
  <c r="M223" i="20" s="1"/>
  <c r="L224" i="20" s="1" a="1"/>
  <c r="L224" i="20" s="1"/>
  <c r="O643" i="20"/>
  <c r="P307" i="20"/>
  <c r="N307" i="20"/>
  <c r="M307" i="20" s="1"/>
  <c r="L308" i="20" s="1" a="1"/>
  <c r="L308" i="20" s="1"/>
  <c r="N266" i="20"/>
  <c r="M266" i="20" s="1"/>
  <c r="L267" i="20" s="1" a="1"/>
  <c r="L267" i="20" s="1"/>
  <c r="P266" i="20"/>
  <c r="P602" i="20"/>
  <c r="N602" i="20"/>
  <c r="M602" i="20" s="1"/>
  <c r="L603" i="20" s="1" a="1"/>
  <c r="L603" i="20" s="1"/>
  <c r="N111" i="20"/>
  <c r="M111" i="20" s="1"/>
  <c r="L112" i="20" s="1" a="1"/>
  <c r="L112" i="20" s="1"/>
  <c r="P111" i="20"/>
  <c r="O517" i="20"/>
  <c r="N489" i="20"/>
  <c r="M489" i="20" s="1"/>
  <c r="L490" i="20" s="1" a="1"/>
  <c r="L490" i="20" s="1"/>
  <c r="P489" i="20"/>
  <c r="N573" i="20"/>
  <c r="M573" i="20" s="1"/>
  <c r="L574" i="20" s="1" a="1"/>
  <c r="L574" i="20" s="1"/>
  <c r="P573" i="20"/>
  <c r="O448" i="20"/>
  <c r="P531" i="20"/>
  <c r="N531" i="20"/>
  <c r="M531" i="20" s="1"/>
  <c r="L532" i="20" s="1" a="1"/>
  <c r="L532" i="20" s="1"/>
  <c r="O475" i="20"/>
  <c r="N615" i="20"/>
  <c r="M615" i="20" s="1"/>
  <c r="L616" i="20" s="1" a="1"/>
  <c r="L616" i="20" s="1"/>
  <c r="P615" i="20"/>
  <c r="O559" i="20"/>
  <c r="O153" i="20"/>
  <c r="O350" i="20"/>
  <c r="O209" i="20"/>
  <c r="P461" i="20"/>
  <c r="N461" i="20"/>
  <c r="M461" i="20" s="1"/>
  <c r="L462" i="20" s="1" a="1"/>
  <c r="L462" i="20" s="1"/>
  <c r="O70" i="20"/>
  <c r="N629" i="20"/>
  <c r="M629" i="20" s="1"/>
  <c r="L630" i="20" s="1" a="1"/>
  <c r="L630" i="20" s="1"/>
  <c r="P629" i="20"/>
  <c r="N503" i="20"/>
  <c r="M503" i="20" s="1"/>
  <c r="L504" i="20" s="1" a="1"/>
  <c r="L504" i="20" s="1"/>
  <c r="P503" i="20"/>
  <c r="O363" i="20"/>
  <c r="O391" i="20"/>
  <c r="O140" i="20"/>
  <c r="P419" i="20"/>
  <c r="N419" i="20"/>
  <c r="M419" i="20" s="1"/>
  <c r="L420" i="20" s="1" a="1"/>
  <c r="L420" i="20" s="1"/>
  <c r="O657" i="20"/>
  <c r="O280" i="20"/>
  <c r="N195" i="20"/>
  <c r="M195" i="20" s="1"/>
  <c r="L196" i="20" s="1" a="1"/>
  <c r="L196" i="20" s="1"/>
  <c r="P195" i="20"/>
  <c r="G45" i="15"/>
  <c r="H30" i="15"/>
  <c r="F30" i="15"/>
  <c r="E30" i="15" s="1"/>
  <c r="D31" i="15" s="1" a="1"/>
  <c r="D31" i="15" s="1"/>
  <c r="G73" i="15"/>
  <c r="G88" i="15"/>
  <c r="G59" i="15"/>
  <c r="F14" i="6"/>
  <c r="F350" i="6"/>
  <c r="E350" i="6" s="1"/>
  <c r="D351" i="6" s="1" a="1"/>
  <c r="D351" i="6" s="1"/>
  <c r="H350" i="6"/>
  <c r="H308" i="6"/>
  <c r="F308" i="6"/>
  <c r="E308" i="6" s="1"/>
  <c r="D309" i="6" s="1" a="1"/>
  <c r="D309" i="6" s="1"/>
  <c r="G295" i="6"/>
  <c r="G224" i="6"/>
  <c r="H476" i="6"/>
  <c r="F476" i="6"/>
  <c r="E476" i="6" s="1"/>
  <c r="D477" i="6" s="1" a="1"/>
  <c r="D477" i="6" s="1"/>
  <c r="G70" i="6"/>
  <c r="H252" i="6"/>
  <c r="F252" i="6"/>
  <c r="E252" i="6" s="1"/>
  <c r="D253" i="6" s="1" a="1"/>
  <c r="D253" i="6" s="1"/>
  <c r="G560" i="6"/>
  <c r="G602" i="6"/>
  <c r="H28" i="6"/>
  <c r="F28" i="6"/>
  <c r="E28" i="6" s="1"/>
  <c r="D29" i="6" s="1" a="1"/>
  <c r="D29" i="6" s="1"/>
  <c r="G42" i="6"/>
  <c r="F266" i="6"/>
  <c r="E266" i="6" s="1"/>
  <c r="D267" i="6" s="1" a="1"/>
  <c r="D267" i="6" s="1"/>
  <c r="H266" i="6"/>
  <c r="H238" i="6"/>
  <c r="F238" i="6"/>
  <c r="E238" i="6" s="1"/>
  <c r="D239" i="6" s="1" a="1"/>
  <c r="D239" i="6" s="1"/>
  <c r="F56" i="6"/>
  <c r="E56" i="6" s="1"/>
  <c r="D57" i="6" s="1" a="1"/>
  <c r="D57" i="6" s="1"/>
  <c r="H56" i="6"/>
  <c r="G505" i="6"/>
  <c r="G574" i="6"/>
  <c r="G126" i="6"/>
  <c r="G616" i="6"/>
  <c r="G420" i="6"/>
  <c r="G588" i="6"/>
  <c r="H378" i="6"/>
  <c r="F378" i="6"/>
  <c r="E378" i="6" s="1"/>
  <c r="D379" i="6" s="1" a="1"/>
  <c r="D379" i="6" s="1"/>
  <c r="G532" i="6"/>
  <c r="G197" i="6"/>
  <c r="F322" i="6"/>
  <c r="E322" i="6" s="1"/>
  <c r="D323" i="6" s="1" a="1"/>
  <c r="D323" i="6" s="1"/>
  <c r="H322" i="6"/>
  <c r="F448" i="6"/>
  <c r="E448" i="6" s="1"/>
  <c r="D449" i="6" s="1" a="1"/>
  <c r="D449" i="6" s="1"/>
  <c r="H448" i="6"/>
  <c r="F168" i="6"/>
  <c r="E168" i="6" s="1"/>
  <c r="D169" i="6" s="1" a="1"/>
  <c r="D169" i="6" s="1"/>
  <c r="H168" i="6"/>
  <c r="G490" i="6"/>
  <c r="H336" i="6"/>
  <c r="F336" i="6"/>
  <c r="E336" i="6" s="1"/>
  <c r="D337" i="6" s="1" a="1"/>
  <c r="D337" i="6" s="1"/>
  <c r="H280" i="6"/>
  <c r="F280" i="6"/>
  <c r="E280" i="6" s="1"/>
  <c r="D281" i="6" s="1" a="1"/>
  <c r="D281" i="6" s="1"/>
  <c r="G462" i="6"/>
  <c r="G631" i="6"/>
  <c r="G84" i="6"/>
  <c r="G518" i="6"/>
  <c r="G392" i="6"/>
  <c r="F210" i="6"/>
  <c r="E210" i="6" s="1"/>
  <c r="D211" i="6" s="1" a="1"/>
  <c r="D211" i="6" s="1"/>
  <c r="H210" i="6"/>
  <c r="G546" i="6"/>
  <c r="H406" i="6"/>
  <c r="F406" i="6"/>
  <c r="E406" i="6" s="1"/>
  <c r="D407" i="6" s="1" a="1"/>
  <c r="D407" i="6" s="1"/>
  <c r="G154" i="6"/>
  <c r="F98" i="6"/>
  <c r="E98" i="6" s="1"/>
  <c r="D99" i="6" s="1" a="1"/>
  <c r="D99" i="6" s="1"/>
  <c r="H98" i="6"/>
  <c r="H182" i="6"/>
  <c r="F182" i="6"/>
  <c r="E182" i="6" s="1"/>
  <c r="D183" i="6" s="1" a="1"/>
  <c r="D183" i="6" s="1"/>
  <c r="G434" i="6"/>
  <c r="G364" i="6"/>
  <c r="G140" i="6"/>
  <c r="H112" i="6"/>
  <c r="F112" i="6"/>
  <c r="E112" i="6" s="1"/>
  <c r="D113" i="6" s="1" a="1"/>
  <c r="D113" i="6" s="1"/>
  <c r="AS28" i="26" l="1"/>
  <c r="AT29" i="26"/>
  <c r="AQ29" i="26" s="1"/>
  <c r="AS29" i="26"/>
  <c r="AT30" i="26" s="1"/>
  <c r="AQ30" i="26" s="1"/>
  <c r="G36" i="26"/>
  <c r="H36" i="26" s="1"/>
  <c r="F37" i="26" s="1" a="1"/>
  <c r="F37" i="26" s="1"/>
  <c r="AH21" i="26"/>
  <c r="AH44" i="26"/>
  <c r="U32" i="26"/>
  <c r="E14" i="6"/>
  <c r="D15" i="6" s="1" a="1"/>
  <c r="D15" i="6" s="1"/>
  <c r="N517" i="20"/>
  <c r="M517" i="20" s="1"/>
  <c r="L518" i="20" s="1" a="1"/>
  <c r="L518" i="20" s="1"/>
  <c r="P517" i="20"/>
  <c r="O603" i="20"/>
  <c r="N335" i="20"/>
  <c r="M335" i="20" s="1"/>
  <c r="L336" i="20" s="1" a="1"/>
  <c r="L336" i="20" s="1"/>
  <c r="P335" i="20"/>
  <c r="O616" i="20"/>
  <c r="P168" i="20"/>
  <c r="N168" i="20"/>
  <c r="M168" i="20" s="1"/>
  <c r="L169" i="20" s="1" a="1"/>
  <c r="L169" i="20" s="1"/>
  <c r="O112" i="20"/>
  <c r="P475" i="20"/>
  <c r="N475" i="20"/>
  <c r="M475" i="20" s="1"/>
  <c r="L476" i="20" s="1" a="1"/>
  <c r="L476" i="20" s="1"/>
  <c r="P238" i="20"/>
  <c r="N238" i="20"/>
  <c r="M238" i="20" s="1"/>
  <c r="L239" i="20" s="1" a="1"/>
  <c r="L239" i="20" s="1"/>
  <c r="N99" i="20"/>
  <c r="M99" i="20" s="1"/>
  <c r="L100" i="20" s="1" a="1"/>
  <c r="L100" i="20" s="1"/>
  <c r="P99" i="20"/>
  <c r="O267" i="20"/>
  <c r="P433" i="20"/>
  <c r="N433" i="20"/>
  <c r="M433" i="20" s="1"/>
  <c r="L434" i="20" s="1" a="1"/>
  <c r="L434" i="20" s="1"/>
  <c r="P153" i="20"/>
  <c r="N153" i="20"/>
  <c r="M153" i="20" s="1"/>
  <c r="L154" i="20" s="1" a="1"/>
  <c r="L154" i="20" s="1"/>
  <c r="O84" i="20"/>
  <c r="O504" i="20"/>
  <c r="P251" i="20"/>
  <c r="N251" i="20"/>
  <c r="M251" i="20" s="1"/>
  <c r="L252" i="20" s="1" a="1"/>
  <c r="L252" i="20" s="1"/>
  <c r="O196" i="20"/>
  <c r="N70" i="20"/>
  <c r="M70" i="20" s="1"/>
  <c r="L71" i="20" s="1" a="1"/>
  <c r="L71" i="20" s="1"/>
  <c r="P70" i="20"/>
  <c r="P448" i="20"/>
  <c r="N448" i="20"/>
  <c r="M448" i="20" s="1"/>
  <c r="L449" i="20" s="1" a="1"/>
  <c r="L449" i="20" s="1"/>
  <c r="N643" i="20"/>
  <c r="M643" i="20" s="1"/>
  <c r="L644" i="20" s="1" a="1"/>
  <c r="L644" i="20" s="1"/>
  <c r="P643" i="20"/>
  <c r="P323" i="20"/>
  <c r="N323" i="20"/>
  <c r="M323" i="20" s="1"/>
  <c r="L324" i="20" s="1" a="1"/>
  <c r="L324" i="20" s="1"/>
  <c r="O294" i="20"/>
  <c r="N391" i="20"/>
  <c r="M391" i="20" s="1"/>
  <c r="L392" i="20" s="1" a="1"/>
  <c r="L392" i="20" s="1"/>
  <c r="P391" i="20"/>
  <c r="O406" i="20"/>
  <c r="O532" i="20"/>
  <c r="O420" i="20"/>
  <c r="O224" i="20"/>
  <c r="O378" i="20"/>
  <c r="N182" i="20"/>
  <c r="M182" i="20" s="1"/>
  <c r="L183" i="20" s="1" a="1"/>
  <c r="L183" i="20" s="1"/>
  <c r="P182" i="20"/>
  <c r="O462" i="20"/>
  <c r="P657" i="20"/>
  <c r="N657" i="20"/>
  <c r="M657" i="20" s="1"/>
  <c r="L658" i="20" s="1" a="1"/>
  <c r="L658" i="20" s="1"/>
  <c r="O574" i="20"/>
  <c r="P587" i="20"/>
  <c r="N587" i="20"/>
  <c r="M587" i="20" s="1"/>
  <c r="L588" i="20" s="1" a="1"/>
  <c r="L588" i="20" s="1"/>
  <c r="O672" i="20"/>
  <c r="P559" i="20"/>
  <c r="N559" i="20"/>
  <c r="M559" i="20" s="1"/>
  <c r="L560" i="20" s="1" a="1"/>
  <c r="L560" i="20" s="1"/>
  <c r="P363" i="20"/>
  <c r="N363" i="20"/>
  <c r="M363" i="20" s="1"/>
  <c r="L364" i="20" s="1" a="1"/>
  <c r="L364" i="20" s="1"/>
  <c r="O308" i="20"/>
  <c r="N140" i="20"/>
  <c r="M140" i="20" s="1"/>
  <c r="L141" i="20" s="1" a="1"/>
  <c r="L141" i="20" s="1"/>
  <c r="P140" i="20"/>
  <c r="O126" i="20"/>
  <c r="P52" i="20"/>
  <c r="N52" i="20"/>
  <c r="M52" i="20" s="1"/>
  <c r="L53" i="20" s="1" a="1"/>
  <c r="L53" i="20" s="1"/>
  <c r="O630" i="20"/>
  <c r="N280" i="20"/>
  <c r="M280" i="20" s="1"/>
  <c r="L281" i="20" s="1" a="1"/>
  <c r="L281" i="20" s="1"/>
  <c r="P280" i="20"/>
  <c r="N209" i="20"/>
  <c r="M209" i="20" s="1"/>
  <c r="L210" i="20" s="1" a="1"/>
  <c r="L210" i="20" s="1"/>
  <c r="P209" i="20"/>
  <c r="N350" i="20"/>
  <c r="M350" i="20" s="1"/>
  <c r="L351" i="20" s="1" a="1"/>
  <c r="L351" i="20" s="1"/>
  <c r="P350" i="20"/>
  <c r="O490" i="20"/>
  <c r="P545" i="20"/>
  <c r="N545" i="20"/>
  <c r="M545" i="20" s="1"/>
  <c r="L546" i="20" s="1" a="1"/>
  <c r="L546" i="20" s="1"/>
  <c r="F59" i="15"/>
  <c r="E59" i="15" s="1"/>
  <c r="D60" i="15" s="1" a="1"/>
  <c r="D60" i="15" s="1"/>
  <c r="H59" i="15"/>
  <c r="H88" i="15"/>
  <c r="F88" i="15"/>
  <c r="E88" i="15" s="1"/>
  <c r="D89" i="15" s="1" a="1"/>
  <c r="D89" i="15" s="1"/>
  <c r="G31" i="15"/>
  <c r="H73" i="15"/>
  <c r="F73" i="15"/>
  <c r="E73" i="15" s="1"/>
  <c r="D74" i="15" s="1" a="1"/>
  <c r="D74" i="15" s="1"/>
  <c r="H45" i="15"/>
  <c r="F45" i="15"/>
  <c r="E45" i="15" s="1"/>
  <c r="D46" i="15" s="1" a="1"/>
  <c r="D46" i="15" s="1"/>
  <c r="G15" i="6"/>
  <c r="H197" i="6"/>
  <c r="F197" i="6"/>
  <c r="E197" i="6" s="1"/>
  <c r="D198" i="6" s="1" a="1"/>
  <c r="D198" i="6" s="1"/>
  <c r="G57" i="6"/>
  <c r="G239" i="6"/>
  <c r="G477" i="6"/>
  <c r="F546" i="6"/>
  <c r="E546" i="6" s="1"/>
  <c r="D547" i="6" s="1" a="1"/>
  <c r="D547" i="6" s="1"/>
  <c r="H546" i="6"/>
  <c r="G337" i="6"/>
  <c r="H588" i="6"/>
  <c r="F588" i="6"/>
  <c r="E588" i="6" s="1"/>
  <c r="D589" i="6" s="1" a="1"/>
  <c r="D589" i="6" s="1"/>
  <c r="G267" i="6"/>
  <c r="G323" i="6"/>
  <c r="F560" i="6"/>
  <c r="E560" i="6" s="1"/>
  <c r="D561" i="6" s="1" a="1"/>
  <c r="D561" i="6" s="1"/>
  <c r="H560" i="6"/>
  <c r="G99" i="6"/>
  <c r="F631" i="6"/>
  <c r="E631" i="6" s="1"/>
  <c r="D632" i="6" s="1" a="1"/>
  <c r="D632" i="6" s="1"/>
  <c r="H631" i="6"/>
  <c r="G253" i="6"/>
  <c r="G407" i="6"/>
  <c r="F532" i="6"/>
  <c r="E532" i="6" s="1"/>
  <c r="D533" i="6" s="1" a="1"/>
  <c r="D533" i="6" s="1"/>
  <c r="H532" i="6"/>
  <c r="G281" i="6"/>
  <c r="G113" i="6"/>
  <c r="H140" i="6"/>
  <c r="F140" i="6"/>
  <c r="E140" i="6" s="1"/>
  <c r="D141" i="6" s="1" a="1"/>
  <c r="D141" i="6" s="1"/>
  <c r="H490" i="6"/>
  <c r="F490" i="6"/>
  <c r="E490" i="6" s="1"/>
  <c r="D491" i="6" s="1" a="1"/>
  <c r="D491" i="6" s="1"/>
  <c r="H364" i="6"/>
  <c r="F364" i="6"/>
  <c r="E364" i="6" s="1"/>
  <c r="D365" i="6" s="1" a="1"/>
  <c r="D365" i="6" s="1"/>
  <c r="H392" i="6"/>
  <c r="F392" i="6"/>
  <c r="E392" i="6" s="1"/>
  <c r="D393" i="6" s="1" a="1"/>
  <c r="D393" i="6" s="1"/>
  <c r="F42" i="6"/>
  <c r="E42" i="6" s="1"/>
  <c r="D43" i="6" s="1" a="1"/>
  <c r="D43" i="6" s="1"/>
  <c r="H42" i="6"/>
  <c r="G29" i="6"/>
  <c r="F518" i="6"/>
  <c r="E518" i="6" s="1"/>
  <c r="D519" i="6" s="1" a="1"/>
  <c r="D519" i="6" s="1"/>
  <c r="H518" i="6"/>
  <c r="G309" i="6"/>
  <c r="F434" i="6"/>
  <c r="E434" i="6" s="1"/>
  <c r="D435" i="6" s="1" a="1"/>
  <c r="D435" i="6" s="1"/>
  <c r="H434" i="6"/>
  <c r="H126" i="6"/>
  <c r="F126" i="6"/>
  <c r="E126" i="6" s="1"/>
  <c r="D127" i="6" s="1" a="1"/>
  <c r="D127" i="6" s="1"/>
  <c r="G183" i="6"/>
  <c r="F84" i="6"/>
  <c r="E84" i="6" s="1"/>
  <c r="D85" i="6" s="1" a="1"/>
  <c r="D85" i="6" s="1"/>
  <c r="H84" i="6"/>
  <c r="G449" i="6"/>
  <c r="H602" i="6"/>
  <c r="F602" i="6"/>
  <c r="E602" i="6" s="1"/>
  <c r="D603" i="6" s="1" a="1"/>
  <c r="D603" i="6" s="1"/>
  <c r="F505" i="6"/>
  <c r="E505" i="6" s="1"/>
  <c r="D506" i="6" s="1" a="1"/>
  <c r="D506" i="6" s="1"/>
  <c r="H505" i="6"/>
  <c r="F154" i="6"/>
  <c r="E154" i="6" s="1"/>
  <c r="D155" i="6" s="1" a="1"/>
  <c r="D155" i="6" s="1"/>
  <c r="H154" i="6"/>
  <c r="F462" i="6"/>
  <c r="E462" i="6" s="1"/>
  <c r="D463" i="6" s="1" a="1"/>
  <c r="D463" i="6" s="1"/>
  <c r="H462" i="6"/>
  <c r="G379" i="6"/>
  <c r="H70" i="6"/>
  <c r="F70" i="6"/>
  <c r="E70" i="6" s="1"/>
  <c r="D71" i="6" s="1" a="1"/>
  <c r="D71" i="6" s="1"/>
  <c r="G211" i="6"/>
  <c r="H224" i="6"/>
  <c r="F224" i="6"/>
  <c r="E224" i="6" s="1"/>
  <c r="D225" i="6" s="1" a="1"/>
  <c r="D225" i="6" s="1"/>
  <c r="H420" i="6"/>
  <c r="F420" i="6"/>
  <c r="E420" i="6" s="1"/>
  <c r="D421" i="6" s="1" a="1"/>
  <c r="D421" i="6" s="1"/>
  <c r="H616" i="6"/>
  <c r="F616" i="6"/>
  <c r="E616" i="6" s="1"/>
  <c r="D617" i="6" s="1" a="1"/>
  <c r="D617" i="6" s="1"/>
  <c r="H295" i="6"/>
  <c r="F295" i="6"/>
  <c r="E295" i="6" s="1"/>
  <c r="D296" i="6" s="1" a="1"/>
  <c r="D296" i="6" s="1"/>
  <c r="G169" i="6"/>
  <c r="F574" i="6"/>
  <c r="E574" i="6" s="1"/>
  <c r="D575" i="6" s="1" a="1"/>
  <c r="D575" i="6" s="1"/>
  <c r="H574" i="6"/>
  <c r="G351" i="6"/>
  <c r="G37" i="26" l="1"/>
  <c r="AI44" i="26"/>
  <c r="AG44" i="26"/>
  <c r="AF44" i="26" s="1"/>
  <c r="AE45" i="26" s="1" a="1"/>
  <c r="AE45" i="26" s="1"/>
  <c r="V32" i="26"/>
  <c r="T33" i="26" s="1" a="1"/>
  <c r="T33" i="26" s="1"/>
  <c r="AI21" i="26"/>
  <c r="AG21" i="26" s="1"/>
  <c r="AF21" i="26" s="1"/>
  <c r="AE22" i="26" s="1" a="1"/>
  <c r="AE22" i="26" s="1"/>
  <c r="N630" i="20"/>
  <c r="M630" i="20" s="1"/>
  <c r="L631" i="20" s="1" a="1"/>
  <c r="L631" i="20" s="1"/>
  <c r="P630" i="20"/>
  <c r="P196" i="20"/>
  <c r="N196" i="20"/>
  <c r="M196" i="20" s="1"/>
  <c r="L197" i="20" s="1" a="1"/>
  <c r="L197" i="20" s="1"/>
  <c r="O658" i="20"/>
  <c r="N112" i="20"/>
  <c r="M112" i="20" s="1"/>
  <c r="L113" i="20" s="1" a="1"/>
  <c r="L113" i="20" s="1"/>
  <c r="P112" i="20"/>
  <c r="O53" i="20"/>
  <c r="P126" i="20"/>
  <c r="N126" i="20"/>
  <c r="M126" i="20" s="1"/>
  <c r="L127" i="20" s="1" a="1"/>
  <c r="L127" i="20" s="1"/>
  <c r="O392" i="20"/>
  <c r="N504" i="20"/>
  <c r="M504" i="20" s="1"/>
  <c r="L505" i="20" s="1" a="1"/>
  <c r="L505" i="20" s="1"/>
  <c r="P504" i="20"/>
  <c r="O252" i="20"/>
  <c r="P462" i="20"/>
  <c r="N462" i="20"/>
  <c r="M462" i="20" s="1"/>
  <c r="L463" i="20" s="1" a="1"/>
  <c r="L463" i="20" s="1"/>
  <c r="P294" i="20"/>
  <c r="N294" i="20"/>
  <c r="M294" i="20" s="1"/>
  <c r="L295" i="20" s="1" a="1"/>
  <c r="L295" i="20" s="1"/>
  <c r="O169" i="20"/>
  <c r="O141" i="20"/>
  <c r="P84" i="20"/>
  <c r="N84" i="20"/>
  <c r="M84" i="20" s="1"/>
  <c r="L85" i="20" s="1" a="1"/>
  <c r="L85" i="20" s="1"/>
  <c r="P532" i="20"/>
  <c r="N532" i="20"/>
  <c r="M532" i="20" s="1"/>
  <c r="L533" i="20" s="1" a="1"/>
  <c r="L533" i="20" s="1"/>
  <c r="O154" i="20"/>
  <c r="P406" i="20"/>
  <c r="N406" i="20"/>
  <c r="M406" i="20" s="1"/>
  <c r="L407" i="20" s="1" a="1"/>
  <c r="L407" i="20" s="1"/>
  <c r="N616" i="20"/>
  <c r="M616" i="20" s="1"/>
  <c r="L617" i="20" s="1" a="1"/>
  <c r="L617" i="20" s="1"/>
  <c r="P616" i="20"/>
  <c r="O588" i="20"/>
  <c r="O434" i="20"/>
  <c r="O476" i="20"/>
  <c r="O324" i="20"/>
  <c r="O644" i="20"/>
  <c r="O336" i="20"/>
  <c r="P308" i="20"/>
  <c r="N308" i="20"/>
  <c r="M308" i="20" s="1"/>
  <c r="L309" i="20" s="1" a="1"/>
  <c r="L309" i="20" s="1"/>
  <c r="N378" i="20"/>
  <c r="M378" i="20" s="1"/>
  <c r="L379" i="20" s="1" a="1"/>
  <c r="L379" i="20" s="1"/>
  <c r="P378" i="20"/>
  <c r="O560" i="20"/>
  <c r="O449" i="20"/>
  <c r="O210" i="20"/>
  <c r="P224" i="20"/>
  <c r="N224" i="20"/>
  <c r="M224" i="20" s="1"/>
  <c r="L225" i="20" s="1" a="1"/>
  <c r="L225" i="20" s="1"/>
  <c r="P267" i="20"/>
  <c r="N267" i="20"/>
  <c r="M267" i="20" s="1"/>
  <c r="L268" i="20" s="1" a="1"/>
  <c r="L268" i="20" s="1"/>
  <c r="P603" i="20"/>
  <c r="N603" i="20"/>
  <c r="M603" i="20" s="1"/>
  <c r="L604" i="20" s="1" a="1"/>
  <c r="L604" i="20" s="1"/>
  <c r="N574" i="20"/>
  <c r="M574" i="20" s="1"/>
  <c r="L575" i="20" s="1" a="1"/>
  <c r="L575" i="20" s="1"/>
  <c r="P574" i="20"/>
  <c r="O183" i="20"/>
  <c r="O351" i="20"/>
  <c r="O239" i="20"/>
  <c r="O546" i="20"/>
  <c r="P490" i="20"/>
  <c r="N490" i="20"/>
  <c r="M490" i="20" s="1"/>
  <c r="L491" i="20" s="1" a="1"/>
  <c r="L491" i="20" s="1"/>
  <c r="O364" i="20"/>
  <c r="O281" i="20"/>
  <c r="N672" i="20"/>
  <c r="M672" i="20" s="1"/>
  <c r="L673" i="20" s="1" a="1"/>
  <c r="L673" i="20" s="1"/>
  <c r="P672" i="20"/>
  <c r="P420" i="20"/>
  <c r="N420" i="20"/>
  <c r="M420" i="20" s="1"/>
  <c r="L421" i="20" s="1" a="1"/>
  <c r="L421" i="20" s="1"/>
  <c r="O71" i="20"/>
  <c r="O100" i="20"/>
  <c r="O518" i="20"/>
  <c r="G74" i="15"/>
  <c r="G46" i="15"/>
  <c r="G89" i="15"/>
  <c r="F31" i="15"/>
  <c r="E31" i="15" s="1"/>
  <c r="D32" i="15" s="1" a="1"/>
  <c r="D32" i="15" s="1"/>
  <c r="H31" i="15"/>
  <c r="G60" i="15"/>
  <c r="H29" i="6"/>
  <c r="F29" i="6"/>
  <c r="E29" i="6" s="1"/>
  <c r="D30" i="6" s="1" a="1"/>
  <c r="D30" i="6" s="1"/>
  <c r="G43" i="6"/>
  <c r="G365" i="6"/>
  <c r="F477" i="6"/>
  <c r="E477" i="6" s="1"/>
  <c r="D478" i="6" s="1" a="1"/>
  <c r="D478" i="6" s="1"/>
  <c r="H477" i="6"/>
  <c r="F183" i="6"/>
  <c r="E183" i="6" s="1"/>
  <c r="D184" i="6" s="1" a="1"/>
  <c r="D184" i="6" s="1"/>
  <c r="H183" i="6"/>
  <c r="G632" i="6"/>
  <c r="G127" i="6"/>
  <c r="G491" i="6"/>
  <c r="G589" i="6"/>
  <c r="G225" i="6"/>
  <c r="H337" i="6"/>
  <c r="F337" i="6"/>
  <c r="E337" i="6" s="1"/>
  <c r="D338" i="6" s="1" a="1"/>
  <c r="D338" i="6" s="1"/>
  <c r="G393" i="6"/>
  <c r="F253" i="6"/>
  <c r="E253" i="6" s="1"/>
  <c r="D254" i="6" s="1" a="1"/>
  <c r="D254" i="6" s="1"/>
  <c r="H253" i="6"/>
  <c r="H211" i="6"/>
  <c r="F211" i="6"/>
  <c r="E211" i="6" s="1"/>
  <c r="D212" i="6" s="1" a="1"/>
  <c r="D212" i="6" s="1"/>
  <c r="G71" i="6"/>
  <c r="F379" i="6"/>
  <c r="E379" i="6" s="1"/>
  <c r="D380" i="6" s="1" a="1"/>
  <c r="D380" i="6" s="1"/>
  <c r="H379" i="6"/>
  <c r="G141" i="6"/>
  <c r="G561" i="6"/>
  <c r="G296" i="6"/>
  <c r="F113" i="6"/>
  <c r="E113" i="6" s="1"/>
  <c r="D114" i="6" s="1" a="1"/>
  <c r="D114" i="6" s="1"/>
  <c r="H113" i="6"/>
  <c r="G198" i="6"/>
  <c r="G155" i="6"/>
  <c r="H309" i="6"/>
  <c r="F309" i="6"/>
  <c r="E309" i="6" s="1"/>
  <c r="D310" i="6" s="1" a="1"/>
  <c r="D310" i="6" s="1"/>
  <c r="G603" i="6"/>
  <c r="H407" i="6"/>
  <c r="F407" i="6"/>
  <c r="E407" i="6" s="1"/>
  <c r="D408" i="6" s="1" a="1"/>
  <c r="D408" i="6" s="1"/>
  <c r="G547" i="6"/>
  <c r="F351" i="6"/>
  <c r="E351" i="6" s="1"/>
  <c r="D352" i="6" s="1" a="1"/>
  <c r="D352" i="6" s="1"/>
  <c r="H351" i="6"/>
  <c r="H99" i="6"/>
  <c r="F99" i="6"/>
  <c r="E99" i="6" s="1"/>
  <c r="D100" i="6" s="1" a="1"/>
  <c r="D100" i="6" s="1"/>
  <c r="G435" i="6"/>
  <c r="H57" i="6"/>
  <c r="F57" i="6"/>
  <c r="E57" i="6" s="1"/>
  <c r="D58" i="6" s="1" a="1"/>
  <c r="D58" i="6" s="1"/>
  <c r="H323" i="6"/>
  <c r="F323" i="6"/>
  <c r="E323" i="6" s="1"/>
  <c r="D324" i="6" s="1" a="1"/>
  <c r="D324" i="6" s="1"/>
  <c r="G617" i="6"/>
  <c r="F281" i="6"/>
  <c r="E281" i="6" s="1"/>
  <c r="D282" i="6" s="1" a="1"/>
  <c r="D282" i="6" s="1"/>
  <c r="H281" i="6"/>
  <c r="F267" i="6"/>
  <c r="E267" i="6" s="1"/>
  <c r="D268" i="6" s="1" a="1"/>
  <c r="D268" i="6" s="1"/>
  <c r="H267" i="6"/>
  <c r="G421" i="6"/>
  <c r="G533" i="6"/>
  <c r="H449" i="6"/>
  <c r="F449" i="6"/>
  <c r="E449" i="6" s="1"/>
  <c r="D450" i="6" s="1" a="1"/>
  <c r="D450" i="6" s="1"/>
  <c r="G85" i="6"/>
  <c r="G575" i="6"/>
  <c r="H239" i="6"/>
  <c r="F239" i="6"/>
  <c r="E239" i="6" s="1"/>
  <c r="D240" i="6" s="1" a="1"/>
  <c r="D240" i="6" s="1"/>
  <c r="H169" i="6"/>
  <c r="F169" i="6"/>
  <c r="E169" i="6" s="1"/>
  <c r="D170" i="6" s="1" a="1"/>
  <c r="D170" i="6" s="1"/>
  <c r="G463" i="6"/>
  <c r="G506" i="6"/>
  <c r="G519" i="6"/>
  <c r="H15" i="6"/>
  <c r="F15" i="6" s="1"/>
  <c r="H37" i="26" l="1"/>
  <c r="F38" i="26" s="1" a="1"/>
  <c r="F38" i="26" s="1"/>
  <c r="AH22" i="26"/>
  <c r="AH45" i="26"/>
  <c r="U33" i="26"/>
  <c r="V33" i="26" s="1"/>
  <c r="T34" i="26" s="1" a="1"/>
  <c r="T34" i="26" s="1"/>
  <c r="O127" i="20"/>
  <c r="O533" i="20"/>
  <c r="N324" i="20"/>
  <c r="M324" i="20" s="1"/>
  <c r="L325" i="20" s="1" a="1"/>
  <c r="L325" i="20" s="1"/>
  <c r="P324" i="20"/>
  <c r="N336" i="20"/>
  <c r="M336" i="20" s="1"/>
  <c r="L337" i="20" s="1" a="1"/>
  <c r="L337" i="20" s="1"/>
  <c r="P336" i="20"/>
  <c r="O491" i="20"/>
  <c r="P518" i="20"/>
  <c r="N518" i="20"/>
  <c r="M518" i="20" s="1"/>
  <c r="L519" i="20" s="1" a="1"/>
  <c r="L519" i="20" s="1"/>
  <c r="N476" i="20"/>
  <c r="M476" i="20" s="1"/>
  <c r="L477" i="20" s="1" a="1"/>
  <c r="L477" i="20" s="1"/>
  <c r="P476" i="20"/>
  <c r="P53" i="20"/>
  <c r="N53" i="20"/>
  <c r="M53" i="20" s="1"/>
  <c r="L54" i="20" s="1" a="1"/>
  <c r="L54" i="20" s="1"/>
  <c r="O604" i="20"/>
  <c r="P141" i="20"/>
  <c r="N141" i="20"/>
  <c r="M141" i="20" s="1"/>
  <c r="L142" i="20" s="1" a="1"/>
  <c r="L142" i="20" s="1"/>
  <c r="P169" i="20"/>
  <c r="N169" i="20"/>
  <c r="M169" i="20" s="1"/>
  <c r="L170" i="20" s="1" a="1"/>
  <c r="L170" i="20" s="1"/>
  <c r="O113" i="20"/>
  <c r="N281" i="20"/>
  <c r="M281" i="20" s="1"/>
  <c r="L282" i="20" s="1" a="1"/>
  <c r="L282" i="20" s="1"/>
  <c r="P281" i="20"/>
  <c r="O295" i="20"/>
  <c r="P658" i="20"/>
  <c r="N658" i="20"/>
  <c r="M658" i="20" s="1"/>
  <c r="L659" i="20" s="1" a="1"/>
  <c r="L659" i="20" s="1"/>
  <c r="O268" i="20"/>
  <c r="N100" i="20"/>
  <c r="M100" i="20" s="1"/>
  <c r="L101" i="20" s="1" a="1"/>
  <c r="L101" i="20" s="1"/>
  <c r="P100" i="20"/>
  <c r="P588" i="20"/>
  <c r="N588" i="20"/>
  <c r="M588" i="20" s="1"/>
  <c r="L589" i="20" s="1" a="1"/>
  <c r="L589" i="20" s="1"/>
  <c r="P71" i="20"/>
  <c r="N71" i="20"/>
  <c r="M71" i="20" s="1"/>
  <c r="L72" i="20" s="1" a="1"/>
  <c r="L72" i="20" s="1"/>
  <c r="P351" i="20"/>
  <c r="N351" i="20"/>
  <c r="M351" i="20" s="1"/>
  <c r="L352" i="20" s="1" a="1"/>
  <c r="L352" i="20" s="1"/>
  <c r="N560" i="20"/>
  <c r="M560" i="20" s="1"/>
  <c r="L561" i="20" s="1" a="1"/>
  <c r="L561" i="20" s="1"/>
  <c r="P560" i="20"/>
  <c r="O85" i="20"/>
  <c r="N449" i="20"/>
  <c r="M449" i="20" s="1"/>
  <c r="L450" i="20" s="1" a="1"/>
  <c r="L450" i="20" s="1"/>
  <c r="P449" i="20"/>
  <c r="O421" i="20"/>
  <c r="O463" i="20"/>
  <c r="O197" i="20"/>
  <c r="O505" i="20"/>
  <c r="P364" i="20"/>
  <c r="N364" i="20"/>
  <c r="M364" i="20" s="1"/>
  <c r="L365" i="20" s="1" a="1"/>
  <c r="L365" i="20" s="1"/>
  <c r="N392" i="20"/>
  <c r="M392" i="20" s="1"/>
  <c r="L393" i="20" s="1" a="1"/>
  <c r="L393" i="20" s="1"/>
  <c r="P392" i="20"/>
  <c r="P239" i="20"/>
  <c r="N239" i="20"/>
  <c r="M239" i="20" s="1"/>
  <c r="L240" i="20" s="1" a="1"/>
  <c r="L240" i="20" s="1"/>
  <c r="N183" i="20"/>
  <c r="M183" i="20" s="1"/>
  <c r="L184" i="20" s="1" a="1"/>
  <c r="L184" i="20" s="1"/>
  <c r="P183" i="20"/>
  <c r="O379" i="20"/>
  <c r="O617" i="20"/>
  <c r="P154" i="20"/>
  <c r="N154" i="20"/>
  <c r="M154" i="20" s="1"/>
  <c r="L155" i="20" s="1" a="1"/>
  <c r="L155" i="20" s="1"/>
  <c r="P644" i="20"/>
  <c r="N644" i="20"/>
  <c r="M644" i="20" s="1"/>
  <c r="L645" i="20" s="1" a="1"/>
  <c r="L645" i="20" s="1"/>
  <c r="P210" i="20"/>
  <c r="N210" i="20"/>
  <c r="M210" i="20" s="1"/>
  <c r="L211" i="20" s="1" a="1"/>
  <c r="L211" i="20" s="1"/>
  <c r="P434" i="20"/>
  <c r="N434" i="20"/>
  <c r="M434" i="20" s="1"/>
  <c r="L435" i="20" s="1" a="1"/>
  <c r="L435" i="20" s="1"/>
  <c r="O309" i="20"/>
  <c r="O407" i="20"/>
  <c r="N252" i="20"/>
  <c r="M252" i="20" s="1"/>
  <c r="L253" i="20" s="1" a="1"/>
  <c r="L253" i="20" s="1"/>
  <c r="P252" i="20"/>
  <c r="O225" i="20"/>
  <c r="P546" i="20"/>
  <c r="N546" i="20"/>
  <c r="M546" i="20" s="1"/>
  <c r="L547" i="20" s="1" a="1"/>
  <c r="L547" i="20" s="1"/>
  <c r="O673" i="20"/>
  <c r="O575" i="20"/>
  <c r="O631" i="20"/>
  <c r="G32" i="15"/>
  <c r="F46" i="15"/>
  <c r="E46" i="15" s="1"/>
  <c r="D47" i="15" s="1" a="1"/>
  <c r="D47" i="15" s="1"/>
  <c r="H46" i="15"/>
  <c r="H60" i="15"/>
  <c r="F60" i="15"/>
  <c r="E60" i="15" s="1"/>
  <c r="D61" i="15" s="1" a="1"/>
  <c r="D61" i="15" s="1"/>
  <c r="F89" i="15"/>
  <c r="E89" i="15" s="1"/>
  <c r="D90" i="15" s="1" a="1"/>
  <c r="D90" i="15" s="1"/>
  <c r="H89" i="15"/>
  <c r="F74" i="15"/>
  <c r="E74" i="15" s="1"/>
  <c r="D75" i="15" s="1" a="1"/>
  <c r="D75" i="15" s="1"/>
  <c r="H74" i="15"/>
  <c r="G380" i="6"/>
  <c r="F491" i="6"/>
  <c r="E491" i="6" s="1"/>
  <c r="D492" i="6" s="1" a="1"/>
  <c r="D492" i="6" s="1"/>
  <c r="H491" i="6"/>
  <c r="G58" i="6"/>
  <c r="F155" i="6"/>
  <c r="E155" i="6" s="1"/>
  <c r="D156" i="6" s="1" a="1"/>
  <c r="D156" i="6" s="1"/>
  <c r="H155" i="6"/>
  <c r="H632" i="6"/>
  <c r="F632" i="6"/>
  <c r="E632" i="6" s="1"/>
  <c r="D633" i="6" s="1" a="1"/>
  <c r="D633" i="6" s="1"/>
  <c r="H198" i="6"/>
  <c r="F198" i="6"/>
  <c r="E198" i="6" s="1"/>
  <c r="D199" i="6" s="1" a="1"/>
  <c r="D199" i="6" s="1"/>
  <c r="F435" i="6"/>
  <c r="E435" i="6" s="1"/>
  <c r="D436" i="6" s="1" a="1"/>
  <c r="D436" i="6" s="1"/>
  <c r="H435" i="6"/>
  <c r="G254" i="6"/>
  <c r="G184" i="6"/>
  <c r="H519" i="6"/>
  <c r="F519" i="6"/>
  <c r="E519" i="6" s="1"/>
  <c r="D520" i="6" s="1" a="1"/>
  <c r="D520" i="6" s="1"/>
  <c r="G100" i="6"/>
  <c r="F393" i="6"/>
  <c r="E393" i="6" s="1"/>
  <c r="D394" i="6" s="1" a="1"/>
  <c r="D394" i="6" s="1"/>
  <c r="H393" i="6"/>
  <c r="G240" i="6"/>
  <c r="F603" i="6"/>
  <c r="E603" i="6" s="1"/>
  <c r="D604" i="6" s="1" a="1"/>
  <c r="D604" i="6" s="1"/>
  <c r="H603" i="6"/>
  <c r="G324" i="6"/>
  <c r="G212" i="6"/>
  <c r="H85" i="6"/>
  <c r="F85" i="6"/>
  <c r="E85" i="6" s="1"/>
  <c r="D86" i="6" s="1" a="1"/>
  <c r="D86" i="6" s="1"/>
  <c r="G450" i="6"/>
  <c r="G114" i="6"/>
  <c r="H506" i="6"/>
  <c r="F506" i="6"/>
  <c r="E506" i="6" s="1"/>
  <c r="D507" i="6" s="1" a="1"/>
  <c r="D507" i="6" s="1"/>
  <c r="G352" i="6"/>
  <c r="H43" i="6"/>
  <c r="F43" i="6"/>
  <c r="E43" i="6" s="1"/>
  <c r="D44" i="6" s="1" a="1"/>
  <c r="D44" i="6" s="1"/>
  <c r="H463" i="6"/>
  <c r="F463" i="6"/>
  <c r="E463" i="6" s="1"/>
  <c r="D464" i="6" s="1" a="1"/>
  <c r="D464" i="6" s="1"/>
  <c r="G268" i="6"/>
  <c r="H547" i="6"/>
  <c r="F547" i="6"/>
  <c r="E547" i="6" s="1"/>
  <c r="D548" i="6" s="1" a="1"/>
  <c r="D548" i="6" s="1"/>
  <c r="E15" i="6"/>
  <c r="D16" i="6" s="1" a="1"/>
  <c r="D16" i="6" s="1"/>
  <c r="H533" i="6"/>
  <c r="F533" i="6"/>
  <c r="E533" i="6" s="1"/>
  <c r="D534" i="6" s="1" a="1"/>
  <c r="D534" i="6" s="1"/>
  <c r="G338" i="6"/>
  <c r="F561" i="6"/>
  <c r="E561" i="6" s="1"/>
  <c r="D562" i="6" s="1" a="1"/>
  <c r="D562" i="6" s="1"/>
  <c r="H561" i="6"/>
  <c r="G408" i="6"/>
  <c r="G30" i="6"/>
  <c r="F617" i="6"/>
  <c r="E617" i="6" s="1"/>
  <c r="D618" i="6" s="1" a="1"/>
  <c r="D618" i="6" s="1"/>
  <c r="H617" i="6"/>
  <c r="G310" i="6"/>
  <c r="F575" i="6"/>
  <c r="E575" i="6" s="1"/>
  <c r="D576" i="6" s="1" a="1"/>
  <c r="D576" i="6" s="1"/>
  <c r="H575" i="6"/>
  <c r="H71" i="6"/>
  <c r="F71" i="6"/>
  <c r="E71" i="6" s="1"/>
  <c r="D72" i="6" s="1" a="1"/>
  <c r="D72" i="6" s="1"/>
  <c r="H127" i="6"/>
  <c r="F127" i="6"/>
  <c r="E127" i="6" s="1"/>
  <c r="D128" i="6" s="1" a="1"/>
  <c r="D128" i="6" s="1"/>
  <c r="G478" i="6"/>
  <c r="H421" i="6"/>
  <c r="F421" i="6"/>
  <c r="E421" i="6" s="1"/>
  <c r="D422" i="6" s="1" a="1"/>
  <c r="D422" i="6" s="1"/>
  <c r="H365" i="6"/>
  <c r="F365" i="6"/>
  <c r="E365" i="6" s="1"/>
  <c r="D366" i="6" s="1" a="1"/>
  <c r="D366" i="6" s="1"/>
  <c r="H296" i="6"/>
  <c r="F296" i="6"/>
  <c r="E296" i="6" s="1"/>
  <c r="D297" i="6" s="1" a="1"/>
  <c r="D297" i="6" s="1"/>
  <c r="H225" i="6"/>
  <c r="F225" i="6"/>
  <c r="E225" i="6" s="1"/>
  <c r="D226" i="6" s="1" a="1"/>
  <c r="D226" i="6" s="1"/>
  <c r="G170" i="6"/>
  <c r="G282" i="6"/>
  <c r="H141" i="6"/>
  <c r="F141" i="6"/>
  <c r="E141" i="6" s="1"/>
  <c r="D142" i="6" s="1" a="1"/>
  <c r="D142" i="6" s="1"/>
  <c r="H589" i="6"/>
  <c r="F589" i="6"/>
  <c r="E589" i="6" s="1"/>
  <c r="D590" i="6" s="1" a="1"/>
  <c r="D590" i="6" s="1"/>
  <c r="G38" i="26" l="1"/>
  <c r="H38" i="26"/>
  <c r="F39" i="26" s="1" a="1"/>
  <c r="F39" i="26" s="1"/>
  <c r="AG45" i="26"/>
  <c r="AF45" i="26" s="1"/>
  <c r="AE46" i="26" s="1" a="1"/>
  <c r="AE46" i="26" s="1"/>
  <c r="AI45" i="26"/>
  <c r="U34" i="26"/>
  <c r="AI22" i="26"/>
  <c r="AG22" i="26" s="1"/>
  <c r="AF22" i="26" s="1"/>
  <c r="AE23" i="26" s="1" a="1"/>
  <c r="AE23" i="26" s="1"/>
  <c r="N268" i="20"/>
  <c r="M268" i="20" s="1"/>
  <c r="L269" i="20" s="1" a="1"/>
  <c r="L269" i="20" s="1"/>
  <c r="P268" i="20"/>
  <c r="O240" i="20"/>
  <c r="N85" i="20"/>
  <c r="M85" i="20" s="1"/>
  <c r="L86" i="20" s="1" a="1"/>
  <c r="L86" i="20" s="1"/>
  <c r="P85" i="20"/>
  <c r="O519" i="20"/>
  <c r="P407" i="20"/>
  <c r="N407" i="20"/>
  <c r="M407" i="20" s="1"/>
  <c r="L408" i="20" s="1" a="1"/>
  <c r="L408" i="20" s="1"/>
  <c r="N309" i="20"/>
  <c r="M309" i="20" s="1"/>
  <c r="L310" i="20" s="1" a="1"/>
  <c r="L310" i="20" s="1"/>
  <c r="P309" i="20"/>
  <c r="N295" i="20"/>
  <c r="M295" i="20" s="1"/>
  <c r="L296" i="20" s="1" a="1"/>
  <c r="L296" i="20" s="1"/>
  <c r="P295" i="20"/>
  <c r="O54" i="20"/>
  <c r="O435" i="20"/>
  <c r="N491" i="20"/>
  <c r="M491" i="20" s="1"/>
  <c r="L492" i="20" s="1" a="1"/>
  <c r="L492" i="20" s="1"/>
  <c r="P491" i="20"/>
  <c r="N379" i="20"/>
  <c r="M379" i="20" s="1"/>
  <c r="L380" i="20" s="1" a="1"/>
  <c r="L380" i="20" s="1"/>
  <c r="P379" i="20"/>
  <c r="O282" i="20"/>
  <c r="N421" i="20"/>
  <c r="M421" i="20" s="1"/>
  <c r="L422" i="20" s="1" a="1"/>
  <c r="L422" i="20" s="1"/>
  <c r="P421" i="20"/>
  <c r="P113" i="20"/>
  <c r="N113" i="20"/>
  <c r="M113" i="20" s="1"/>
  <c r="L114" i="20" s="1" a="1"/>
  <c r="L114" i="20" s="1"/>
  <c r="O184" i="20"/>
  <c r="O337" i="20"/>
  <c r="O477" i="20"/>
  <c r="O645" i="20"/>
  <c r="O659" i="20"/>
  <c r="O211" i="20"/>
  <c r="P673" i="20"/>
  <c r="N673" i="20"/>
  <c r="M673" i="20" s="1"/>
  <c r="L674" i="20" s="1" a="1"/>
  <c r="L674" i="20" s="1"/>
  <c r="P505" i="20"/>
  <c r="N505" i="20"/>
  <c r="M505" i="20" s="1"/>
  <c r="L506" i="20" s="1" a="1"/>
  <c r="L506" i="20" s="1"/>
  <c r="O325" i="20"/>
  <c r="O561" i="20"/>
  <c r="N575" i="20"/>
  <c r="M575" i="20" s="1"/>
  <c r="L576" i="20" s="1" a="1"/>
  <c r="L576" i="20" s="1"/>
  <c r="P575" i="20"/>
  <c r="O589" i="20"/>
  <c r="O142" i="20"/>
  <c r="O253" i="20"/>
  <c r="O393" i="20"/>
  <c r="O170" i="20"/>
  <c r="P197" i="20"/>
  <c r="N197" i="20"/>
  <c r="M197" i="20" s="1"/>
  <c r="L198" i="20" s="1" a="1"/>
  <c r="L198" i="20" s="1"/>
  <c r="P533" i="20"/>
  <c r="N533" i="20"/>
  <c r="M533" i="20" s="1"/>
  <c r="L534" i="20" s="1" a="1"/>
  <c r="L534" i="20" s="1"/>
  <c r="O352" i="20"/>
  <c r="O547" i="20"/>
  <c r="P225" i="20"/>
  <c r="N225" i="20"/>
  <c r="M225" i="20" s="1"/>
  <c r="L226" i="20" s="1" a="1"/>
  <c r="L226" i="20" s="1"/>
  <c r="P604" i="20"/>
  <c r="N604" i="20"/>
  <c r="M604" i="20" s="1"/>
  <c r="L605" i="20" s="1" a="1"/>
  <c r="L605" i="20" s="1"/>
  <c r="O450" i="20"/>
  <c r="N631" i="20"/>
  <c r="M631" i="20" s="1"/>
  <c r="L632" i="20" s="1" a="1"/>
  <c r="L632" i="20" s="1"/>
  <c r="P631" i="20"/>
  <c r="O365" i="20"/>
  <c r="O72" i="20"/>
  <c r="O155" i="20"/>
  <c r="P617" i="20"/>
  <c r="N617" i="20"/>
  <c r="M617" i="20" s="1"/>
  <c r="L618" i="20" s="1" a="1"/>
  <c r="L618" i="20" s="1"/>
  <c r="P463" i="20"/>
  <c r="N463" i="20"/>
  <c r="M463" i="20" s="1"/>
  <c r="L464" i="20" s="1" a="1"/>
  <c r="L464" i="20" s="1"/>
  <c r="O101" i="20"/>
  <c r="N127" i="20"/>
  <c r="M127" i="20" s="1"/>
  <c r="L128" i="20" s="1" a="1"/>
  <c r="L128" i="20" s="1"/>
  <c r="P127" i="20"/>
  <c r="G90" i="15"/>
  <c r="G47" i="15"/>
  <c r="G61" i="15"/>
  <c r="H32" i="15"/>
  <c r="F32" i="15"/>
  <c r="E32" i="15" s="1"/>
  <c r="D33" i="15" s="1" a="1"/>
  <c r="D33" i="15" s="1"/>
  <c r="G75" i="15"/>
  <c r="G618" i="6"/>
  <c r="G366" i="6"/>
  <c r="G44" i="6"/>
  <c r="H408" i="6"/>
  <c r="F408" i="6"/>
  <c r="E408" i="6" s="1"/>
  <c r="D409" i="6" s="1" a="1"/>
  <c r="D409" i="6" s="1"/>
  <c r="G590" i="6"/>
  <c r="H240" i="6"/>
  <c r="F240" i="6"/>
  <c r="E240" i="6" s="1"/>
  <c r="D241" i="6" s="1" a="1"/>
  <c r="D241" i="6" s="1"/>
  <c r="G633" i="6"/>
  <c r="H478" i="6"/>
  <c r="F478" i="6"/>
  <c r="E478" i="6" s="1"/>
  <c r="D479" i="6" s="1" a="1"/>
  <c r="D479" i="6" s="1"/>
  <c r="G562" i="6"/>
  <c r="H352" i="6"/>
  <c r="F352" i="6"/>
  <c r="E352" i="6" s="1"/>
  <c r="D353" i="6" s="1" a="1"/>
  <c r="D353" i="6" s="1"/>
  <c r="G142" i="6"/>
  <c r="G128" i="6"/>
  <c r="F338" i="6"/>
  <c r="E338" i="6" s="1"/>
  <c r="D339" i="6" s="1" a="1"/>
  <c r="D339" i="6" s="1"/>
  <c r="H338" i="6"/>
  <c r="G507" i="6"/>
  <c r="F450" i="6"/>
  <c r="E450" i="6" s="1"/>
  <c r="D451" i="6" s="1" a="1"/>
  <c r="D451" i="6" s="1"/>
  <c r="H450" i="6"/>
  <c r="G492" i="6"/>
  <c r="F212" i="6"/>
  <c r="E212" i="6" s="1"/>
  <c r="D213" i="6" s="1" a="1"/>
  <c r="D213" i="6" s="1"/>
  <c r="H212" i="6"/>
  <c r="G464" i="6"/>
  <c r="G436" i="6"/>
  <c r="G604" i="6"/>
  <c r="G156" i="6"/>
  <c r="G16" i="6"/>
  <c r="G576" i="6"/>
  <c r="G226" i="6"/>
  <c r="G86" i="6"/>
  <c r="F184" i="6"/>
  <c r="E184" i="6" s="1"/>
  <c r="D185" i="6" s="1" a="1"/>
  <c r="D185" i="6" s="1"/>
  <c r="H184" i="6"/>
  <c r="F380" i="6"/>
  <c r="E380" i="6" s="1"/>
  <c r="D381" i="6" s="1" a="1"/>
  <c r="D381" i="6" s="1"/>
  <c r="H380" i="6"/>
  <c r="G297" i="6"/>
  <c r="H268" i="6"/>
  <c r="F268" i="6"/>
  <c r="E268" i="6" s="1"/>
  <c r="D269" i="6" s="1" a="1"/>
  <c r="D269" i="6" s="1"/>
  <c r="H254" i="6"/>
  <c r="F254" i="6"/>
  <c r="E254" i="6" s="1"/>
  <c r="D255" i="6" s="1" a="1"/>
  <c r="D255" i="6" s="1"/>
  <c r="H30" i="6"/>
  <c r="F30" i="6"/>
  <c r="E30" i="6" s="1"/>
  <c r="D31" i="6" s="1" a="1"/>
  <c r="D31" i="6" s="1"/>
  <c r="F324" i="6"/>
  <c r="E324" i="6" s="1"/>
  <c r="D325" i="6" s="1" a="1"/>
  <c r="D325" i="6" s="1"/>
  <c r="H324" i="6"/>
  <c r="G422" i="6"/>
  <c r="G199" i="6"/>
  <c r="G394" i="6"/>
  <c r="G72" i="6"/>
  <c r="G534" i="6"/>
  <c r="F282" i="6"/>
  <c r="E282" i="6" s="1"/>
  <c r="D283" i="6" s="1" a="1"/>
  <c r="D283" i="6" s="1"/>
  <c r="H282" i="6"/>
  <c r="H114" i="6"/>
  <c r="F114" i="6"/>
  <c r="E114" i="6" s="1"/>
  <c r="D115" i="6" s="1" a="1"/>
  <c r="D115" i="6" s="1"/>
  <c r="F100" i="6"/>
  <c r="E100" i="6" s="1"/>
  <c r="D101" i="6" s="1" a="1"/>
  <c r="D101" i="6" s="1"/>
  <c r="H100" i="6"/>
  <c r="H58" i="6"/>
  <c r="F58" i="6"/>
  <c r="E58" i="6" s="1"/>
  <c r="D59" i="6" s="1" a="1"/>
  <c r="D59" i="6" s="1"/>
  <c r="H170" i="6"/>
  <c r="F170" i="6"/>
  <c r="E170" i="6" s="1"/>
  <c r="D171" i="6" s="1" a="1"/>
  <c r="D171" i="6" s="1"/>
  <c r="G520" i="6"/>
  <c r="G548" i="6"/>
  <c r="H310" i="6"/>
  <c r="F310" i="6"/>
  <c r="E310" i="6" s="1"/>
  <c r="D311" i="6" s="1" a="1"/>
  <c r="D311" i="6" s="1"/>
  <c r="G39" i="26" l="1"/>
  <c r="H39" i="26" s="1"/>
  <c r="F40" i="26" s="1" a="1"/>
  <c r="F40" i="26" s="1"/>
  <c r="AH23" i="26"/>
  <c r="V34" i="26"/>
  <c r="T35" i="26" s="1" a="1"/>
  <c r="T35" i="26" s="1"/>
  <c r="AH46" i="26"/>
  <c r="N54" i="20"/>
  <c r="M54" i="20" s="1"/>
  <c r="L55" i="20" s="1" a="1"/>
  <c r="L55" i="20" s="1"/>
  <c r="P54" i="20"/>
  <c r="O506" i="20"/>
  <c r="O114" i="20"/>
  <c r="P337" i="20"/>
  <c r="N337" i="20"/>
  <c r="M337" i="20" s="1"/>
  <c r="L338" i="20" s="1" a="1"/>
  <c r="L338" i="20" s="1"/>
  <c r="O310" i="20"/>
  <c r="O296" i="20"/>
  <c r="O408" i="20"/>
  <c r="O422" i="20"/>
  <c r="O534" i="20"/>
  <c r="O605" i="20"/>
  <c r="N282" i="20"/>
  <c r="M282" i="20" s="1"/>
  <c r="L283" i="20" s="1" a="1"/>
  <c r="L283" i="20" s="1"/>
  <c r="P282" i="20"/>
  <c r="O632" i="20"/>
  <c r="N519" i="20"/>
  <c r="M519" i="20" s="1"/>
  <c r="L520" i="20" s="1" a="1"/>
  <c r="L520" i="20" s="1"/>
  <c r="P519" i="20"/>
  <c r="P561" i="20"/>
  <c r="N561" i="20"/>
  <c r="M561" i="20" s="1"/>
  <c r="L562" i="20" s="1" a="1"/>
  <c r="L562" i="20" s="1"/>
  <c r="N365" i="20"/>
  <c r="M365" i="20" s="1"/>
  <c r="L366" i="20" s="1" a="1"/>
  <c r="L366" i="20" s="1"/>
  <c r="P365" i="20"/>
  <c r="N142" i="20"/>
  <c r="M142" i="20" s="1"/>
  <c r="L143" i="20" s="1" a="1"/>
  <c r="L143" i="20" s="1"/>
  <c r="P142" i="20"/>
  <c r="N659" i="20"/>
  <c r="M659" i="20" s="1"/>
  <c r="L660" i="20" s="1" a="1"/>
  <c r="L660" i="20" s="1"/>
  <c r="P659" i="20"/>
  <c r="O380" i="20"/>
  <c r="O86" i="20"/>
  <c r="O198" i="20"/>
  <c r="O128" i="20"/>
  <c r="N253" i="20"/>
  <c r="M253" i="20" s="1"/>
  <c r="L254" i="20" s="1" a="1"/>
  <c r="L254" i="20" s="1"/>
  <c r="P253" i="20"/>
  <c r="O618" i="20"/>
  <c r="P645" i="20"/>
  <c r="N645" i="20"/>
  <c r="M645" i="20" s="1"/>
  <c r="L646" i="20" s="1" a="1"/>
  <c r="L646" i="20" s="1"/>
  <c r="N240" i="20"/>
  <c r="M240" i="20" s="1"/>
  <c r="L241" i="20" s="1" a="1"/>
  <c r="L241" i="20" s="1"/>
  <c r="P240" i="20"/>
  <c r="N325" i="20"/>
  <c r="M325" i="20" s="1"/>
  <c r="L326" i="20" s="1" a="1"/>
  <c r="L326" i="20" s="1"/>
  <c r="P325" i="20"/>
  <c r="O226" i="20"/>
  <c r="P547" i="20"/>
  <c r="N547" i="20"/>
  <c r="M547" i="20" s="1"/>
  <c r="L548" i="20" s="1" a="1"/>
  <c r="L548" i="20" s="1"/>
  <c r="N589" i="20"/>
  <c r="M589" i="20" s="1"/>
  <c r="L590" i="20" s="1" a="1"/>
  <c r="L590" i="20" s="1"/>
  <c r="P589" i="20"/>
  <c r="O492" i="20"/>
  <c r="N72" i="20"/>
  <c r="M72" i="20" s="1"/>
  <c r="L73" i="20" s="1" a="1"/>
  <c r="L73" i="20" s="1"/>
  <c r="P72" i="20"/>
  <c r="N170" i="20"/>
  <c r="M170" i="20" s="1"/>
  <c r="L171" i="20" s="1" a="1"/>
  <c r="L171" i="20" s="1"/>
  <c r="P170" i="20"/>
  <c r="N393" i="20"/>
  <c r="M393" i="20" s="1"/>
  <c r="L394" i="20" s="1" a="1"/>
  <c r="L394" i="20" s="1"/>
  <c r="P393" i="20"/>
  <c r="N450" i="20"/>
  <c r="M450" i="20" s="1"/>
  <c r="L451" i="20" s="1" a="1"/>
  <c r="L451" i="20" s="1"/>
  <c r="P450" i="20"/>
  <c r="O464" i="20"/>
  <c r="P477" i="20"/>
  <c r="N477" i="20"/>
  <c r="M477" i="20" s="1"/>
  <c r="L478" i="20" s="1" a="1"/>
  <c r="L478" i="20" s="1"/>
  <c r="P184" i="20"/>
  <c r="N184" i="20"/>
  <c r="M184" i="20" s="1"/>
  <c r="L185" i="20" s="1" a="1"/>
  <c r="L185" i="20" s="1"/>
  <c r="O674" i="20"/>
  <c r="P101" i="20"/>
  <c r="N101" i="20"/>
  <c r="M101" i="20" s="1"/>
  <c r="L102" i="20" s="1" a="1"/>
  <c r="L102" i="20" s="1"/>
  <c r="N211" i="20"/>
  <c r="M211" i="20" s="1"/>
  <c r="L212" i="20" s="1" a="1"/>
  <c r="L212" i="20" s="1"/>
  <c r="P211" i="20"/>
  <c r="N155" i="20"/>
  <c r="M155" i="20" s="1"/>
  <c r="L156" i="20" s="1" a="1"/>
  <c r="L156" i="20" s="1"/>
  <c r="P155" i="20"/>
  <c r="N352" i="20"/>
  <c r="M352" i="20" s="1"/>
  <c r="L353" i="20" s="1" a="1"/>
  <c r="L353" i="20" s="1"/>
  <c r="P352" i="20"/>
  <c r="O576" i="20"/>
  <c r="P435" i="20"/>
  <c r="N435" i="20"/>
  <c r="M435" i="20" s="1"/>
  <c r="L436" i="20" s="1" a="1"/>
  <c r="L436" i="20" s="1"/>
  <c r="O269" i="20"/>
  <c r="G33" i="15"/>
  <c r="H47" i="15"/>
  <c r="F47" i="15"/>
  <c r="E47" i="15" s="1"/>
  <c r="D48" i="15" s="1" a="1"/>
  <c r="D48" i="15" s="1"/>
  <c r="F61" i="15"/>
  <c r="E61" i="15" s="1"/>
  <c r="D62" i="15" s="1" a="1"/>
  <c r="D62" i="15" s="1"/>
  <c r="H61" i="15"/>
  <c r="H75" i="15"/>
  <c r="F75" i="15"/>
  <c r="E75" i="15" s="1"/>
  <c r="D76" i="15" s="1" a="1"/>
  <c r="D76" i="15" s="1"/>
  <c r="H90" i="15"/>
  <c r="F90" i="15"/>
  <c r="E90" i="15" s="1"/>
  <c r="D91" i="15" s="1" a="1"/>
  <c r="D91" i="15" s="1"/>
  <c r="G101" i="6"/>
  <c r="G31" i="6"/>
  <c r="G255" i="6"/>
  <c r="G269" i="6"/>
  <c r="H156" i="6"/>
  <c r="F156" i="6"/>
  <c r="E156" i="6" s="1"/>
  <c r="D157" i="6" s="1" a="1"/>
  <c r="D157" i="6" s="1"/>
  <c r="G339" i="6"/>
  <c r="H590" i="6"/>
  <c r="F590" i="6"/>
  <c r="E590" i="6" s="1"/>
  <c r="D591" i="6" s="1" a="1"/>
  <c r="D591" i="6" s="1"/>
  <c r="H72" i="6"/>
  <c r="F72" i="6"/>
  <c r="E72" i="6" s="1"/>
  <c r="D73" i="6" s="1" a="1"/>
  <c r="D73" i="6" s="1"/>
  <c r="F297" i="6"/>
  <c r="E297" i="6" s="1"/>
  <c r="D298" i="6" s="1" a="1"/>
  <c r="D298" i="6" s="1"/>
  <c r="H297" i="6"/>
  <c r="F128" i="6"/>
  <c r="E128" i="6" s="1"/>
  <c r="D129" i="6" s="1" a="1"/>
  <c r="D129" i="6" s="1"/>
  <c r="H128" i="6"/>
  <c r="G409" i="6"/>
  <c r="G325" i="6"/>
  <c r="H492" i="6"/>
  <c r="F492" i="6"/>
  <c r="E492" i="6" s="1"/>
  <c r="D493" i="6" s="1" a="1"/>
  <c r="D493" i="6" s="1"/>
  <c r="F576" i="6"/>
  <c r="E576" i="6" s="1"/>
  <c r="D577" i="6" s="1" a="1"/>
  <c r="D577" i="6" s="1"/>
  <c r="H576" i="6"/>
  <c r="G283" i="6"/>
  <c r="F507" i="6"/>
  <c r="E507" i="6" s="1"/>
  <c r="D508" i="6" s="1" a="1"/>
  <c r="D508" i="6" s="1"/>
  <c r="H507" i="6"/>
  <c r="H520" i="6"/>
  <c r="F520" i="6"/>
  <c r="E520" i="6" s="1"/>
  <c r="D521" i="6" s="1" a="1"/>
  <c r="D521" i="6" s="1"/>
  <c r="H44" i="6"/>
  <c r="F44" i="6"/>
  <c r="E44" i="6" s="1"/>
  <c r="D45" i="6" s="1" a="1"/>
  <c r="D45" i="6" s="1"/>
  <c r="H142" i="6"/>
  <c r="F142" i="6"/>
  <c r="E142" i="6" s="1"/>
  <c r="D143" i="6" s="1" a="1"/>
  <c r="D143" i="6" s="1"/>
  <c r="H199" i="6"/>
  <c r="F199" i="6"/>
  <c r="E199" i="6" s="1"/>
  <c r="D200" i="6" s="1" a="1"/>
  <c r="D200" i="6" s="1"/>
  <c r="G185" i="6"/>
  <c r="H464" i="6"/>
  <c r="F464" i="6"/>
  <c r="E464" i="6" s="1"/>
  <c r="D465" i="6" s="1" a="1"/>
  <c r="D465" i="6" s="1"/>
  <c r="H366" i="6"/>
  <c r="F366" i="6"/>
  <c r="E366" i="6" s="1"/>
  <c r="D367" i="6" s="1" a="1"/>
  <c r="D367" i="6" s="1"/>
  <c r="G479" i="6"/>
  <c r="F226" i="6"/>
  <c r="E226" i="6" s="1"/>
  <c r="D227" i="6" s="1" a="1"/>
  <c r="D227" i="6" s="1"/>
  <c r="H226" i="6"/>
  <c r="G451" i="6"/>
  <c r="G241" i="6"/>
  <c r="G311" i="6"/>
  <c r="F548" i="6"/>
  <c r="E548" i="6" s="1"/>
  <c r="D549" i="6" s="1" a="1"/>
  <c r="D549" i="6" s="1"/>
  <c r="H548" i="6"/>
  <c r="F436" i="6"/>
  <c r="E436" i="6" s="1"/>
  <c r="D437" i="6" s="1" a="1"/>
  <c r="D437" i="6" s="1"/>
  <c r="H436" i="6"/>
  <c r="G171" i="6"/>
  <c r="G59" i="6"/>
  <c r="F422" i="6"/>
  <c r="E422" i="6" s="1"/>
  <c r="D423" i="6" s="1" a="1"/>
  <c r="D423" i="6" s="1"/>
  <c r="H422" i="6"/>
  <c r="F86" i="6"/>
  <c r="E86" i="6" s="1"/>
  <c r="D87" i="6" s="1" a="1"/>
  <c r="D87" i="6" s="1"/>
  <c r="H86" i="6"/>
  <c r="H618" i="6"/>
  <c r="F618" i="6"/>
  <c r="E618" i="6" s="1"/>
  <c r="D619" i="6" s="1" a="1"/>
  <c r="D619" i="6" s="1"/>
  <c r="G115" i="6"/>
  <c r="H633" i="6"/>
  <c r="F633" i="6"/>
  <c r="E633" i="6" s="1"/>
  <c r="D634" i="6" s="1" a="1"/>
  <c r="D634" i="6" s="1"/>
  <c r="H16" i="6"/>
  <c r="F16" i="6" s="1"/>
  <c r="F534" i="6"/>
  <c r="E534" i="6" s="1"/>
  <c r="D535" i="6" s="1" a="1"/>
  <c r="D535" i="6" s="1"/>
  <c r="H534" i="6"/>
  <c r="H604" i="6"/>
  <c r="F604" i="6"/>
  <c r="E604" i="6" s="1"/>
  <c r="D605" i="6" s="1" a="1"/>
  <c r="D605" i="6" s="1"/>
  <c r="H394" i="6"/>
  <c r="F394" i="6"/>
  <c r="E394" i="6" s="1"/>
  <c r="D395" i="6" s="1" a="1"/>
  <c r="D395" i="6" s="1"/>
  <c r="G381" i="6"/>
  <c r="G353" i="6"/>
  <c r="G213" i="6"/>
  <c r="F562" i="6"/>
  <c r="E562" i="6" s="1"/>
  <c r="D563" i="6" s="1" a="1"/>
  <c r="D563" i="6" s="1"/>
  <c r="H562" i="6"/>
  <c r="G40" i="26" l="1"/>
  <c r="AI23" i="26"/>
  <c r="AG23" i="26"/>
  <c r="AF23" i="26" s="1"/>
  <c r="AE24" i="26" s="1" a="1"/>
  <c r="AE24" i="26" s="1"/>
  <c r="U35" i="26"/>
  <c r="AG46" i="26"/>
  <c r="AF46" i="26" s="1"/>
  <c r="AE47" i="26" s="1" a="1"/>
  <c r="AE47" i="26" s="1"/>
  <c r="AI46" i="26"/>
  <c r="O562" i="20"/>
  <c r="N618" i="20"/>
  <c r="M618" i="20" s="1"/>
  <c r="L619" i="20" s="1" a="1"/>
  <c r="L619" i="20" s="1"/>
  <c r="P618" i="20"/>
  <c r="P492" i="20"/>
  <c r="N492" i="20"/>
  <c r="M492" i="20" s="1"/>
  <c r="L493" i="20" s="1" a="1"/>
  <c r="L493" i="20" s="1"/>
  <c r="O254" i="20"/>
  <c r="P296" i="20"/>
  <c r="N296" i="20"/>
  <c r="M296" i="20" s="1"/>
  <c r="L297" i="20" s="1" a="1"/>
  <c r="L297" i="20" s="1"/>
  <c r="O185" i="20"/>
  <c r="P128" i="20"/>
  <c r="N128" i="20"/>
  <c r="M128" i="20" s="1"/>
  <c r="L129" i="20" s="1" a="1"/>
  <c r="L129" i="20" s="1"/>
  <c r="O520" i="20"/>
  <c r="P310" i="20"/>
  <c r="N310" i="20"/>
  <c r="M310" i="20" s="1"/>
  <c r="L311" i="20" s="1" a="1"/>
  <c r="L311" i="20" s="1"/>
  <c r="O646" i="20"/>
  <c r="O338" i="20"/>
  <c r="O102" i="20"/>
  <c r="N269" i="20"/>
  <c r="M269" i="20" s="1"/>
  <c r="L270" i="20" s="1" a="1"/>
  <c r="L270" i="20" s="1"/>
  <c r="P269" i="20"/>
  <c r="N632" i="20"/>
  <c r="M632" i="20" s="1"/>
  <c r="L633" i="20" s="1" a="1"/>
  <c r="L633" i="20" s="1"/>
  <c r="P632" i="20"/>
  <c r="O366" i="20"/>
  <c r="O143" i="20"/>
  <c r="P408" i="20"/>
  <c r="N408" i="20"/>
  <c r="M408" i="20" s="1"/>
  <c r="L409" i="20" s="1" a="1"/>
  <c r="L409" i="20" s="1"/>
  <c r="P198" i="20"/>
  <c r="N198" i="20"/>
  <c r="M198" i="20" s="1"/>
  <c r="L199" i="20" s="1" a="1"/>
  <c r="L199" i="20" s="1"/>
  <c r="P464" i="20"/>
  <c r="N464" i="20"/>
  <c r="M464" i="20" s="1"/>
  <c r="L465" i="20" s="1" a="1"/>
  <c r="L465" i="20" s="1"/>
  <c r="O283" i="20"/>
  <c r="P114" i="20"/>
  <c r="N114" i="20"/>
  <c r="M114" i="20" s="1"/>
  <c r="L115" i="20" s="1" a="1"/>
  <c r="L115" i="20" s="1"/>
  <c r="O73" i="20"/>
  <c r="O478" i="20"/>
  <c r="P226" i="20"/>
  <c r="N226" i="20"/>
  <c r="M226" i="20" s="1"/>
  <c r="L227" i="20" s="1" a="1"/>
  <c r="L227" i="20" s="1"/>
  <c r="P380" i="20"/>
  <c r="N380" i="20"/>
  <c r="M380" i="20" s="1"/>
  <c r="L381" i="20" s="1" a="1"/>
  <c r="L381" i="20" s="1"/>
  <c r="P605" i="20"/>
  <c r="N605" i="20"/>
  <c r="M605" i="20" s="1"/>
  <c r="L606" i="20" s="1" a="1"/>
  <c r="L606" i="20" s="1"/>
  <c r="O171" i="20"/>
  <c r="O548" i="20"/>
  <c r="O353" i="20"/>
  <c r="O451" i="20"/>
  <c r="O326" i="20"/>
  <c r="N506" i="20"/>
  <c r="M506" i="20" s="1"/>
  <c r="L507" i="20" s="1" a="1"/>
  <c r="L507" i="20" s="1"/>
  <c r="P506" i="20"/>
  <c r="O212" i="20"/>
  <c r="P674" i="20"/>
  <c r="N674" i="20"/>
  <c r="M674" i="20" s="1"/>
  <c r="L675" i="20" s="1" a="1"/>
  <c r="L675" i="20" s="1"/>
  <c r="O436" i="20"/>
  <c r="P576" i="20"/>
  <c r="N576" i="20"/>
  <c r="M576" i="20" s="1"/>
  <c r="L577" i="20" s="1" a="1"/>
  <c r="L577" i="20" s="1"/>
  <c r="P86" i="20"/>
  <c r="N86" i="20"/>
  <c r="M86" i="20" s="1"/>
  <c r="L87" i="20" s="1" a="1"/>
  <c r="L87" i="20" s="1"/>
  <c r="P534" i="20"/>
  <c r="N534" i="20"/>
  <c r="M534" i="20" s="1"/>
  <c r="L535" i="20" s="1" a="1"/>
  <c r="L535" i="20" s="1"/>
  <c r="P422" i="20"/>
  <c r="N422" i="20"/>
  <c r="M422" i="20" s="1"/>
  <c r="L423" i="20" s="1" a="1"/>
  <c r="L423" i="20" s="1"/>
  <c r="O590" i="20"/>
  <c r="O156" i="20"/>
  <c r="O394" i="20"/>
  <c r="O241" i="20"/>
  <c r="O660" i="20"/>
  <c r="O55" i="20"/>
  <c r="G76" i="15"/>
  <c r="G91" i="15"/>
  <c r="G48" i="15"/>
  <c r="G62" i="15"/>
  <c r="F33" i="15"/>
  <c r="E33" i="15" s="1"/>
  <c r="D34" i="15" s="1" a="1"/>
  <c r="D34" i="15" s="1"/>
  <c r="H33" i="15"/>
  <c r="G73" i="6"/>
  <c r="G367" i="6"/>
  <c r="F283" i="6"/>
  <c r="E283" i="6" s="1"/>
  <c r="D284" i="6" s="1" a="1"/>
  <c r="D284" i="6" s="1"/>
  <c r="H283" i="6"/>
  <c r="H171" i="6"/>
  <c r="F171" i="6"/>
  <c r="E171" i="6" s="1"/>
  <c r="D172" i="6" s="1" a="1"/>
  <c r="D172" i="6" s="1"/>
  <c r="G634" i="6"/>
  <c r="G549" i="6"/>
  <c r="H185" i="6"/>
  <c r="F185" i="6"/>
  <c r="E185" i="6" s="1"/>
  <c r="D186" i="6" s="1" a="1"/>
  <c r="D186" i="6" s="1"/>
  <c r="F213" i="6"/>
  <c r="E213" i="6" s="1"/>
  <c r="D214" i="6" s="1" a="1"/>
  <c r="D214" i="6" s="1"/>
  <c r="H213" i="6"/>
  <c r="H115" i="6"/>
  <c r="F115" i="6"/>
  <c r="E115" i="6" s="1"/>
  <c r="D116" i="6" s="1" a="1"/>
  <c r="D116" i="6" s="1"/>
  <c r="G200" i="6"/>
  <c r="F269" i="6"/>
  <c r="E269" i="6" s="1"/>
  <c r="D270" i="6" s="1" a="1"/>
  <c r="D270" i="6" s="1"/>
  <c r="H269" i="6"/>
  <c r="G605" i="6"/>
  <c r="H59" i="6"/>
  <c r="F59" i="6"/>
  <c r="E59" i="6" s="1"/>
  <c r="D60" i="6" s="1" a="1"/>
  <c r="D60" i="6" s="1"/>
  <c r="G535" i="6"/>
  <c r="G437" i="6"/>
  <c r="G563" i="6"/>
  <c r="G619" i="6"/>
  <c r="F409" i="6"/>
  <c r="E409" i="6" s="1"/>
  <c r="D410" i="6" s="1" a="1"/>
  <c r="D410" i="6" s="1"/>
  <c r="H409" i="6"/>
  <c r="G45" i="6"/>
  <c r="F381" i="6"/>
  <c r="E381" i="6" s="1"/>
  <c r="D382" i="6" s="1" a="1"/>
  <c r="D382" i="6" s="1"/>
  <c r="H381" i="6"/>
  <c r="G87" i="6"/>
  <c r="G129" i="6"/>
  <c r="H31" i="6"/>
  <c r="F31" i="6"/>
  <c r="E31" i="6" s="1"/>
  <c r="D32" i="6" s="1" a="1"/>
  <c r="D32" i="6" s="1"/>
  <c r="F479" i="6"/>
  <c r="E479" i="6" s="1"/>
  <c r="D480" i="6" s="1" a="1"/>
  <c r="D480" i="6" s="1"/>
  <c r="H479" i="6"/>
  <c r="G508" i="6"/>
  <c r="G591" i="6"/>
  <c r="G465" i="6"/>
  <c r="G577" i="6"/>
  <c r="G157" i="6"/>
  <c r="H311" i="6"/>
  <c r="F311" i="6"/>
  <c r="E311" i="6" s="1"/>
  <c r="D312" i="6" s="1" a="1"/>
  <c r="D312" i="6" s="1"/>
  <c r="F241" i="6"/>
  <c r="E241" i="6" s="1"/>
  <c r="D242" i="6" s="1" a="1"/>
  <c r="D242" i="6" s="1"/>
  <c r="H241" i="6"/>
  <c r="H353" i="6"/>
  <c r="F353" i="6"/>
  <c r="E353" i="6" s="1"/>
  <c r="D354" i="6" s="1" a="1"/>
  <c r="D354" i="6" s="1"/>
  <c r="G395" i="6"/>
  <c r="G521" i="6"/>
  <c r="E16" i="6"/>
  <c r="D17" i="6" s="1" a="1"/>
  <c r="D17" i="6" s="1"/>
  <c r="F339" i="6"/>
  <c r="E339" i="6" s="1"/>
  <c r="D340" i="6" s="1" a="1"/>
  <c r="D340" i="6" s="1"/>
  <c r="H339" i="6"/>
  <c r="G493" i="6"/>
  <c r="H325" i="6"/>
  <c r="F325" i="6"/>
  <c r="E325" i="6" s="1"/>
  <c r="D326" i="6" s="1" a="1"/>
  <c r="D326" i="6" s="1"/>
  <c r="G143" i="6"/>
  <c r="F255" i="6"/>
  <c r="E255" i="6" s="1"/>
  <c r="D256" i="6" s="1" a="1"/>
  <c r="D256" i="6" s="1"/>
  <c r="H255" i="6"/>
  <c r="H451" i="6"/>
  <c r="F451" i="6"/>
  <c r="E451" i="6" s="1"/>
  <c r="D452" i="6" s="1" a="1"/>
  <c r="D452" i="6" s="1"/>
  <c r="G423" i="6"/>
  <c r="G227" i="6"/>
  <c r="G298" i="6"/>
  <c r="H101" i="6"/>
  <c r="F101" i="6"/>
  <c r="E101" i="6" s="1"/>
  <c r="D102" i="6" s="1" a="1"/>
  <c r="D102" i="6" s="1"/>
  <c r="H40" i="26" l="1"/>
  <c r="F41" i="26" s="1" a="1"/>
  <c r="F41" i="26" s="1"/>
  <c r="AH47" i="26"/>
  <c r="V35" i="26"/>
  <c r="T36" i="26" s="1" a="1"/>
  <c r="T36" i="26" s="1"/>
  <c r="AH24" i="26"/>
  <c r="O507" i="20"/>
  <c r="O535" i="20"/>
  <c r="N590" i="20"/>
  <c r="M590" i="20" s="1"/>
  <c r="L591" i="20" s="1" a="1"/>
  <c r="L591" i="20" s="1"/>
  <c r="P590" i="20"/>
  <c r="N73" i="20"/>
  <c r="M73" i="20" s="1"/>
  <c r="L74" i="20" s="1" a="1"/>
  <c r="L74" i="20" s="1"/>
  <c r="P73" i="20"/>
  <c r="O633" i="20"/>
  <c r="P185" i="20"/>
  <c r="N185" i="20"/>
  <c r="M185" i="20" s="1"/>
  <c r="L186" i="20" s="1" a="1"/>
  <c r="L186" i="20" s="1"/>
  <c r="N520" i="20"/>
  <c r="M520" i="20" s="1"/>
  <c r="L521" i="20" s="1" a="1"/>
  <c r="L521" i="20" s="1"/>
  <c r="P520" i="20"/>
  <c r="P478" i="20"/>
  <c r="N478" i="20"/>
  <c r="M478" i="20" s="1"/>
  <c r="L479" i="20" s="1" a="1"/>
  <c r="L479" i="20" s="1"/>
  <c r="O297" i="20"/>
  <c r="O227" i="20"/>
  <c r="O270" i="20"/>
  <c r="P366" i="20"/>
  <c r="N366" i="20"/>
  <c r="M366" i="20" s="1"/>
  <c r="L367" i="20" s="1" a="1"/>
  <c r="L367" i="20" s="1"/>
  <c r="P283" i="20"/>
  <c r="N283" i="20"/>
  <c r="M283" i="20" s="1"/>
  <c r="L284" i="20" s="1" a="1"/>
  <c r="L284" i="20" s="1"/>
  <c r="P102" i="20"/>
  <c r="N102" i="20"/>
  <c r="M102" i="20" s="1"/>
  <c r="N660" i="20"/>
  <c r="M660" i="20" s="1"/>
  <c r="L661" i="20" s="1" a="1"/>
  <c r="L661" i="20" s="1"/>
  <c r="P660" i="20"/>
  <c r="P254" i="20"/>
  <c r="N254" i="20"/>
  <c r="M254" i="20" s="1"/>
  <c r="L255" i="20" s="1" a="1"/>
  <c r="L255" i="20" s="1"/>
  <c r="O493" i="20"/>
  <c r="N451" i="20"/>
  <c r="M451" i="20" s="1"/>
  <c r="L452" i="20" s="1" a="1"/>
  <c r="L452" i="20" s="1"/>
  <c r="P451" i="20"/>
  <c r="N353" i="20"/>
  <c r="M353" i="20" s="1"/>
  <c r="L354" i="20" s="1" a="1"/>
  <c r="L354" i="20" s="1"/>
  <c r="P353" i="20"/>
  <c r="P241" i="20"/>
  <c r="N241" i="20"/>
  <c r="M241" i="20" s="1"/>
  <c r="L242" i="20" s="1" a="1"/>
  <c r="L242" i="20" s="1"/>
  <c r="N338" i="20"/>
  <c r="M338" i="20" s="1"/>
  <c r="L339" i="20" s="1" a="1"/>
  <c r="L339" i="20" s="1"/>
  <c r="P338" i="20"/>
  <c r="N436" i="20"/>
  <c r="M436" i="20" s="1"/>
  <c r="L437" i="20" s="1" a="1"/>
  <c r="L437" i="20" s="1"/>
  <c r="P436" i="20"/>
  <c r="P171" i="20"/>
  <c r="N171" i="20"/>
  <c r="M171" i="20" s="1"/>
  <c r="L172" i="20" s="1" a="1"/>
  <c r="L172" i="20" s="1"/>
  <c r="O129" i="20"/>
  <c r="O577" i="20"/>
  <c r="P394" i="20"/>
  <c r="N394" i="20"/>
  <c r="M394" i="20" s="1"/>
  <c r="L395" i="20" s="1" a="1"/>
  <c r="L395" i="20" s="1"/>
  <c r="O606" i="20"/>
  <c r="O199" i="20"/>
  <c r="N646" i="20"/>
  <c r="M646" i="20" s="1"/>
  <c r="L647" i="20" s="1" a="1"/>
  <c r="L647" i="20" s="1"/>
  <c r="P646" i="20"/>
  <c r="N143" i="20"/>
  <c r="M143" i="20" s="1"/>
  <c r="L144" i="20" s="1" a="1"/>
  <c r="L144" i="20" s="1"/>
  <c r="P143" i="20"/>
  <c r="O87" i="20"/>
  <c r="O465" i="20"/>
  <c r="O619" i="20"/>
  <c r="N326" i="20"/>
  <c r="M326" i="20" s="1"/>
  <c r="P326" i="20"/>
  <c r="P55" i="20"/>
  <c r="N55" i="20"/>
  <c r="M55" i="20" s="1"/>
  <c r="L56" i="20" s="1" a="1"/>
  <c r="L56" i="20" s="1"/>
  <c r="N548" i="20"/>
  <c r="M548" i="20" s="1"/>
  <c r="L549" i="20" s="1" a="1"/>
  <c r="L549" i="20" s="1"/>
  <c r="P548" i="20"/>
  <c r="N156" i="20"/>
  <c r="M156" i="20" s="1"/>
  <c r="L157" i="20" s="1" a="1"/>
  <c r="L157" i="20" s="1"/>
  <c r="P156" i="20"/>
  <c r="O381" i="20"/>
  <c r="O409" i="20"/>
  <c r="O311" i="20"/>
  <c r="P562" i="20"/>
  <c r="N562" i="20"/>
  <c r="M562" i="20" s="1"/>
  <c r="L563" i="20" s="1" a="1"/>
  <c r="L563" i="20" s="1"/>
  <c r="O423" i="20"/>
  <c r="O115" i="20"/>
  <c r="O675" i="20"/>
  <c r="N212" i="20"/>
  <c r="M212" i="20" s="1"/>
  <c r="L213" i="20" s="1" a="1"/>
  <c r="L213" i="20" s="1"/>
  <c r="P212" i="20"/>
  <c r="F91" i="15"/>
  <c r="E91" i="15" s="1"/>
  <c r="D92" i="15" s="1" a="1"/>
  <c r="D92" i="15" s="1"/>
  <c r="H91" i="15"/>
  <c r="F48" i="15"/>
  <c r="E48" i="15" s="1"/>
  <c r="D49" i="15" s="1" a="1"/>
  <c r="D49" i="15" s="1"/>
  <c r="H48" i="15"/>
  <c r="G34" i="15"/>
  <c r="H62" i="15"/>
  <c r="F62" i="15"/>
  <c r="E62" i="15" s="1"/>
  <c r="D63" i="15" s="1" a="1"/>
  <c r="D63" i="15" s="1"/>
  <c r="F76" i="15"/>
  <c r="E76" i="15" s="1"/>
  <c r="D77" i="15" s="1" a="1"/>
  <c r="D77" i="15" s="1"/>
  <c r="H76" i="15"/>
  <c r="G214" i="6"/>
  <c r="G242" i="6"/>
  <c r="G326" i="6"/>
  <c r="H129" i="6"/>
  <c r="F129" i="6"/>
  <c r="E129" i="6" s="1"/>
  <c r="D130" i="6" s="1" a="1"/>
  <c r="D130" i="6" s="1"/>
  <c r="H535" i="6"/>
  <c r="F535" i="6"/>
  <c r="E535" i="6" s="1"/>
  <c r="D536" i="6" s="1" a="1"/>
  <c r="D536" i="6" s="1"/>
  <c r="G60" i="6"/>
  <c r="H634" i="6"/>
  <c r="F634" i="6"/>
  <c r="E634" i="6" s="1"/>
  <c r="D635" i="6" s="1" a="1"/>
  <c r="D635" i="6" s="1"/>
  <c r="F493" i="6"/>
  <c r="E493" i="6" s="1"/>
  <c r="D494" i="6" s="1" a="1"/>
  <c r="D494" i="6" s="1"/>
  <c r="H493" i="6"/>
  <c r="F157" i="6"/>
  <c r="E157" i="6" s="1"/>
  <c r="D158" i="6" s="1" a="1"/>
  <c r="D158" i="6" s="1"/>
  <c r="H157" i="6"/>
  <c r="H87" i="6"/>
  <c r="F87" i="6"/>
  <c r="E87" i="6" s="1"/>
  <c r="D88" i="6" s="1" a="1"/>
  <c r="D88" i="6" s="1"/>
  <c r="G172" i="6"/>
  <c r="G354" i="6"/>
  <c r="G256" i="6"/>
  <c r="G32" i="6"/>
  <c r="G312" i="6"/>
  <c r="H298" i="6"/>
  <c r="F298" i="6"/>
  <c r="E298" i="6" s="1"/>
  <c r="D299" i="6" s="1" a="1"/>
  <c r="D299" i="6" s="1"/>
  <c r="G17" i="6"/>
  <c r="H45" i="6"/>
  <c r="F45" i="6"/>
  <c r="E45" i="6" s="1"/>
  <c r="D46" i="6" s="1" a="1"/>
  <c r="D46" i="6" s="1"/>
  <c r="G284" i="6"/>
  <c r="G410" i="6"/>
  <c r="F200" i="6"/>
  <c r="E200" i="6" s="1"/>
  <c r="D201" i="6" s="1" a="1"/>
  <c r="D201" i="6" s="1"/>
  <c r="H200" i="6"/>
  <c r="F563" i="6"/>
  <c r="E563" i="6" s="1"/>
  <c r="D564" i="6" s="1" a="1"/>
  <c r="D564" i="6" s="1"/>
  <c r="H563" i="6"/>
  <c r="G480" i="6"/>
  <c r="F143" i="6"/>
  <c r="E143" i="6" s="1"/>
  <c r="D144" i="6" s="1" a="1"/>
  <c r="D144" i="6" s="1"/>
  <c r="H143" i="6"/>
  <c r="G186" i="6"/>
  <c r="H437" i="6"/>
  <c r="F437" i="6"/>
  <c r="E437" i="6" s="1"/>
  <c r="D438" i="6" s="1" a="1"/>
  <c r="D438" i="6" s="1"/>
  <c r="H549" i="6"/>
  <c r="F549" i="6"/>
  <c r="E549" i="6" s="1"/>
  <c r="D550" i="6" s="1" a="1"/>
  <c r="D550" i="6" s="1"/>
  <c r="G102" i="6"/>
  <c r="G340" i="6"/>
  <c r="F577" i="6"/>
  <c r="E577" i="6" s="1"/>
  <c r="D578" i="6" s="1" a="1"/>
  <c r="D578" i="6" s="1"/>
  <c r="H577" i="6"/>
  <c r="G382" i="6"/>
  <c r="F605" i="6"/>
  <c r="E605" i="6" s="1"/>
  <c r="D606" i="6" s="1" a="1"/>
  <c r="D606" i="6" s="1"/>
  <c r="H605" i="6"/>
  <c r="H227" i="6"/>
  <c r="F227" i="6"/>
  <c r="E227" i="6" s="1"/>
  <c r="D228" i="6" s="1" a="1"/>
  <c r="D228" i="6" s="1"/>
  <c r="H465" i="6"/>
  <c r="F465" i="6"/>
  <c r="E465" i="6" s="1"/>
  <c r="D466" i="6" s="1" a="1"/>
  <c r="D466" i="6" s="1"/>
  <c r="G270" i="6"/>
  <c r="H521" i="6"/>
  <c r="F521" i="6"/>
  <c r="E521" i="6" s="1"/>
  <c r="D522" i="6" s="1" a="1"/>
  <c r="D522" i="6" s="1"/>
  <c r="G452" i="6"/>
  <c r="H508" i="6"/>
  <c r="F508" i="6"/>
  <c r="E508" i="6" s="1"/>
  <c r="D509" i="6" s="1" a="1"/>
  <c r="D509" i="6" s="1"/>
  <c r="G116" i="6"/>
  <c r="H73" i="6"/>
  <c r="F73" i="6"/>
  <c r="E73" i="6" s="1"/>
  <c r="D74" i="6" s="1" a="1"/>
  <c r="D74" i="6" s="1"/>
  <c r="H423" i="6"/>
  <c r="F423" i="6"/>
  <c r="E423" i="6" s="1"/>
  <c r="D424" i="6" s="1" a="1"/>
  <c r="D424" i="6" s="1"/>
  <c r="H367" i="6"/>
  <c r="F367" i="6"/>
  <c r="E367" i="6" s="1"/>
  <c r="D368" i="6" s="1" a="1"/>
  <c r="D368" i="6" s="1"/>
  <c r="H591" i="6"/>
  <c r="F591" i="6"/>
  <c r="E591" i="6" s="1"/>
  <c r="D592" i="6" s="1" a="1"/>
  <c r="D592" i="6" s="1"/>
  <c r="H395" i="6"/>
  <c r="F395" i="6"/>
  <c r="E395" i="6" s="1"/>
  <c r="D396" i="6" s="1" a="1"/>
  <c r="D396" i="6" s="1"/>
  <c r="F619" i="6"/>
  <c r="E619" i="6" s="1"/>
  <c r="D620" i="6" s="1" a="1"/>
  <c r="D620" i="6" s="1"/>
  <c r="H619" i="6"/>
  <c r="G41" i="26" l="1"/>
  <c r="AI24" i="26"/>
  <c r="AG24" i="26"/>
  <c r="U36" i="26"/>
  <c r="AG47" i="26"/>
  <c r="AI47" i="26"/>
  <c r="N381" i="20"/>
  <c r="M381" i="20" s="1"/>
  <c r="L382" i="20" s="1" a="1"/>
  <c r="L382" i="20" s="1"/>
  <c r="P381" i="20"/>
  <c r="O186" i="20"/>
  <c r="P311" i="20"/>
  <c r="N311" i="20"/>
  <c r="M311" i="20" s="1"/>
  <c r="L312" i="20" s="1" a="1"/>
  <c r="L312" i="20" s="1"/>
  <c r="O144" i="20"/>
  <c r="O437" i="20"/>
  <c r="O172" i="20"/>
  <c r="O284" i="20"/>
  <c r="O339" i="20"/>
  <c r="P633" i="20"/>
  <c r="N633" i="20"/>
  <c r="M633" i="20" s="1"/>
  <c r="L634" i="20" s="1" a="1"/>
  <c r="L634" i="20" s="1"/>
  <c r="P129" i="20"/>
  <c r="N129" i="20"/>
  <c r="M129" i="20" s="1"/>
  <c r="L130" i="20" s="1" a="1"/>
  <c r="L130" i="20" s="1"/>
  <c r="O367" i="20"/>
  <c r="O74" i="20"/>
  <c r="O479" i="20"/>
  <c r="N87" i="20"/>
  <c r="M87" i="20" s="1"/>
  <c r="L88" i="20" s="1" a="1"/>
  <c r="L88" i="20" s="1"/>
  <c r="P87" i="20"/>
  <c r="P270" i="20"/>
  <c r="N270" i="20"/>
  <c r="M270" i="20" s="1"/>
  <c r="P409" i="20"/>
  <c r="N409" i="20"/>
  <c r="M409" i="20" s="1"/>
  <c r="L410" i="20" s="1" a="1"/>
  <c r="L410" i="20" s="1"/>
  <c r="O157" i="20"/>
  <c r="O549" i="20"/>
  <c r="N115" i="20"/>
  <c r="M115" i="20" s="1"/>
  <c r="L116" i="20" s="1" a="1"/>
  <c r="L116" i="20" s="1"/>
  <c r="P115" i="20"/>
  <c r="O354" i="20"/>
  <c r="O591" i="20"/>
  <c r="O395" i="20"/>
  <c r="N227" i="20"/>
  <c r="M227" i="20" s="1"/>
  <c r="L228" i="20" s="1" a="1"/>
  <c r="L228" i="20" s="1"/>
  <c r="P227" i="20"/>
  <c r="N535" i="20"/>
  <c r="M535" i="20" s="1"/>
  <c r="L536" i="20" s="1" a="1"/>
  <c r="L536" i="20" s="1"/>
  <c r="P535" i="20"/>
  <c r="O521" i="20"/>
  <c r="O213" i="20"/>
  <c r="P199" i="20"/>
  <c r="N199" i="20"/>
  <c r="M199" i="20" s="1"/>
  <c r="L200" i="20" s="1" a="1"/>
  <c r="L200" i="20" s="1"/>
  <c r="P606" i="20"/>
  <c r="N606" i="20"/>
  <c r="M606" i="20" s="1"/>
  <c r="O452" i="20"/>
  <c r="N465" i="20"/>
  <c r="M465" i="20" s="1"/>
  <c r="L466" i="20" s="1" a="1"/>
  <c r="L466" i="20" s="1"/>
  <c r="P465" i="20"/>
  <c r="O647" i="20"/>
  <c r="P675" i="20"/>
  <c r="N675" i="20"/>
  <c r="M675" i="20" s="1"/>
  <c r="L676" i="20" s="1" a="1"/>
  <c r="L676" i="20" s="1"/>
  <c r="O563" i="20"/>
  <c r="N493" i="20"/>
  <c r="M493" i="20" s="1"/>
  <c r="L494" i="20" s="1" a="1"/>
  <c r="L494" i="20" s="1"/>
  <c r="P493" i="20"/>
  <c r="N297" i="20"/>
  <c r="M297" i="20" s="1"/>
  <c r="L298" i="20" s="1" a="1"/>
  <c r="L298" i="20" s="1"/>
  <c r="P297" i="20"/>
  <c r="O255" i="20"/>
  <c r="O661" i="20"/>
  <c r="O242" i="20"/>
  <c r="O56" i="20"/>
  <c r="N423" i="20"/>
  <c r="M423" i="20" s="1"/>
  <c r="L424" i="20" s="1" a="1"/>
  <c r="L424" i="20" s="1"/>
  <c r="P423" i="20"/>
  <c r="N619" i="20"/>
  <c r="M619" i="20" s="1"/>
  <c r="L620" i="20" s="1" a="1"/>
  <c r="L620" i="20" s="1"/>
  <c r="P619" i="20"/>
  <c r="P577" i="20"/>
  <c r="N577" i="20"/>
  <c r="M577" i="20" s="1"/>
  <c r="L578" i="20" s="1" a="1"/>
  <c r="L578" i="20" s="1"/>
  <c r="N507" i="20"/>
  <c r="M507" i="20" s="1"/>
  <c r="L508" i="20" s="1" a="1"/>
  <c r="L508" i="20" s="1"/>
  <c r="P507" i="20"/>
  <c r="G77" i="15"/>
  <c r="G49" i="15"/>
  <c r="G63" i="15"/>
  <c r="H34" i="15"/>
  <c r="F34" i="15"/>
  <c r="E34" i="15" s="1"/>
  <c r="D35" i="15" s="1" a="1"/>
  <c r="D35" i="15" s="1"/>
  <c r="G92" i="15"/>
  <c r="G606" i="6"/>
  <c r="F116" i="6"/>
  <c r="E116" i="6" s="1"/>
  <c r="D117" i="6" s="1" a="1"/>
  <c r="D117" i="6" s="1"/>
  <c r="H116" i="6"/>
  <c r="H312" i="6"/>
  <c r="F312" i="6"/>
  <c r="E312" i="6" s="1"/>
  <c r="D313" i="6" s="1" a="1"/>
  <c r="D313" i="6" s="1"/>
  <c r="G578" i="6"/>
  <c r="H32" i="6"/>
  <c r="F32" i="6"/>
  <c r="E32" i="6" s="1"/>
  <c r="D33" i="6" s="1" a="1"/>
  <c r="D33" i="6" s="1"/>
  <c r="F452" i="6"/>
  <c r="E452" i="6" s="1"/>
  <c r="D453" i="6" s="1" a="1"/>
  <c r="D453" i="6" s="1"/>
  <c r="H452" i="6"/>
  <c r="G201" i="6"/>
  <c r="H256" i="6"/>
  <c r="F256" i="6"/>
  <c r="E256" i="6" s="1"/>
  <c r="D257" i="6" s="1" a="1"/>
  <c r="D257" i="6" s="1"/>
  <c r="G396" i="6"/>
  <c r="G522" i="6"/>
  <c r="H410" i="6"/>
  <c r="F410" i="6"/>
  <c r="E410" i="6" s="1"/>
  <c r="D411" i="6" s="1" a="1"/>
  <c r="D411" i="6" s="1"/>
  <c r="G130" i="6"/>
  <c r="G74" i="6"/>
  <c r="G635" i="6"/>
  <c r="G509" i="6"/>
  <c r="G620" i="6"/>
  <c r="H354" i="6"/>
  <c r="F354" i="6"/>
  <c r="E354" i="6" s="1"/>
  <c r="D355" i="6" s="1" a="1"/>
  <c r="D355" i="6" s="1"/>
  <c r="G550" i="6"/>
  <c r="G368" i="6"/>
  <c r="G438" i="6"/>
  <c r="G88" i="6"/>
  <c r="H242" i="6"/>
  <c r="F242" i="6"/>
  <c r="E242" i="6" s="1"/>
  <c r="D243" i="6" s="1" a="1"/>
  <c r="D243" i="6" s="1"/>
  <c r="G299" i="6"/>
  <c r="G144" i="6"/>
  <c r="H480" i="6"/>
  <c r="F480" i="6"/>
  <c r="E480" i="6" s="1"/>
  <c r="D481" i="6" s="1" a="1"/>
  <c r="D481" i="6" s="1"/>
  <c r="H60" i="6"/>
  <c r="F60" i="6"/>
  <c r="E60" i="6" s="1"/>
  <c r="D61" i="6" s="1" a="1"/>
  <c r="D61" i="6" s="1"/>
  <c r="G536" i="6"/>
  <c r="F102" i="6"/>
  <c r="E102" i="6" s="1"/>
  <c r="D103" i="6" s="1" a="1"/>
  <c r="D103" i="6" s="1"/>
  <c r="H102" i="6"/>
  <c r="F326" i="6"/>
  <c r="E326" i="6" s="1"/>
  <c r="D327" i="6" s="1" a="1"/>
  <c r="D327" i="6" s="1"/>
  <c r="H326" i="6"/>
  <c r="H270" i="6"/>
  <c r="F270" i="6"/>
  <c r="E270" i="6" s="1"/>
  <c r="D271" i="6" s="1" a="1"/>
  <c r="D271" i="6" s="1"/>
  <c r="F284" i="6"/>
  <c r="E284" i="6" s="1"/>
  <c r="D285" i="6" s="1" a="1"/>
  <c r="D285" i="6" s="1"/>
  <c r="H284" i="6"/>
  <c r="G46" i="6"/>
  <c r="G424" i="6"/>
  <c r="G228" i="6"/>
  <c r="G494" i="6"/>
  <c r="F382" i="6"/>
  <c r="E382" i="6" s="1"/>
  <c r="D383" i="6" s="1" a="1"/>
  <c r="D383" i="6" s="1"/>
  <c r="H382" i="6"/>
  <c r="G564" i="6"/>
  <c r="H340" i="6"/>
  <c r="F340" i="6"/>
  <c r="E340" i="6" s="1"/>
  <c r="D341" i="6" s="1" a="1"/>
  <c r="D341" i="6" s="1"/>
  <c r="G592" i="6"/>
  <c r="H172" i="6"/>
  <c r="F172" i="6"/>
  <c r="E172" i="6" s="1"/>
  <c r="D173" i="6" s="1" a="1"/>
  <c r="D173" i="6" s="1"/>
  <c r="G466" i="6"/>
  <c r="H186" i="6"/>
  <c r="F186" i="6"/>
  <c r="E186" i="6" s="1"/>
  <c r="D187" i="6" s="1" a="1"/>
  <c r="D187" i="6" s="1"/>
  <c r="H17" i="6"/>
  <c r="F17" i="6" s="1"/>
  <c r="G158" i="6"/>
  <c r="F214" i="6"/>
  <c r="E214" i="6" s="1"/>
  <c r="D215" i="6" s="1" a="1"/>
  <c r="D215" i="6" s="1"/>
  <c r="H214" i="6"/>
  <c r="H41" i="26" l="1"/>
  <c r="F42" i="26" s="1" a="1"/>
  <c r="F42" i="26" s="1"/>
  <c r="AJ38" i="26" a="1"/>
  <c r="AJ38" i="26" s="1"/>
  <c r="AF47" i="26"/>
  <c r="AJ15" i="26" a="1"/>
  <c r="AF24" i="26"/>
  <c r="AE25" i="26" s="1" a="1"/>
  <c r="AE25" i="26" s="1"/>
  <c r="V36" i="26"/>
  <c r="T37" i="26" s="1" a="1"/>
  <c r="T37" i="26" s="1"/>
  <c r="P242" i="20"/>
  <c r="N242" i="20"/>
  <c r="M242" i="20" s="1"/>
  <c r="N172" i="20"/>
  <c r="M172" i="20" s="1"/>
  <c r="P172" i="20"/>
  <c r="P395" i="20"/>
  <c r="N395" i="20"/>
  <c r="M395" i="20" s="1"/>
  <c r="L396" i="20" s="1" a="1"/>
  <c r="L396" i="20" s="1"/>
  <c r="O88" i="20"/>
  <c r="P661" i="20"/>
  <c r="N661" i="20"/>
  <c r="M661" i="20" s="1"/>
  <c r="L662" i="20" s="1" a="1"/>
  <c r="L662" i="20" s="1"/>
  <c r="N479" i="20"/>
  <c r="M479" i="20" s="1"/>
  <c r="L480" i="20" s="1" a="1"/>
  <c r="L480" i="20" s="1"/>
  <c r="P479" i="20"/>
  <c r="P437" i="20"/>
  <c r="N437" i="20"/>
  <c r="M437" i="20" s="1"/>
  <c r="L438" i="20" s="1" a="1"/>
  <c r="L438" i="20" s="1"/>
  <c r="O424" i="20"/>
  <c r="N452" i="20"/>
  <c r="M452" i="20" s="1"/>
  <c r="P452" i="20"/>
  <c r="N591" i="20"/>
  <c r="M591" i="20" s="1"/>
  <c r="L592" i="20" s="1" a="1"/>
  <c r="L592" i="20" s="1"/>
  <c r="P591" i="20"/>
  <c r="O536" i="20"/>
  <c r="P74" i="20"/>
  <c r="N74" i="20"/>
  <c r="M74" i="20" s="1"/>
  <c r="N144" i="20"/>
  <c r="M144" i="20" s="1"/>
  <c r="P144" i="20"/>
  <c r="N647" i="20"/>
  <c r="M647" i="20" s="1"/>
  <c r="L648" i="20" s="1" a="1"/>
  <c r="L648" i="20" s="1"/>
  <c r="P647" i="20"/>
  <c r="P354" i="20"/>
  <c r="N354" i="20"/>
  <c r="M354" i="20" s="1"/>
  <c r="N56" i="20"/>
  <c r="M56" i="20" s="1"/>
  <c r="L57" i="20" s="1" a="1"/>
  <c r="L57" i="20" s="1"/>
  <c r="P56" i="20"/>
  <c r="O312" i="20"/>
  <c r="P339" i="20"/>
  <c r="N339" i="20"/>
  <c r="M339" i="20" s="1"/>
  <c r="L340" i="20" s="1" a="1"/>
  <c r="L340" i="20" s="1"/>
  <c r="P284" i="20"/>
  <c r="N284" i="20"/>
  <c r="M284" i="20" s="1"/>
  <c r="N255" i="20"/>
  <c r="M255" i="20" s="1"/>
  <c r="L256" i="20" s="1" a="1"/>
  <c r="L256" i="20" s="1"/>
  <c r="P255" i="20"/>
  <c r="O298" i="20"/>
  <c r="O116" i="20"/>
  <c r="P367" i="20"/>
  <c r="N367" i="20"/>
  <c r="M367" i="20" s="1"/>
  <c r="L368" i="20" s="1" a="1"/>
  <c r="L368" i="20" s="1"/>
  <c r="O228" i="20"/>
  <c r="O578" i="20"/>
  <c r="P549" i="20"/>
  <c r="N549" i="20"/>
  <c r="M549" i="20" s="1"/>
  <c r="L550" i="20" s="1" a="1"/>
  <c r="L550" i="20" s="1"/>
  <c r="O130" i="20"/>
  <c r="O410" i="20"/>
  <c r="O466" i="20"/>
  <c r="O494" i="20"/>
  <c r="P213" i="20"/>
  <c r="N213" i="20"/>
  <c r="M213" i="20" s="1"/>
  <c r="L214" i="20" s="1" a="1"/>
  <c r="L214" i="20" s="1"/>
  <c r="P186" i="20"/>
  <c r="N186" i="20"/>
  <c r="M186" i="20" s="1"/>
  <c r="O508" i="20"/>
  <c r="O634" i="20"/>
  <c r="O676" i="20"/>
  <c r="O200" i="20"/>
  <c r="O620" i="20"/>
  <c r="N563" i="20"/>
  <c r="M563" i="20" s="1"/>
  <c r="L564" i="20" s="1" a="1"/>
  <c r="L564" i="20" s="1"/>
  <c r="P563" i="20"/>
  <c r="N521" i="20"/>
  <c r="M521" i="20" s="1"/>
  <c r="L522" i="20" s="1" a="1"/>
  <c r="L522" i="20" s="1"/>
  <c r="P521" i="20"/>
  <c r="P157" i="20"/>
  <c r="N157" i="20"/>
  <c r="M157" i="20" s="1"/>
  <c r="L158" i="20" s="1" a="1"/>
  <c r="L158" i="20" s="1"/>
  <c r="O382" i="20"/>
  <c r="G35" i="15"/>
  <c r="H92" i="15"/>
  <c r="F92" i="15"/>
  <c r="E92" i="15" s="1"/>
  <c r="D93" i="15" s="1" a="1"/>
  <c r="D93" i="15" s="1"/>
  <c r="F63" i="15"/>
  <c r="E63" i="15" s="1"/>
  <c r="D64" i="15" s="1" a="1"/>
  <c r="D64" i="15" s="1"/>
  <c r="H63" i="15"/>
  <c r="H49" i="15"/>
  <c r="F49" i="15"/>
  <c r="E49" i="15" s="1"/>
  <c r="D50" i="15" s="1" a="1"/>
  <c r="D50" i="15" s="1"/>
  <c r="H77" i="15"/>
  <c r="F77" i="15"/>
  <c r="E77" i="15" s="1"/>
  <c r="D78" i="15" s="1" a="1"/>
  <c r="D78" i="15" s="1"/>
  <c r="G257" i="6"/>
  <c r="H46" i="6"/>
  <c r="F46" i="6"/>
  <c r="E46" i="6" s="1"/>
  <c r="D47" i="6" s="1" a="1"/>
  <c r="D47" i="6" s="1"/>
  <c r="H299" i="6"/>
  <c r="F299" i="6"/>
  <c r="E299" i="6" s="1"/>
  <c r="D300" i="6" s="1" a="1"/>
  <c r="D300" i="6" s="1"/>
  <c r="G271" i="6"/>
  <c r="G453" i="6"/>
  <c r="F564" i="6"/>
  <c r="E564" i="6" s="1"/>
  <c r="D565" i="6" s="1" a="1"/>
  <c r="D565" i="6" s="1"/>
  <c r="H564" i="6"/>
  <c r="F74" i="6"/>
  <c r="E74" i="6" s="1"/>
  <c r="D75" i="6" s="1" a="1"/>
  <c r="D75" i="6" s="1"/>
  <c r="H74" i="6"/>
  <c r="G215" i="6"/>
  <c r="G327" i="6"/>
  <c r="H88" i="6"/>
  <c r="F88" i="6"/>
  <c r="E88" i="6" s="1"/>
  <c r="D89" i="6" s="1" a="1"/>
  <c r="D89" i="6" s="1"/>
  <c r="G285" i="6"/>
  <c r="G341" i="6"/>
  <c r="F635" i="6"/>
  <c r="E635" i="6" s="1"/>
  <c r="D636" i="6" s="1" a="1"/>
  <c r="D636" i="6" s="1"/>
  <c r="H635" i="6"/>
  <c r="H158" i="6"/>
  <c r="F158" i="6"/>
  <c r="E158" i="6" s="1"/>
  <c r="D159" i="6" s="1" a="1"/>
  <c r="D159" i="6" s="1"/>
  <c r="G103" i="6"/>
  <c r="H578" i="6"/>
  <c r="F578" i="6"/>
  <c r="E578" i="6" s="1"/>
  <c r="D579" i="6" s="1" a="1"/>
  <c r="D579" i="6" s="1"/>
  <c r="F228" i="6"/>
  <c r="E228" i="6" s="1"/>
  <c r="D229" i="6" s="1" a="1"/>
  <c r="D229" i="6" s="1"/>
  <c r="H228" i="6"/>
  <c r="F550" i="6"/>
  <c r="E550" i="6" s="1"/>
  <c r="D551" i="6" s="1" a="1"/>
  <c r="D551" i="6" s="1"/>
  <c r="H550" i="6"/>
  <c r="H522" i="6"/>
  <c r="F522" i="6"/>
  <c r="E522" i="6" s="1"/>
  <c r="D523" i="6" s="1" a="1"/>
  <c r="D523" i="6" s="1"/>
  <c r="G117" i="6"/>
  <c r="G173" i="6"/>
  <c r="H620" i="6"/>
  <c r="F620" i="6"/>
  <c r="E620" i="6" s="1"/>
  <c r="D621" i="6" s="1" a="1"/>
  <c r="D621" i="6" s="1"/>
  <c r="H144" i="6"/>
  <c r="F144" i="6"/>
  <c r="E144" i="6" s="1"/>
  <c r="D145" i="6" s="1" a="1"/>
  <c r="D145" i="6" s="1"/>
  <c r="H592" i="6"/>
  <c r="F592" i="6"/>
  <c r="E592" i="6" s="1"/>
  <c r="D593" i="6" s="1" a="1"/>
  <c r="D593" i="6" s="1"/>
  <c r="G243" i="6"/>
  <c r="E17" i="6"/>
  <c r="D18" i="6" s="1" a="1"/>
  <c r="D18" i="6" s="1"/>
  <c r="H536" i="6"/>
  <c r="F536" i="6"/>
  <c r="E536" i="6" s="1"/>
  <c r="D537" i="6" s="1" a="1"/>
  <c r="D537" i="6" s="1"/>
  <c r="H368" i="6"/>
  <c r="F368" i="6"/>
  <c r="E368" i="6" s="1"/>
  <c r="D369" i="6" s="1" a="1"/>
  <c r="D369" i="6" s="1"/>
  <c r="G411" i="6"/>
  <c r="G187" i="6"/>
  <c r="G481" i="6"/>
  <c r="G355" i="6"/>
  <c r="F396" i="6"/>
  <c r="E396" i="6" s="1"/>
  <c r="D397" i="6" s="1" a="1"/>
  <c r="D397" i="6" s="1"/>
  <c r="H396" i="6"/>
  <c r="H606" i="6"/>
  <c r="F606" i="6"/>
  <c r="E606" i="6" s="1"/>
  <c r="D607" i="6" s="1" a="1"/>
  <c r="D607" i="6" s="1"/>
  <c r="F509" i="6"/>
  <c r="E509" i="6" s="1"/>
  <c r="D510" i="6" s="1" a="1"/>
  <c r="D510" i="6" s="1"/>
  <c r="H509" i="6"/>
  <c r="H201" i="6"/>
  <c r="F201" i="6"/>
  <c r="E201" i="6" s="1"/>
  <c r="D202" i="6" s="1" a="1"/>
  <c r="D202" i="6" s="1"/>
  <c r="G33" i="6"/>
  <c r="G383" i="6"/>
  <c r="F438" i="6"/>
  <c r="E438" i="6" s="1"/>
  <c r="D439" i="6" s="1" a="1"/>
  <c r="D439" i="6" s="1"/>
  <c r="H438" i="6"/>
  <c r="F130" i="6"/>
  <c r="E130" i="6" s="1"/>
  <c r="D131" i="6" s="1" a="1"/>
  <c r="D131" i="6" s="1"/>
  <c r="H130" i="6"/>
  <c r="H494" i="6"/>
  <c r="F494" i="6"/>
  <c r="E494" i="6" s="1"/>
  <c r="D495" i="6" s="1" a="1"/>
  <c r="D495" i="6" s="1"/>
  <c r="G313" i="6"/>
  <c r="G61" i="6"/>
  <c r="F466" i="6"/>
  <c r="E466" i="6" s="1"/>
  <c r="D467" i="6" s="1" a="1"/>
  <c r="D467" i="6" s="1"/>
  <c r="H466" i="6"/>
  <c r="F424" i="6"/>
  <c r="E424" i="6" s="1"/>
  <c r="D425" i="6" s="1" a="1"/>
  <c r="D425" i="6" s="1"/>
  <c r="H424" i="6"/>
  <c r="G42" i="26" l="1"/>
  <c r="U37" i="26"/>
  <c r="AH25" i="26"/>
  <c r="AL22" i="26"/>
  <c r="AL16" i="26"/>
  <c r="AK22" i="26"/>
  <c r="AL19" i="26"/>
  <c r="AK16" i="26"/>
  <c r="AK19" i="26"/>
  <c r="AK21" i="26"/>
  <c r="AJ15" i="26"/>
  <c r="AL21" i="26"/>
  <c r="AK23" i="26"/>
  <c r="AL23" i="26"/>
  <c r="AL18" i="26"/>
  <c r="AK18" i="26"/>
  <c r="AL17" i="26"/>
  <c r="AK17" i="26"/>
  <c r="AL20" i="26"/>
  <c r="AK20" i="26"/>
  <c r="N424" i="20"/>
  <c r="M424" i="20" s="1"/>
  <c r="P424" i="20"/>
  <c r="P494" i="20"/>
  <c r="N494" i="20"/>
  <c r="M494" i="20" s="1"/>
  <c r="N116" i="20"/>
  <c r="M116" i="20" s="1"/>
  <c r="P116" i="20"/>
  <c r="O648" i="20"/>
  <c r="O480" i="20"/>
  <c r="O438" i="20"/>
  <c r="O662" i="20"/>
  <c r="O522" i="20"/>
  <c r="P88" i="20"/>
  <c r="N88" i="20"/>
  <c r="M88" i="20" s="1"/>
  <c r="O368" i="20"/>
  <c r="O396" i="20"/>
  <c r="O214" i="20"/>
  <c r="P466" i="20"/>
  <c r="N466" i="20"/>
  <c r="M466" i="20" s="1"/>
  <c r="O256" i="20"/>
  <c r="P676" i="20"/>
  <c r="N676" i="20"/>
  <c r="N130" i="20"/>
  <c r="M130" i="20" s="1"/>
  <c r="P130" i="20"/>
  <c r="P536" i="20"/>
  <c r="N536" i="20"/>
  <c r="M536" i="20" s="1"/>
  <c r="O57" i="20"/>
  <c r="O550" i="20"/>
  <c r="O340" i="20"/>
  <c r="N620" i="20"/>
  <c r="M620" i="20" s="1"/>
  <c r="P620" i="20"/>
  <c r="P634" i="20"/>
  <c r="N634" i="20"/>
  <c r="M634" i="20" s="1"/>
  <c r="O592" i="20"/>
  <c r="N228" i="20"/>
  <c r="M228" i="20" s="1"/>
  <c r="P228" i="20"/>
  <c r="P298" i="20"/>
  <c r="N298" i="20"/>
  <c r="M298" i="20" s="1"/>
  <c r="N382" i="20"/>
  <c r="M382" i="20" s="1"/>
  <c r="P382" i="20"/>
  <c r="P508" i="20"/>
  <c r="N508" i="20"/>
  <c r="M508" i="20" s="1"/>
  <c r="N578" i="20"/>
  <c r="M578" i="20" s="1"/>
  <c r="P578" i="20"/>
  <c r="O158" i="20"/>
  <c r="O564" i="20"/>
  <c r="P200" i="20"/>
  <c r="N200" i="20"/>
  <c r="M200" i="20" s="1"/>
  <c r="P410" i="20"/>
  <c r="N410" i="20"/>
  <c r="M410" i="20" s="1"/>
  <c r="P312" i="20"/>
  <c r="N312" i="20"/>
  <c r="M312" i="20" s="1"/>
  <c r="G78" i="15"/>
  <c r="G93" i="15"/>
  <c r="G50" i="15"/>
  <c r="G64" i="15"/>
  <c r="F35" i="15"/>
  <c r="E35" i="15" s="1"/>
  <c r="D36" i="15" s="1" a="1"/>
  <c r="D36" i="15" s="1"/>
  <c r="H35" i="15"/>
  <c r="G579" i="6"/>
  <c r="H355" i="6"/>
  <c r="F355" i="6"/>
  <c r="E355" i="6" s="1"/>
  <c r="D356" i="6" s="1" a="1"/>
  <c r="D356" i="6" s="1"/>
  <c r="G145" i="6"/>
  <c r="G439" i="6"/>
  <c r="G621" i="6"/>
  <c r="G159" i="6"/>
  <c r="F383" i="6"/>
  <c r="E383" i="6" s="1"/>
  <c r="D384" i="6" s="1" a="1"/>
  <c r="D384" i="6" s="1"/>
  <c r="H383" i="6"/>
  <c r="H187" i="6"/>
  <c r="F187" i="6"/>
  <c r="E187" i="6" s="1"/>
  <c r="D188" i="6" s="1" a="1"/>
  <c r="D188" i="6" s="1"/>
  <c r="G565" i="6"/>
  <c r="H411" i="6"/>
  <c r="F411" i="6"/>
  <c r="E411" i="6" s="1"/>
  <c r="D412" i="6" s="1" a="1"/>
  <c r="D412" i="6" s="1"/>
  <c r="F173" i="6"/>
  <c r="E173" i="6" s="1"/>
  <c r="D174" i="6" s="1" a="1"/>
  <c r="D174" i="6" s="1"/>
  <c r="H173" i="6"/>
  <c r="F453" i="6"/>
  <c r="E453" i="6" s="1"/>
  <c r="D454" i="6" s="1" a="1"/>
  <c r="D454" i="6" s="1"/>
  <c r="H453" i="6"/>
  <c r="G425" i="6"/>
  <c r="F33" i="6"/>
  <c r="E33" i="6" s="1"/>
  <c r="D34" i="6" s="1" a="1"/>
  <c r="D34" i="6" s="1"/>
  <c r="H33" i="6"/>
  <c r="G636" i="6"/>
  <c r="G202" i="6"/>
  <c r="G369" i="6"/>
  <c r="H117" i="6"/>
  <c r="F117" i="6"/>
  <c r="E117" i="6" s="1"/>
  <c r="D118" i="6" s="1" a="1"/>
  <c r="D118" i="6" s="1"/>
  <c r="F341" i="6"/>
  <c r="E341" i="6" s="1"/>
  <c r="D342" i="6" s="1" a="1"/>
  <c r="D342" i="6" s="1"/>
  <c r="H341" i="6"/>
  <c r="F271" i="6"/>
  <c r="E271" i="6" s="1"/>
  <c r="D272" i="6" s="1" a="1"/>
  <c r="D272" i="6" s="1"/>
  <c r="H271" i="6"/>
  <c r="G551" i="6"/>
  <c r="G131" i="6"/>
  <c r="H481" i="6"/>
  <c r="F481" i="6"/>
  <c r="E481" i="6" s="1"/>
  <c r="D482" i="6" s="1" a="1"/>
  <c r="D482" i="6" s="1"/>
  <c r="H103" i="6"/>
  <c r="F103" i="6"/>
  <c r="E103" i="6" s="1"/>
  <c r="D104" i="6" s="1" a="1"/>
  <c r="D104" i="6" s="1"/>
  <c r="G537" i="6"/>
  <c r="G523" i="6"/>
  <c r="H285" i="6"/>
  <c r="F285" i="6"/>
  <c r="E285" i="6" s="1"/>
  <c r="D286" i="6" s="1" a="1"/>
  <c r="D286" i="6" s="1"/>
  <c r="G510" i="6"/>
  <c r="G607" i="6"/>
  <c r="G18" i="6"/>
  <c r="G89" i="6"/>
  <c r="G47" i="6"/>
  <c r="H313" i="6"/>
  <c r="F313" i="6"/>
  <c r="E313" i="6" s="1"/>
  <c r="D314" i="6" s="1" a="1"/>
  <c r="D314" i="6" s="1"/>
  <c r="G495" i="6"/>
  <c r="H257" i="6"/>
  <c r="F257" i="6"/>
  <c r="E257" i="6" s="1"/>
  <c r="D258" i="6" s="1" a="1"/>
  <c r="D258" i="6" s="1"/>
  <c r="G593" i="6"/>
  <c r="F215" i="6"/>
  <c r="E215" i="6" s="1"/>
  <c r="D216" i="6" s="1" a="1"/>
  <c r="D216" i="6" s="1"/>
  <c r="H215" i="6"/>
  <c r="G75" i="6"/>
  <c r="G467" i="6"/>
  <c r="G300" i="6"/>
  <c r="F61" i="6"/>
  <c r="E61" i="6" s="1"/>
  <c r="D62" i="6" s="1" a="1"/>
  <c r="D62" i="6" s="1"/>
  <c r="H61" i="6"/>
  <c r="G397" i="6"/>
  <c r="F243" i="6"/>
  <c r="E243" i="6" s="1"/>
  <c r="D244" i="6" s="1" a="1"/>
  <c r="D244" i="6" s="1"/>
  <c r="H243" i="6"/>
  <c r="G229" i="6"/>
  <c r="H327" i="6"/>
  <c r="F327" i="6"/>
  <c r="E327" i="6" s="1"/>
  <c r="D328" i="6" s="1" a="1"/>
  <c r="D328" i="6" s="1"/>
  <c r="H42" i="26" l="1"/>
  <c r="F43" i="26" s="1" a="1"/>
  <c r="F43" i="26" s="1"/>
  <c r="AE48" i="26" a="1"/>
  <c r="AE48" i="26" s="1"/>
  <c r="AI25" i="26"/>
  <c r="AJ25" i="26" s="1"/>
  <c r="AG25" i="26"/>
  <c r="AF25" i="26" s="1"/>
  <c r="AE26" i="26" s="1" a="1"/>
  <c r="AE26" i="26" s="1"/>
  <c r="AL15" i="26"/>
  <c r="AK15" i="26"/>
  <c r="V37" i="26"/>
  <c r="T38" i="26" s="1" a="1"/>
  <c r="T38" i="26" s="1"/>
  <c r="P662" i="20"/>
  <c r="N662" i="20"/>
  <c r="M662" i="20" s="1"/>
  <c r="N256" i="20"/>
  <c r="M256" i="20" s="1"/>
  <c r="P256" i="20"/>
  <c r="P438" i="20"/>
  <c r="N438" i="20"/>
  <c r="M438" i="20" s="1"/>
  <c r="P522" i="20"/>
  <c r="N522" i="20"/>
  <c r="M522" i="20" s="1"/>
  <c r="N592" i="20"/>
  <c r="M592" i="20" s="1"/>
  <c r="P592" i="20"/>
  <c r="P480" i="20"/>
  <c r="N480" i="20"/>
  <c r="M480" i="20" s="1"/>
  <c r="P214" i="20"/>
  <c r="N214" i="20"/>
  <c r="M214" i="20" s="1"/>
  <c r="P648" i="20"/>
  <c r="N648" i="20"/>
  <c r="M648" i="20" s="1"/>
  <c r="P396" i="20"/>
  <c r="N396" i="20"/>
  <c r="M396" i="20" s="1"/>
  <c r="P564" i="20"/>
  <c r="N564" i="20"/>
  <c r="M564" i="20" s="1"/>
  <c r="P158" i="20"/>
  <c r="N158" i="20"/>
  <c r="M158" i="20" s="1"/>
  <c r="P57" i="20"/>
  <c r="N57" i="20"/>
  <c r="M57" i="20" s="1"/>
  <c r="L58" i="20" s="1" a="1"/>
  <c r="L58" i="20" s="1"/>
  <c r="P368" i="20"/>
  <c r="N368" i="20"/>
  <c r="M368" i="20" s="1"/>
  <c r="N550" i="20"/>
  <c r="M550" i="20" s="1"/>
  <c r="P550" i="20"/>
  <c r="M676" i="20"/>
  <c r="N340" i="20"/>
  <c r="M340" i="20" s="1"/>
  <c r="P340" i="20"/>
  <c r="G36" i="15"/>
  <c r="F93" i="15"/>
  <c r="H93" i="15"/>
  <c r="H64" i="15"/>
  <c r="F64" i="15"/>
  <c r="E64" i="15" s="1"/>
  <c r="D65" i="15" s="1" a="1"/>
  <c r="D65" i="15" s="1"/>
  <c r="F50" i="15"/>
  <c r="E50" i="15" s="1"/>
  <c r="D51" i="15" s="1" a="1"/>
  <c r="D51" i="15" s="1"/>
  <c r="H50" i="15"/>
  <c r="F78" i="15"/>
  <c r="E78" i="15" s="1"/>
  <c r="D79" i="15" s="1" a="1"/>
  <c r="D79" i="15" s="1"/>
  <c r="H78" i="15"/>
  <c r="G104" i="6"/>
  <c r="G482" i="6"/>
  <c r="G384" i="6"/>
  <c r="F131" i="6"/>
  <c r="E131" i="6" s="1"/>
  <c r="D132" i="6" s="1" a="1"/>
  <c r="D132" i="6" s="1"/>
  <c r="H131" i="6"/>
  <c r="F75" i="6"/>
  <c r="E75" i="6" s="1"/>
  <c r="D76" i="6" s="1" a="1"/>
  <c r="D76" i="6" s="1"/>
  <c r="H75" i="6"/>
  <c r="F621" i="6"/>
  <c r="E621" i="6" s="1"/>
  <c r="D622" i="6" s="1" a="1"/>
  <c r="D622" i="6" s="1"/>
  <c r="H621" i="6"/>
  <c r="G216" i="6"/>
  <c r="F607" i="6"/>
  <c r="E607" i="6" s="1"/>
  <c r="D608" i="6" s="1" a="1"/>
  <c r="D608" i="6" s="1"/>
  <c r="H607" i="6"/>
  <c r="H551" i="6"/>
  <c r="F551" i="6"/>
  <c r="E551" i="6" s="1"/>
  <c r="D552" i="6" s="1" a="1"/>
  <c r="D552" i="6" s="1"/>
  <c r="H425" i="6"/>
  <c r="F425" i="6"/>
  <c r="E425" i="6" s="1"/>
  <c r="D426" i="6" s="1" a="1"/>
  <c r="D426" i="6" s="1"/>
  <c r="H229" i="6"/>
  <c r="F229" i="6"/>
  <c r="E229" i="6" s="1"/>
  <c r="D230" i="6" s="1" a="1"/>
  <c r="D230" i="6" s="1"/>
  <c r="F510" i="6"/>
  <c r="E510" i="6" s="1"/>
  <c r="D511" i="6" s="1" a="1"/>
  <c r="D511" i="6" s="1"/>
  <c r="H510" i="6"/>
  <c r="H439" i="6"/>
  <c r="F439" i="6"/>
  <c r="E439" i="6" s="1"/>
  <c r="D440" i="6" s="1" a="1"/>
  <c r="D440" i="6" s="1"/>
  <c r="G188" i="6"/>
  <c r="H18" i="6"/>
  <c r="F18" i="6"/>
  <c r="E18" i="6" s="1"/>
  <c r="D19" i="6" s="1" a="1"/>
  <c r="D19" i="6" s="1"/>
  <c r="G328" i="6"/>
  <c r="H593" i="6"/>
  <c r="F593" i="6"/>
  <c r="E593" i="6" s="1"/>
  <c r="D594" i="6" s="1" a="1"/>
  <c r="D594" i="6" s="1"/>
  <c r="G258" i="6"/>
  <c r="H145" i="6"/>
  <c r="F145" i="6"/>
  <c r="E145" i="6" s="1"/>
  <c r="D146" i="6" s="1" a="1"/>
  <c r="D146" i="6" s="1"/>
  <c r="G174" i="6"/>
  <c r="G356" i="6"/>
  <c r="H397" i="6"/>
  <c r="F397" i="6"/>
  <c r="E397" i="6" s="1"/>
  <c r="D398" i="6" s="1" a="1"/>
  <c r="D398" i="6" s="1"/>
  <c r="F495" i="6"/>
  <c r="E495" i="6" s="1"/>
  <c r="D496" i="6" s="1" a="1"/>
  <c r="D496" i="6" s="1"/>
  <c r="H495" i="6"/>
  <c r="H523" i="6"/>
  <c r="F523" i="6"/>
  <c r="E523" i="6" s="1"/>
  <c r="D524" i="6" s="1" a="1"/>
  <c r="D524" i="6" s="1"/>
  <c r="H300" i="6"/>
  <c r="F300" i="6"/>
  <c r="E300" i="6" s="1"/>
  <c r="D301" i="6" s="1" a="1"/>
  <c r="D301" i="6" s="1"/>
  <c r="H89" i="6"/>
  <c r="F89" i="6"/>
  <c r="E89" i="6" s="1"/>
  <c r="D90" i="6" s="1" a="1"/>
  <c r="D90" i="6" s="1"/>
  <c r="F159" i="6"/>
  <c r="E159" i="6" s="1"/>
  <c r="D160" i="6" s="1" a="1"/>
  <c r="D160" i="6" s="1"/>
  <c r="H159" i="6"/>
  <c r="G454" i="6"/>
  <c r="G244" i="6"/>
  <c r="G118" i="6"/>
  <c r="G314" i="6"/>
  <c r="H369" i="6"/>
  <c r="F369" i="6"/>
  <c r="E369" i="6" s="1"/>
  <c r="D370" i="6" s="1" a="1"/>
  <c r="D370" i="6" s="1"/>
  <c r="H565" i="6"/>
  <c r="F565" i="6"/>
  <c r="E565" i="6" s="1"/>
  <c r="D566" i="6" s="1" a="1"/>
  <c r="D566" i="6" s="1"/>
  <c r="H47" i="6"/>
  <c r="F47" i="6"/>
  <c r="E47" i="6" s="1"/>
  <c r="D48" i="6" s="1" a="1"/>
  <c r="D48" i="6" s="1"/>
  <c r="H202" i="6"/>
  <c r="F202" i="6"/>
  <c r="E202" i="6" s="1"/>
  <c r="D203" i="6" s="1" a="1"/>
  <c r="D203" i="6" s="1"/>
  <c r="H467" i="6"/>
  <c r="F467" i="6"/>
  <c r="E467" i="6" s="1"/>
  <c r="D468" i="6" s="1" a="1"/>
  <c r="D468" i="6" s="1"/>
  <c r="F636" i="6"/>
  <c r="E636" i="6" s="1"/>
  <c r="D637" i="6" s="1" a="1"/>
  <c r="D637" i="6" s="1"/>
  <c r="H636" i="6"/>
  <c r="G34" i="6"/>
  <c r="G272" i="6"/>
  <c r="G286" i="6"/>
  <c r="G342" i="6"/>
  <c r="G412" i="6"/>
  <c r="G62" i="6"/>
  <c r="H537" i="6"/>
  <c r="F537" i="6"/>
  <c r="E537" i="6" s="1"/>
  <c r="D538" i="6" s="1" a="1"/>
  <c r="D538" i="6" s="1"/>
  <c r="F579" i="6"/>
  <c r="E579" i="6" s="1"/>
  <c r="D580" i="6" s="1" a="1"/>
  <c r="D580" i="6" s="1"/>
  <c r="H579" i="6"/>
  <c r="G43" i="26" l="1"/>
  <c r="H43" i="26"/>
  <c r="F44" i="26" s="1" a="1"/>
  <c r="F44" i="26" s="1"/>
  <c r="U38" i="26"/>
  <c r="AH26" i="26"/>
  <c r="AH48" i="26"/>
  <c r="O58" i="20"/>
  <c r="G79" i="15"/>
  <c r="G51" i="15"/>
  <c r="H36" i="15"/>
  <c r="F36" i="15"/>
  <c r="E36" i="15" s="1"/>
  <c r="D37" i="15" s="1" a="1"/>
  <c r="D37" i="15" s="1"/>
  <c r="G65" i="15"/>
  <c r="E93" i="15"/>
  <c r="G524" i="6"/>
  <c r="F328" i="6"/>
  <c r="E328" i="6" s="1"/>
  <c r="D329" i="6" s="1" a="1"/>
  <c r="D329" i="6" s="1"/>
  <c r="H328" i="6"/>
  <c r="F314" i="6"/>
  <c r="E314" i="6" s="1"/>
  <c r="D315" i="6" s="1" a="1"/>
  <c r="D315" i="6" s="1"/>
  <c r="H314" i="6"/>
  <c r="G496" i="6"/>
  <c r="G538" i="6"/>
  <c r="G203" i="6"/>
  <c r="G426" i="6"/>
  <c r="H286" i="6"/>
  <c r="F286" i="6"/>
  <c r="E286" i="6" s="1"/>
  <c r="D287" i="6" s="1" a="1"/>
  <c r="D287" i="6" s="1"/>
  <c r="G608" i="6"/>
  <c r="G622" i="6"/>
  <c r="G637" i="6"/>
  <c r="G468" i="6"/>
  <c r="G230" i="6"/>
  <c r="G90" i="6"/>
  <c r="H412" i="6"/>
  <c r="F412" i="6"/>
  <c r="E412" i="6" s="1"/>
  <c r="D413" i="6" s="1" a="1"/>
  <c r="D413" i="6" s="1"/>
  <c r="H258" i="6"/>
  <c r="F258" i="6"/>
  <c r="E258" i="6" s="1"/>
  <c r="D259" i="6" s="1" a="1"/>
  <c r="D259" i="6" s="1"/>
  <c r="H482" i="6"/>
  <c r="F482" i="6"/>
  <c r="E482" i="6" s="1"/>
  <c r="D483" i="6" s="1" a="1"/>
  <c r="D483" i="6" s="1"/>
  <c r="G19" i="6"/>
  <c r="H272" i="6"/>
  <c r="F272" i="6"/>
  <c r="E272" i="6" s="1"/>
  <c r="D273" i="6" s="1" a="1"/>
  <c r="D273" i="6" s="1"/>
  <c r="G398" i="6"/>
  <c r="F34" i="6"/>
  <c r="E34" i="6" s="1"/>
  <c r="D35" i="6" s="1" a="1"/>
  <c r="D35" i="6" s="1"/>
  <c r="H34" i="6"/>
  <c r="F188" i="6"/>
  <c r="E188" i="6" s="1"/>
  <c r="D189" i="6" s="1" a="1"/>
  <c r="D189" i="6" s="1"/>
  <c r="H188" i="6"/>
  <c r="G580" i="6"/>
  <c r="H244" i="6"/>
  <c r="F244" i="6"/>
  <c r="E244" i="6" s="1"/>
  <c r="D245" i="6" s="1" a="1"/>
  <c r="D245" i="6" s="1"/>
  <c r="H356" i="6"/>
  <c r="F356" i="6"/>
  <c r="E356" i="6" s="1"/>
  <c r="D357" i="6" s="1" a="1"/>
  <c r="D357" i="6" s="1"/>
  <c r="H174" i="6"/>
  <c r="F174" i="6"/>
  <c r="E174" i="6" s="1"/>
  <c r="D175" i="6" s="1" a="1"/>
  <c r="D175" i="6" s="1"/>
  <c r="G511" i="6"/>
  <c r="G146" i="6"/>
  <c r="G48" i="6"/>
  <c r="G301" i="6"/>
  <c r="G594" i="6"/>
  <c r="G552" i="6"/>
  <c r="G370" i="6"/>
  <c r="F216" i="6"/>
  <c r="E216" i="6" s="1"/>
  <c r="D217" i="6" s="1" a="1"/>
  <c r="D217" i="6" s="1"/>
  <c r="H216" i="6"/>
  <c r="H118" i="6"/>
  <c r="F118" i="6"/>
  <c r="E118" i="6" s="1"/>
  <c r="D119" i="6" s="1" a="1"/>
  <c r="D119" i="6" s="1"/>
  <c r="G440" i="6"/>
  <c r="G76" i="6"/>
  <c r="F454" i="6"/>
  <c r="E454" i="6" s="1"/>
  <c r="D455" i="6" s="1" a="1"/>
  <c r="D455" i="6" s="1"/>
  <c r="H454" i="6"/>
  <c r="G132" i="6"/>
  <c r="F62" i="6"/>
  <c r="E62" i="6" s="1"/>
  <c r="D63" i="6" s="1" a="1"/>
  <c r="D63" i="6" s="1"/>
  <c r="H62" i="6"/>
  <c r="G160" i="6"/>
  <c r="H384" i="6"/>
  <c r="F384" i="6"/>
  <c r="E384" i="6" s="1"/>
  <c r="D385" i="6" s="1" a="1"/>
  <c r="D385" i="6" s="1"/>
  <c r="G566" i="6"/>
  <c r="F342" i="6"/>
  <c r="E342" i="6" s="1"/>
  <c r="D343" i="6" s="1" a="1"/>
  <c r="D343" i="6" s="1"/>
  <c r="H342" i="6"/>
  <c r="F104" i="6"/>
  <c r="E104" i="6" s="1"/>
  <c r="D105" i="6" s="1" a="1"/>
  <c r="D105" i="6" s="1"/>
  <c r="H104" i="6"/>
  <c r="G44" i="26" l="1"/>
  <c r="H44" i="26" s="1"/>
  <c r="F45" i="26" s="1" a="1"/>
  <c r="F45" i="26" s="1"/>
  <c r="AG48" i="26"/>
  <c r="AF48" i="26" s="1"/>
  <c r="AI48" i="26"/>
  <c r="AJ48" i="26" s="1"/>
  <c r="AI26" i="26"/>
  <c r="AJ26" i="26" s="1"/>
  <c r="AG26" i="26"/>
  <c r="AF26" i="26" s="1"/>
  <c r="V38" i="26"/>
  <c r="T39" i="26" s="1" a="1"/>
  <c r="T39" i="26" s="1"/>
  <c r="P58" i="20"/>
  <c r="N58" i="20"/>
  <c r="H51" i="15"/>
  <c r="F51" i="15"/>
  <c r="E51" i="15" s="1"/>
  <c r="G37" i="15"/>
  <c r="F65" i="15"/>
  <c r="E65" i="15" s="1"/>
  <c r="H65" i="15"/>
  <c r="H79" i="15"/>
  <c r="F79" i="15"/>
  <c r="E79" i="15" s="1"/>
  <c r="G287" i="6"/>
  <c r="F552" i="6"/>
  <c r="E552" i="6" s="1"/>
  <c r="D553" i="6" s="1" a="1"/>
  <c r="D553" i="6" s="1"/>
  <c r="H552" i="6"/>
  <c r="G413" i="6"/>
  <c r="F426" i="6"/>
  <c r="E426" i="6" s="1"/>
  <c r="D427" i="6" s="1" a="1"/>
  <c r="D427" i="6" s="1"/>
  <c r="H426" i="6"/>
  <c r="H132" i="6"/>
  <c r="F132" i="6"/>
  <c r="E132" i="6" s="1"/>
  <c r="D133" i="6" s="1" a="1"/>
  <c r="D133" i="6" s="1"/>
  <c r="H594" i="6"/>
  <c r="F594" i="6"/>
  <c r="E594" i="6" s="1"/>
  <c r="D595" i="6" s="1" a="1"/>
  <c r="D595" i="6" s="1"/>
  <c r="F580" i="6"/>
  <c r="E580" i="6" s="1"/>
  <c r="D581" i="6" s="1" a="1"/>
  <c r="D581" i="6" s="1"/>
  <c r="H580" i="6"/>
  <c r="F301" i="6"/>
  <c r="E301" i="6" s="1"/>
  <c r="D302" i="6" s="1" a="1"/>
  <c r="D302" i="6" s="1"/>
  <c r="H301" i="6"/>
  <c r="F90" i="6"/>
  <c r="E90" i="6" s="1"/>
  <c r="D91" i="6" s="1" a="1"/>
  <c r="D91" i="6" s="1"/>
  <c r="H90" i="6"/>
  <c r="G455" i="6"/>
  <c r="G189" i="6"/>
  <c r="H203" i="6"/>
  <c r="F203" i="6"/>
  <c r="E203" i="6" s="1"/>
  <c r="D204" i="6" s="1" a="1"/>
  <c r="D204" i="6" s="1"/>
  <c r="F538" i="6"/>
  <c r="E538" i="6" s="1"/>
  <c r="D539" i="6" s="1" a="1"/>
  <c r="D539" i="6" s="1"/>
  <c r="H538" i="6"/>
  <c r="G105" i="6"/>
  <c r="H76" i="6"/>
  <c r="F76" i="6"/>
  <c r="E76" i="6" s="1"/>
  <c r="D77" i="6" s="1" a="1"/>
  <c r="D77" i="6" s="1"/>
  <c r="F48" i="6"/>
  <c r="E48" i="6" s="1"/>
  <c r="D49" i="6" s="1" a="1"/>
  <c r="D49" i="6" s="1"/>
  <c r="H48" i="6"/>
  <c r="G35" i="6"/>
  <c r="H230" i="6"/>
  <c r="F230" i="6"/>
  <c r="E230" i="6" s="1"/>
  <c r="D231" i="6" s="1" a="1"/>
  <c r="D231" i="6" s="1"/>
  <c r="F398" i="6"/>
  <c r="E398" i="6" s="1"/>
  <c r="D399" i="6" s="1" a="1"/>
  <c r="D399" i="6" s="1"/>
  <c r="H398" i="6"/>
  <c r="H468" i="6"/>
  <c r="F468" i="6"/>
  <c r="E468" i="6" s="1"/>
  <c r="D469" i="6" s="1" a="1"/>
  <c r="D469" i="6" s="1"/>
  <c r="G245" i="6"/>
  <c r="G63" i="6"/>
  <c r="F440" i="6"/>
  <c r="E440" i="6" s="1"/>
  <c r="D441" i="6" s="1" a="1"/>
  <c r="D441" i="6" s="1"/>
  <c r="H440" i="6"/>
  <c r="G273" i="6"/>
  <c r="F566" i="6"/>
  <c r="E566" i="6" s="1"/>
  <c r="D567" i="6" s="1" a="1"/>
  <c r="D567" i="6" s="1"/>
  <c r="H566" i="6"/>
  <c r="H637" i="6"/>
  <c r="F637" i="6"/>
  <c r="E637" i="6" s="1"/>
  <c r="D638" i="6" s="1" a="1"/>
  <c r="D638" i="6" s="1"/>
  <c r="G315" i="6"/>
  <c r="G385" i="6"/>
  <c r="F622" i="6"/>
  <c r="E622" i="6" s="1"/>
  <c r="D623" i="6" s="1" a="1"/>
  <c r="D623" i="6" s="1"/>
  <c r="H622" i="6"/>
  <c r="G217" i="6"/>
  <c r="F19" i="6"/>
  <c r="E19" i="6" s="1"/>
  <c r="D20" i="6" s="1" a="1"/>
  <c r="D20" i="6" s="1"/>
  <c r="H19" i="6"/>
  <c r="G329" i="6"/>
  <c r="G175" i="6"/>
  <c r="F160" i="6"/>
  <c r="E160" i="6" s="1"/>
  <c r="D161" i="6" s="1" a="1"/>
  <c r="D161" i="6" s="1"/>
  <c r="H160" i="6"/>
  <c r="G357" i="6"/>
  <c r="G483" i="6"/>
  <c r="H608" i="6"/>
  <c r="F608" i="6"/>
  <c r="E608" i="6" s="1"/>
  <c r="D609" i="6" s="1" a="1"/>
  <c r="D609" i="6" s="1"/>
  <c r="G259" i="6"/>
  <c r="G343" i="6"/>
  <c r="H146" i="6"/>
  <c r="F146" i="6"/>
  <c r="E146" i="6" s="1"/>
  <c r="D147" i="6" s="1" a="1"/>
  <c r="D147" i="6" s="1"/>
  <c r="H496" i="6"/>
  <c r="F496" i="6"/>
  <c r="E496" i="6" s="1"/>
  <c r="D497" i="6" s="1" a="1"/>
  <c r="D497" i="6" s="1"/>
  <c r="G119" i="6"/>
  <c r="F511" i="6"/>
  <c r="E511" i="6" s="1"/>
  <c r="D512" i="6" s="1" a="1"/>
  <c r="D512" i="6" s="1"/>
  <c r="H511" i="6"/>
  <c r="H370" i="6"/>
  <c r="F370" i="6"/>
  <c r="E370" i="6" s="1"/>
  <c r="D371" i="6" s="1" a="1"/>
  <c r="D371" i="6" s="1"/>
  <c r="H524" i="6"/>
  <c r="F524" i="6"/>
  <c r="E524" i="6" s="1"/>
  <c r="D525" i="6" s="1" a="1"/>
  <c r="D525" i="6" s="1"/>
  <c r="G45" i="26" l="1"/>
  <c r="U39" i="26"/>
  <c r="M58" i="20"/>
  <c r="L59" i="20" s="1" a="1"/>
  <c r="L59" i="20" s="1"/>
  <c r="F37" i="15"/>
  <c r="H37" i="15"/>
  <c r="G302" i="6"/>
  <c r="G77" i="6"/>
  <c r="F343" i="6"/>
  <c r="E343" i="6" s="1"/>
  <c r="D344" i="6" s="1" a="1"/>
  <c r="D344" i="6" s="1"/>
  <c r="H343" i="6"/>
  <c r="G20" i="6"/>
  <c r="G581" i="6"/>
  <c r="G595" i="6"/>
  <c r="H259" i="6"/>
  <c r="F259" i="6"/>
  <c r="E259" i="6" s="1"/>
  <c r="D260" i="6" s="1" a="1"/>
  <c r="D260" i="6" s="1"/>
  <c r="H217" i="6"/>
  <c r="F217" i="6"/>
  <c r="E217" i="6" s="1"/>
  <c r="D218" i="6" s="1" a="1"/>
  <c r="D218" i="6" s="1"/>
  <c r="H63" i="6"/>
  <c r="F63" i="6"/>
  <c r="E63" i="6" s="1"/>
  <c r="D64" i="6" s="1" a="1"/>
  <c r="D64" i="6" s="1"/>
  <c r="G525" i="6"/>
  <c r="G609" i="6"/>
  <c r="F245" i="6"/>
  <c r="E245" i="6" s="1"/>
  <c r="D246" i="6" s="1" a="1"/>
  <c r="D246" i="6" s="1"/>
  <c r="H245" i="6"/>
  <c r="G133" i="6"/>
  <c r="G623" i="6"/>
  <c r="G539" i="6"/>
  <c r="G371" i="6"/>
  <c r="G469" i="6"/>
  <c r="G204" i="6"/>
  <c r="F273" i="6"/>
  <c r="E273" i="6" s="1"/>
  <c r="D274" i="6" s="1" a="1"/>
  <c r="D274" i="6" s="1"/>
  <c r="H273" i="6"/>
  <c r="F105" i="6"/>
  <c r="E105" i="6" s="1"/>
  <c r="D106" i="6" s="1" a="1"/>
  <c r="D106" i="6" s="1"/>
  <c r="H105" i="6"/>
  <c r="H413" i="6"/>
  <c r="F413" i="6"/>
  <c r="E413" i="6" s="1"/>
  <c r="D414" i="6" s="1" a="1"/>
  <c r="D414" i="6" s="1"/>
  <c r="G512" i="6"/>
  <c r="H189" i="6"/>
  <c r="F189" i="6"/>
  <c r="E189" i="6" s="1"/>
  <c r="D190" i="6" s="1" a="1"/>
  <c r="D190" i="6" s="1"/>
  <c r="G638" i="6"/>
  <c r="H455" i="6"/>
  <c r="F455" i="6"/>
  <c r="E455" i="6" s="1"/>
  <c r="D456" i="6" s="1" a="1"/>
  <c r="D456" i="6" s="1"/>
  <c r="G161" i="6"/>
  <c r="G553" i="6"/>
  <c r="F329" i="6"/>
  <c r="E329" i="6" s="1"/>
  <c r="D330" i="6" s="1" a="1"/>
  <c r="D330" i="6" s="1"/>
  <c r="H329" i="6"/>
  <c r="G427" i="6"/>
  <c r="G399" i="6"/>
  <c r="G497" i="6"/>
  <c r="G147" i="6"/>
  <c r="G49" i="6"/>
  <c r="G441" i="6"/>
  <c r="H483" i="6"/>
  <c r="F483" i="6"/>
  <c r="E483" i="6" s="1"/>
  <c r="D484" i="6" s="1" a="1"/>
  <c r="D484" i="6" s="1"/>
  <c r="F385" i="6"/>
  <c r="E385" i="6" s="1"/>
  <c r="D386" i="6" s="1" a="1"/>
  <c r="D386" i="6" s="1"/>
  <c r="H385" i="6"/>
  <c r="F357" i="6"/>
  <c r="E357" i="6" s="1"/>
  <c r="D358" i="6" s="1" a="1"/>
  <c r="D358" i="6" s="1"/>
  <c r="H357" i="6"/>
  <c r="H315" i="6"/>
  <c r="F315" i="6"/>
  <c r="E315" i="6" s="1"/>
  <c r="D316" i="6" s="1" a="1"/>
  <c r="D316" i="6" s="1"/>
  <c r="F119" i="6"/>
  <c r="E119" i="6" s="1"/>
  <c r="D120" i="6" s="1" a="1"/>
  <c r="D120" i="6" s="1"/>
  <c r="H119" i="6"/>
  <c r="G231" i="6"/>
  <c r="F175" i="6"/>
  <c r="E175" i="6" s="1"/>
  <c r="D176" i="6" s="1" a="1"/>
  <c r="D176" i="6" s="1"/>
  <c r="H175" i="6"/>
  <c r="G567" i="6"/>
  <c r="H35" i="6"/>
  <c r="F35" i="6"/>
  <c r="E35" i="6" s="1"/>
  <c r="D36" i="6" s="1" a="1"/>
  <c r="D36" i="6" s="1"/>
  <c r="G91" i="6"/>
  <c r="F287" i="6"/>
  <c r="E287" i="6" s="1"/>
  <c r="D288" i="6" s="1" a="1"/>
  <c r="D288" i="6" s="1"/>
  <c r="H287" i="6"/>
  <c r="H45" i="26" l="1"/>
  <c r="F46" i="26" s="1" a="1"/>
  <c r="F46" i="26" s="1"/>
  <c r="V39" i="26"/>
  <c r="T40" i="26" s="1" a="1"/>
  <c r="T40" i="26" s="1"/>
  <c r="O59" i="20"/>
  <c r="J24" i="15" a="1"/>
  <c r="E37" i="15"/>
  <c r="G414" i="6"/>
  <c r="F133" i="6"/>
  <c r="E133" i="6" s="1"/>
  <c r="D134" i="6" s="1" a="1"/>
  <c r="D134" i="6" s="1"/>
  <c r="H133" i="6"/>
  <c r="F581" i="6"/>
  <c r="E581" i="6" s="1"/>
  <c r="D582" i="6" s="1" a="1"/>
  <c r="D582" i="6" s="1"/>
  <c r="H581" i="6"/>
  <c r="G288" i="6"/>
  <c r="G358" i="6"/>
  <c r="H427" i="6"/>
  <c r="F427" i="6"/>
  <c r="E427" i="6" s="1"/>
  <c r="D428" i="6" s="1" a="1"/>
  <c r="D428" i="6" s="1"/>
  <c r="F20" i="6"/>
  <c r="E20" i="6" s="1"/>
  <c r="D21" i="6" s="1" a="1"/>
  <c r="D21" i="6" s="1"/>
  <c r="H20" i="6"/>
  <c r="F231" i="6"/>
  <c r="E231" i="6" s="1"/>
  <c r="D232" i="6" s="1" a="1"/>
  <c r="D232" i="6" s="1"/>
  <c r="H231" i="6"/>
  <c r="H638" i="6"/>
  <c r="F638" i="6"/>
  <c r="E638" i="6" s="1"/>
  <c r="D639" i="6" s="1" a="1"/>
  <c r="D639" i="6" s="1"/>
  <c r="F147" i="6"/>
  <c r="E147" i="6" s="1"/>
  <c r="D148" i="6" s="1" a="1"/>
  <c r="D148" i="6" s="1"/>
  <c r="H147" i="6"/>
  <c r="F371" i="6"/>
  <c r="E371" i="6" s="1"/>
  <c r="D372" i="6" s="1" a="1"/>
  <c r="D372" i="6" s="1"/>
  <c r="H371" i="6"/>
  <c r="G190" i="6"/>
  <c r="G316" i="6"/>
  <c r="F595" i="6"/>
  <c r="E595" i="6" s="1"/>
  <c r="D596" i="6" s="1" a="1"/>
  <c r="D596" i="6" s="1"/>
  <c r="H595" i="6"/>
  <c r="G106" i="6"/>
  <c r="G484" i="6"/>
  <c r="H553" i="6"/>
  <c r="F553" i="6"/>
  <c r="E553" i="6" s="1"/>
  <c r="D554" i="6" s="1" a="1"/>
  <c r="D554" i="6" s="1"/>
  <c r="G344" i="6"/>
  <c r="H567" i="6"/>
  <c r="F567" i="6"/>
  <c r="E567" i="6" s="1"/>
  <c r="D568" i="6" s="1" a="1"/>
  <c r="D568" i="6" s="1"/>
  <c r="H441" i="6"/>
  <c r="F441" i="6"/>
  <c r="E441" i="6" s="1"/>
  <c r="D442" i="6" s="1" a="1"/>
  <c r="D442" i="6" s="1"/>
  <c r="F204" i="6"/>
  <c r="E204" i="6" s="1"/>
  <c r="D205" i="6" s="1" a="1"/>
  <c r="D205" i="6" s="1"/>
  <c r="H204" i="6"/>
  <c r="F525" i="6"/>
  <c r="E525" i="6" s="1"/>
  <c r="D526" i="6" s="1" a="1"/>
  <c r="D526" i="6" s="1"/>
  <c r="H525" i="6"/>
  <c r="H77" i="6"/>
  <c r="F77" i="6"/>
  <c r="E77" i="6" s="1"/>
  <c r="D78" i="6" s="1" a="1"/>
  <c r="D78" i="6" s="1"/>
  <c r="G120" i="6"/>
  <c r="H539" i="6"/>
  <c r="F539" i="6"/>
  <c r="E539" i="6" s="1"/>
  <c r="D540" i="6" s="1" a="1"/>
  <c r="D540" i="6" s="1"/>
  <c r="F512" i="6"/>
  <c r="E512" i="6" s="1"/>
  <c r="D513" i="6" s="1" a="1"/>
  <c r="D513" i="6" s="1"/>
  <c r="H512" i="6"/>
  <c r="G246" i="6"/>
  <c r="F161" i="6"/>
  <c r="E161" i="6" s="1"/>
  <c r="D162" i="6" s="1" a="1"/>
  <c r="D162" i="6" s="1"/>
  <c r="H161" i="6"/>
  <c r="G218" i="6"/>
  <c r="F497" i="6"/>
  <c r="E497" i="6" s="1"/>
  <c r="D498" i="6" s="1" a="1"/>
  <c r="D498" i="6" s="1"/>
  <c r="H497" i="6"/>
  <c r="F623" i="6"/>
  <c r="E623" i="6" s="1"/>
  <c r="D624" i="6" s="1" a="1"/>
  <c r="D624" i="6" s="1"/>
  <c r="H623" i="6"/>
  <c r="H91" i="6"/>
  <c r="F91" i="6"/>
  <c r="E91" i="6" s="1"/>
  <c r="D92" i="6" s="1" a="1"/>
  <c r="D92" i="6" s="1"/>
  <c r="G330" i="6"/>
  <c r="G274" i="6"/>
  <c r="G456" i="6"/>
  <c r="H469" i="6"/>
  <c r="F469" i="6"/>
  <c r="E469" i="6" s="1"/>
  <c r="D470" i="6" s="1" a="1"/>
  <c r="D470" i="6" s="1"/>
  <c r="G64" i="6"/>
  <c r="F302" i="6"/>
  <c r="E302" i="6" s="1"/>
  <c r="D303" i="6" s="1" a="1"/>
  <c r="D303" i="6" s="1"/>
  <c r="H302" i="6"/>
  <c r="G260" i="6"/>
  <c r="H399" i="6"/>
  <c r="F399" i="6"/>
  <c r="E399" i="6" s="1"/>
  <c r="D400" i="6" s="1" a="1"/>
  <c r="D400" i="6" s="1"/>
  <c r="G386" i="6"/>
  <c r="G36" i="6"/>
  <c r="F609" i="6"/>
  <c r="E609" i="6" s="1"/>
  <c r="D610" i="6" s="1" a="1"/>
  <c r="D610" i="6" s="1"/>
  <c r="H609" i="6"/>
  <c r="G176" i="6"/>
  <c r="H49" i="6"/>
  <c r="F49" i="6"/>
  <c r="E49" i="6" s="1"/>
  <c r="D50" i="6" s="1" a="1"/>
  <c r="D50" i="6" s="1"/>
  <c r="G46" i="26" l="1"/>
  <c r="U40" i="26"/>
  <c r="V40" i="26" s="1"/>
  <c r="T41" i="26" s="1" a="1"/>
  <c r="T41" i="26" s="1"/>
  <c r="N59" i="20"/>
  <c r="P59" i="20"/>
  <c r="K47" i="15"/>
  <c r="K45" i="15"/>
  <c r="K36" i="15"/>
  <c r="K34" i="15"/>
  <c r="K32" i="15"/>
  <c r="K30" i="15"/>
  <c r="K43" i="15"/>
  <c r="K42" i="15"/>
  <c r="K27" i="15"/>
  <c r="K40" i="15"/>
  <c r="K26" i="15"/>
  <c r="K48" i="15"/>
  <c r="K41" i="15"/>
  <c r="K35" i="15"/>
  <c r="K29" i="15"/>
  <c r="K46" i="15"/>
  <c r="K38" i="15"/>
  <c r="K33" i="15"/>
  <c r="K39" i="15"/>
  <c r="J24" i="15"/>
  <c r="K31" i="15"/>
  <c r="K28" i="15"/>
  <c r="K25" i="15"/>
  <c r="K44" i="15"/>
  <c r="K37" i="15"/>
  <c r="G400" i="6"/>
  <c r="H484" i="6"/>
  <c r="F484" i="6"/>
  <c r="E484" i="6" s="1"/>
  <c r="D485" i="6" s="1" a="1"/>
  <c r="D485" i="6" s="1"/>
  <c r="H260" i="6"/>
  <c r="F260" i="6"/>
  <c r="E260" i="6" s="1"/>
  <c r="D261" i="6" s="1" a="1"/>
  <c r="D261" i="6" s="1"/>
  <c r="G428" i="6"/>
  <c r="G596" i="6"/>
  <c r="G50" i="6"/>
  <c r="H64" i="6"/>
  <c r="F64" i="6"/>
  <c r="E64" i="6" s="1"/>
  <c r="D65" i="6" s="1" a="1"/>
  <c r="D65" i="6" s="1"/>
  <c r="H316" i="6"/>
  <c r="F316" i="6"/>
  <c r="E316" i="6" s="1"/>
  <c r="D317" i="6" s="1" a="1"/>
  <c r="D317" i="6" s="1"/>
  <c r="H358" i="6"/>
  <c r="F358" i="6"/>
  <c r="E358" i="6" s="1"/>
  <c r="D359" i="6" s="1" a="1"/>
  <c r="D359" i="6" s="1"/>
  <c r="H218" i="6"/>
  <c r="F218" i="6"/>
  <c r="E218" i="6" s="1"/>
  <c r="D219" i="6" s="1" a="1"/>
  <c r="D219" i="6" s="1"/>
  <c r="G205" i="6"/>
  <c r="F176" i="6"/>
  <c r="E176" i="6" s="1"/>
  <c r="D177" i="6" s="1" a="1"/>
  <c r="D177" i="6" s="1"/>
  <c r="H176" i="6"/>
  <c r="G470" i="6"/>
  <c r="G442" i="6"/>
  <c r="F190" i="6"/>
  <c r="E190" i="6" s="1"/>
  <c r="D191" i="6" s="1" a="1"/>
  <c r="D191" i="6" s="1"/>
  <c r="H190" i="6"/>
  <c r="H288" i="6"/>
  <c r="F288" i="6"/>
  <c r="E288" i="6" s="1"/>
  <c r="D289" i="6" s="1" a="1"/>
  <c r="D289" i="6" s="1"/>
  <c r="G78" i="6"/>
  <c r="G624" i="6"/>
  <c r="G526" i="6"/>
  <c r="H344" i="6"/>
  <c r="F344" i="6"/>
  <c r="E344" i="6" s="1"/>
  <c r="D345" i="6" s="1" a="1"/>
  <c r="D345" i="6" s="1"/>
  <c r="F36" i="6"/>
  <c r="E36" i="6" s="1"/>
  <c r="D37" i="6" s="1" a="1"/>
  <c r="D37" i="6" s="1"/>
  <c r="H36" i="6"/>
  <c r="H274" i="6"/>
  <c r="F274" i="6"/>
  <c r="E274" i="6" s="1"/>
  <c r="D275" i="6" s="1" a="1"/>
  <c r="D275" i="6" s="1"/>
  <c r="G513" i="6"/>
  <c r="G148" i="6"/>
  <c r="G134" i="6"/>
  <c r="H120" i="6"/>
  <c r="F120" i="6"/>
  <c r="E120" i="6" s="1"/>
  <c r="D121" i="6" s="1" a="1"/>
  <c r="D121" i="6" s="1"/>
  <c r="G21" i="6"/>
  <c r="G303" i="6"/>
  <c r="G162" i="6"/>
  <c r="F456" i="6"/>
  <c r="E456" i="6" s="1"/>
  <c r="D457" i="6" s="1" a="1"/>
  <c r="D457" i="6" s="1"/>
  <c r="H456" i="6"/>
  <c r="H246" i="6"/>
  <c r="F246" i="6"/>
  <c r="E246" i="6" s="1"/>
  <c r="D247" i="6" s="1" a="1"/>
  <c r="D247" i="6" s="1"/>
  <c r="G372" i="6"/>
  <c r="F386" i="6"/>
  <c r="E386" i="6" s="1"/>
  <c r="D387" i="6" s="1" a="1"/>
  <c r="D387" i="6" s="1"/>
  <c r="H386" i="6"/>
  <c r="G540" i="6"/>
  <c r="G554" i="6"/>
  <c r="G639" i="6"/>
  <c r="H414" i="6"/>
  <c r="F414" i="6"/>
  <c r="E414" i="6" s="1"/>
  <c r="D415" i="6" s="1" a="1"/>
  <c r="D415" i="6" s="1"/>
  <c r="G92" i="6"/>
  <c r="G232" i="6"/>
  <c r="H106" i="6"/>
  <c r="F106" i="6"/>
  <c r="E106" i="6" s="1"/>
  <c r="D107" i="6" s="1" a="1"/>
  <c r="D107" i="6" s="1"/>
  <c r="G498" i="6"/>
  <c r="G568" i="6"/>
  <c r="G610" i="6"/>
  <c r="G582" i="6"/>
  <c r="F330" i="6"/>
  <c r="E330" i="6" s="1"/>
  <c r="D331" i="6" s="1" a="1"/>
  <c r="D331" i="6" s="1"/>
  <c r="H330" i="6"/>
  <c r="H46" i="26" l="1"/>
  <c r="F47" i="26" s="1" a="1"/>
  <c r="F47" i="26" s="1"/>
  <c r="U41" i="26"/>
  <c r="V41" i="26" s="1"/>
  <c r="T42" i="26" s="1" a="1"/>
  <c r="T42" i="26" s="1"/>
  <c r="M59" i="20"/>
  <c r="L60" i="20" s="1" a="1"/>
  <c r="L60" i="20" s="1"/>
  <c r="I24" i="15"/>
  <c r="K24" i="15"/>
  <c r="G65" i="6"/>
  <c r="G275" i="6"/>
  <c r="H442" i="6"/>
  <c r="F442" i="6"/>
  <c r="E442" i="6" s="1"/>
  <c r="D443" i="6" s="1" a="1"/>
  <c r="D443" i="6" s="1"/>
  <c r="F428" i="6"/>
  <c r="E428" i="6" s="1"/>
  <c r="D429" i="6" s="1" a="1"/>
  <c r="D429" i="6" s="1"/>
  <c r="H428" i="6"/>
  <c r="F610" i="6"/>
  <c r="E610" i="6" s="1"/>
  <c r="D611" i="6" s="1" a="1"/>
  <c r="D611" i="6" s="1"/>
  <c r="H610" i="6"/>
  <c r="H554" i="6"/>
  <c r="F554" i="6"/>
  <c r="E554" i="6" s="1"/>
  <c r="D555" i="6" s="1" a="1"/>
  <c r="D555" i="6" s="1"/>
  <c r="F21" i="6"/>
  <c r="E21" i="6" s="1"/>
  <c r="D22" i="6" s="1" a="1"/>
  <c r="D22" i="6" s="1"/>
  <c r="H21" i="6"/>
  <c r="H513" i="6"/>
  <c r="F513" i="6"/>
  <c r="E513" i="6" s="1"/>
  <c r="D514" i="6" s="1" a="1"/>
  <c r="D514" i="6" s="1"/>
  <c r="H92" i="6"/>
  <c r="F92" i="6"/>
  <c r="E92" i="6" s="1"/>
  <c r="D93" i="6" s="1" a="1"/>
  <c r="D93" i="6" s="1"/>
  <c r="G415" i="6"/>
  <c r="H162" i="6"/>
  <c r="F162" i="6"/>
  <c r="E162" i="6" s="1"/>
  <c r="D163" i="6" s="1" a="1"/>
  <c r="D163" i="6" s="1"/>
  <c r="H639" i="6"/>
  <c r="F639" i="6"/>
  <c r="E639" i="6" s="1"/>
  <c r="D640" i="6" s="1" a="1"/>
  <c r="D640" i="6" s="1"/>
  <c r="G177" i="6"/>
  <c r="G121" i="6"/>
  <c r="F624" i="6"/>
  <c r="E624" i="6" s="1"/>
  <c r="D625" i="6" s="1" a="1"/>
  <c r="D625" i="6" s="1"/>
  <c r="H624" i="6"/>
  <c r="G219" i="6"/>
  <c r="G485" i="6"/>
  <c r="G289" i="6"/>
  <c r="H148" i="6"/>
  <c r="F148" i="6"/>
  <c r="E148" i="6" s="1"/>
  <c r="D149" i="6" s="1" a="1"/>
  <c r="D149" i="6" s="1"/>
  <c r="H470" i="6"/>
  <c r="F470" i="6"/>
  <c r="E470" i="6" s="1"/>
  <c r="D471" i="6" s="1" a="1"/>
  <c r="D471" i="6" s="1"/>
  <c r="G345" i="6"/>
  <c r="H303" i="6"/>
  <c r="F303" i="6"/>
  <c r="E303" i="6" s="1"/>
  <c r="D304" i="6" s="1" a="1"/>
  <c r="D304" i="6" s="1"/>
  <c r="H205" i="6"/>
  <c r="F205" i="6"/>
  <c r="E205" i="6" s="1"/>
  <c r="D206" i="6" s="1" a="1"/>
  <c r="D206" i="6" s="1"/>
  <c r="H568" i="6"/>
  <c r="F568" i="6"/>
  <c r="E568" i="6" s="1"/>
  <c r="D569" i="6" s="1" a="1"/>
  <c r="D569" i="6" s="1"/>
  <c r="H540" i="6"/>
  <c r="F540" i="6"/>
  <c r="E540" i="6" s="1"/>
  <c r="D541" i="6" s="1" a="1"/>
  <c r="D541" i="6" s="1"/>
  <c r="G317" i="6"/>
  <c r="G191" i="6"/>
  <c r="F50" i="6"/>
  <c r="E50" i="6" s="1"/>
  <c r="D51" i="6" s="1" a="1"/>
  <c r="D51" i="6" s="1"/>
  <c r="H50" i="6"/>
  <c r="G331" i="6"/>
  <c r="H596" i="6"/>
  <c r="F596" i="6"/>
  <c r="E596" i="6" s="1"/>
  <c r="D597" i="6" s="1" a="1"/>
  <c r="D597" i="6" s="1"/>
  <c r="H582" i="6"/>
  <c r="F582" i="6"/>
  <c r="E582" i="6" s="1"/>
  <c r="D583" i="6" s="1" a="1"/>
  <c r="D583" i="6" s="1"/>
  <c r="H526" i="6"/>
  <c r="F526" i="6"/>
  <c r="E526" i="6" s="1"/>
  <c r="D527" i="6" s="1" a="1"/>
  <c r="D527" i="6" s="1"/>
  <c r="F498" i="6"/>
  <c r="E498" i="6" s="1"/>
  <c r="D499" i="6" s="1" a="1"/>
  <c r="D499" i="6" s="1"/>
  <c r="H498" i="6"/>
  <c r="F134" i="6"/>
  <c r="E134" i="6" s="1"/>
  <c r="D135" i="6" s="1" a="1"/>
  <c r="D135" i="6" s="1"/>
  <c r="H134" i="6"/>
  <c r="G359" i="6"/>
  <c r="F400" i="6"/>
  <c r="E400" i="6" s="1"/>
  <c r="D401" i="6" s="1" a="1"/>
  <c r="D401" i="6" s="1"/>
  <c r="H400" i="6"/>
  <c r="G107" i="6"/>
  <c r="H372" i="6"/>
  <c r="F372" i="6"/>
  <c r="E372" i="6" s="1"/>
  <c r="D373" i="6" s="1" a="1"/>
  <c r="D373" i="6" s="1"/>
  <c r="G247" i="6"/>
  <c r="H232" i="6"/>
  <c r="F232" i="6"/>
  <c r="E232" i="6" s="1"/>
  <c r="D233" i="6" s="1" a="1"/>
  <c r="D233" i="6" s="1"/>
  <c r="G457" i="6"/>
  <c r="G37" i="6"/>
  <c r="G261" i="6"/>
  <c r="G387" i="6"/>
  <c r="H78" i="6"/>
  <c r="F78" i="6"/>
  <c r="E78" i="6" s="1"/>
  <c r="D79" i="6" s="1" a="1"/>
  <c r="D79" i="6" s="1"/>
  <c r="G47" i="26" l="1"/>
  <c r="U42" i="26"/>
  <c r="O60" i="20"/>
  <c r="I25" i="15"/>
  <c r="I26" i="15"/>
  <c r="G233" i="6"/>
  <c r="G583" i="6"/>
  <c r="G373" i="6"/>
  <c r="G79" i="6"/>
  <c r="H345" i="6"/>
  <c r="F345" i="6"/>
  <c r="E345" i="6" s="1"/>
  <c r="D346" i="6" s="1" a="1"/>
  <c r="D346" i="6" s="1"/>
  <c r="G429" i="6"/>
  <c r="G569" i="6"/>
  <c r="G625" i="6"/>
  <c r="G304" i="6"/>
  <c r="G471" i="6"/>
  <c r="G401" i="6"/>
  <c r="G163" i="6"/>
  <c r="H317" i="6"/>
  <c r="F317" i="6"/>
  <c r="E317" i="6" s="1"/>
  <c r="D318" i="6" s="1" a="1"/>
  <c r="D318" i="6" s="1"/>
  <c r="H289" i="6"/>
  <c r="F289" i="6"/>
  <c r="E289" i="6" s="1"/>
  <c r="D290" i="6" s="1" a="1"/>
  <c r="D290" i="6" s="1"/>
  <c r="F415" i="6"/>
  <c r="E415" i="6" s="1"/>
  <c r="D416" i="6" s="1" a="1"/>
  <c r="D416" i="6" s="1"/>
  <c r="H415" i="6"/>
  <c r="F219" i="6"/>
  <c r="E219" i="6" s="1"/>
  <c r="D220" i="6" s="1" a="1"/>
  <c r="D220" i="6" s="1"/>
  <c r="H219" i="6"/>
  <c r="G597" i="6"/>
  <c r="F121" i="6"/>
  <c r="E121" i="6" s="1"/>
  <c r="D122" i="6" s="1" a="1"/>
  <c r="D122" i="6" s="1"/>
  <c r="H121" i="6"/>
  <c r="H177" i="6"/>
  <c r="F177" i="6"/>
  <c r="E177" i="6" s="1"/>
  <c r="D178" i="6" s="1" a="1"/>
  <c r="D178" i="6" s="1"/>
  <c r="G149" i="6"/>
  <c r="H37" i="6"/>
  <c r="F37" i="6"/>
  <c r="E37" i="6" s="1"/>
  <c r="D38" i="6" s="1" a="1"/>
  <c r="D38" i="6" s="1"/>
  <c r="G135" i="6"/>
  <c r="H275" i="6"/>
  <c r="F275" i="6"/>
  <c r="E275" i="6" s="1"/>
  <c r="D276" i="6" s="1" a="1"/>
  <c r="D276" i="6" s="1"/>
  <c r="G514" i="6"/>
  <c r="G22" i="6"/>
  <c r="H107" i="6"/>
  <c r="F107" i="6"/>
  <c r="E107" i="6" s="1"/>
  <c r="D108" i="6" s="1" a="1"/>
  <c r="D108" i="6" s="1"/>
  <c r="G611" i="6"/>
  <c r="G51" i="6"/>
  <c r="G443" i="6"/>
  <c r="G541" i="6"/>
  <c r="F485" i="6"/>
  <c r="E485" i="6" s="1"/>
  <c r="D486" i="6" s="1" a="1"/>
  <c r="D486" i="6" s="1"/>
  <c r="H485" i="6"/>
  <c r="G93" i="6"/>
  <c r="F65" i="6"/>
  <c r="E65" i="6" s="1"/>
  <c r="D66" i="6" s="1" a="1"/>
  <c r="D66" i="6" s="1"/>
  <c r="H65" i="6"/>
  <c r="G527" i="6"/>
  <c r="G206" i="6"/>
  <c r="H247" i="6"/>
  <c r="F247" i="6"/>
  <c r="E247" i="6" s="1"/>
  <c r="D248" i="6" s="1" a="1"/>
  <c r="D248" i="6" s="1"/>
  <c r="G555" i="6"/>
  <c r="H331" i="6"/>
  <c r="F331" i="6"/>
  <c r="E331" i="6" s="1"/>
  <c r="D332" i="6" s="1" a="1"/>
  <c r="D332" i="6" s="1"/>
  <c r="G640" i="6"/>
  <c r="H387" i="6"/>
  <c r="F387" i="6"/>
  <c r="E387" i="6" s="1"/>
  <c r="D388" i="6" s="1" a="1"/>
  <c r="D388" i="6" s="1"/>
  <c r="F261" i="6"/>
  <c r="E261" i="6" s="1"/>
  <c r="D262" i="6" s="1" a="1"/>
  <c r="D262" i="6" s="1"/>
  <c r="H261" i="6"/>
  <c r="H359" i="6"/>
  <c r="F359" i="6"/>
  <c r="E359" i="6" s="1"/>
  <c r="D360" i="6" s="1" a="1"/>
  <c r="D360" i="6" s="1"/>
  <c r="H191" i="6"/>
  <c r="F191" i="6"/>
  <c r="E191" i="6" s="1"/>
  <c r="D192" i="6" s="1" a="1"/>
  <c r="D192" i="6" s="1"/>
  <c r="F457" i="6"/>
  <c r="E457" i="6" s="1"/>
  <c r="D458" i="6" s="1" a="1"/>
  <c r="D458" i="6" s="1"/>
  <c r="H457" i="6"/>
  <c r="G499" i="6"/>
  <c r="H47" i="26" l="1"/>
  <c r="F48" i="26" s="1" a="1"/>
  <c r="F48" i="26" s="1"/>
  <c r="V42" i="26"/>
  <c r="T43" i="26" s="1" a="1"/>
  <c r="T43" i="26" s="1"/>
  <c r="P60" i="20"/>
  <c r="N60" i="20"/>
  <c r="I27" i="15"/>
  <c r="H625" i="6"/>
  <c r="F625" i="6"/>
  <c r="E625" i="6" s="1"/>
  <c r="D626" i="6" s="1" a="1"/>
  <c r="D626" i="6" s="1"/>
  <c r="G276" i="6"/>
  <c r="H640" i="6"/>
  <c r="F640" i="6"/>
  <c r="E640" i="6" s="1"/>
  <c r="D641" i="6" s="1" a="1"/>
  <c r="D641" i="6" s="1"/>
  <c r="H135" i="6"/>
  <c r="F135" i="6"/>
  <c r="E135" i="6" s="1"/>
  <c r="D136" i="6" s="1" a="1"/>
  <c r="D136" i="6" s="1"/>
  <c r="H555" i="6"/>
  <c r="F555" i="6"/>
  <c r="E555" i="6" s="1"/>
  <c r="D556" i="6" s="1" a="1"/>
  <c r="D556" i="6" s="1"/>
  <c r="H499" i="6"/>
  <c r="F499" i="6"/>
  <c r="E499" i="6" s="1"/>
  <c r="D500" i="6" s="1" a="1"/>
  <c r="D500" i="6" s="1"/>
  <c r="F443" i="6"/>
  <c r="E443" i="6" s="1"/>
  <c r="D444" i="6" s="1" a="1"/>
  <c r="D444" i="6" s="1"/>
  <c r="H443" i="6"/>
  <c r="G248" i="6"/>
  <c r="H149" i="6"/>
  <c r="F149" i="6"/>
  <c r="E149" i="6" s="1"/>
  <c r="D150" i="6" s="1" a="1"/>
  <c r="D150" i="6" s="1"/>
  <c r="H79" i="6"/>
  <c r="F79" i="6"/>
  <c r="E79" i="6" s="1"/>
  <c r="D80" i="6" s="1" a="1"/>
  <c r="D80" i="6" s="1"/>
  <c r="H514" i="6"/>
  <c r="F514" i="6"/>
  <c r="E514" i="6" s="1"/>
  <c r="D515" i="6" s="1" a="1"/>
  <c r="D515" i="6" s="1"/>
  <c r="F569" i="6"/>
  <c r="E569" i="6" s="1"/>
  <c r="D570" i="6" s="1" a="1"/>
  <c r="D570" i="6" s="1"/>
  <c r="H569" i="6"/>
  <c r="G38" i="6"/>
  <c r="G192" i="6"/>
  <c r="H206" i="6"/>
  <c r="F206" i="6"/>
  <c r="E206" i="6" s="1"/>
  <c r="D207" i="6" s="1" a="1"/>
  <c r="D207" i="6" s="1"/>
  <c r="G360" i="6"/>
  <c r="H527" i="6"/>
  <c r="F527" i="6"/>
  <c r="E527" i="6" s="1"/>
  <c r="D528" i="6" s="1" a="1"/>
  <c r="D528" i="6" s="1"/>
  <c r="G108" i="6"/>
  <c r="G486" i="6"/>
  <c r="G332" i="6"/>
  <c r="G346" i="6"/>
  <c r="G122" i="6"/>
  <c r="F471" i="6"/>
  <c r="E471" i="6" s="1"/>
  <c r="D472" i="6" s="1" a="1"/>
  <c r="D472" i="6" s="1"/>
  <c r="H471" i="6"/>
  <c r="F583" i="6"/>
  <c r="E583" i="6" s="1"/>
  <c r="D584" i="6" s="1" a="1"/>
  <c r="D584" i="6" s="1"/>
  <c r="H583" i="6"/>
  <c r="H93" i="6"/>
  <c r="F93" i="6"/>
  <c r="E93" i="6" s="1"/>
  <c r="D94" i="6" s="1" a="1"/>
  <c r="D94" i="6" s="1"/>
  <c r="G416" i="6"/>
  <c r="H541" i="6"/>
  <c r="F541" i="6"/>
  <c r="E541" i="6" s="1"/>
  <c r="D542" i="6" s="1" a="1"/>
  <c r="D542" i="6" s="1"/>
  <c r="H429" i="6"/>
  <c r="F429" i="6"/>
  <c r="E429" i="6" s="1"/>
  <c r="D430" i="6" s="1" a="1"/>
  <c r="D430" i="6" s="1"/>
  <c r="G458" i="6"/>
  <c r="G178" i="6"/>
  <c r="H611" i="6"/>
  <c r="F611" i="6"/>
  <c r="E611" i="6" s="1"/>
  <c r="D612" i="6" s="1" a="1"/>
  <c r="D612" i="6" s="1"/>
  <c r="F401" i="6"/>
  <c r="E401" i="6" s="1"/>
  <c r="D402" i="6" s="1" a="1"/>
  <c r="D402" i="6" s="1"/>
  <c r="H401" i="6"/>
  <c r="H597" i="6"/>
  <c r="F597" i="6"/>
  <c r="E597" i="6" s="1"/>
  <c r="D598" i="6" s="1" a="1"/>
  <c r="D598" i="6" s="1"/>
  <c r="F304" i="6"/>
  <c r="E304" i="6" s="1"/>
  <c r="D305" i="6" s="1" a="1"/>
  <c r="D305" i="6" s="1"/>
  <c r="H304" i="6"/>
  <c r="G388" i="6"/>
  <c r="G220" i="6"/>
  <c r="G290" i="6"/>
  <c r="G318" i="6"/>
  <c r="H51" i="6"/>
  <c r="F51" i="6"/>
  <c r="E51" i="6" s="1"/>
  <c r="D52" i="6" s="1" a="1"/>
  <c r="D52" i="6" s="1"/>
  <c r="H163" i="6"/>
  <c r="F163" i="6"/>
  <c r="E163" i="6" s="1"/>
  <c r="D164" i="6" s="1" a="1"/>
  <c r="D164" i="6" s="1"/>
  <c r="H373" i="6"/>
  <c r="F373" i="6"/>
  <c r="E373" i="6" s="1"/>
  <c r="D374" i="6" s="1" a="1"/>
  <c r="D374" i="6" s="1"/>
  <c r="G262" i="6"/>
  <c r="G66" i="6"/>
  <c r="H22" i="6"/>
  <c r="F22" i="6"/>
  <c r="E22" i="6" s="1"/>
  <c r="D23" i="6" s="1" a="1"/>
  <c r="D23" i="6" s="1"/>
  <c r="F233" i="6"/>
  <c r="E233" i="6" s="1"/>
  <c r="D234" i="6" s="1" a="1"/>
  <c r="D234" i="6" s="1"/>
  <c r="H233" i="6"/>
  <c r="G48" i="26" l="1"/>
  <c r="U43" i="26"/>
  <c r="T47" i="20" a="1"/>
  <c r="M60" i="20"/>
  <c r="I28" i="15"/>
  <c r="G402" i="6"/>
  <c r="G500" i="6"/>
  <c r="G556" i="6"/>
  <c r="G234" i="6"/>
  <c r="F290" i="6"/>
  <c r="E290" i="6" s="1"/>
  <c r="D291" i="6" s="1" a="1"/>
  <c r="D291" i="6" s="1"/>
  <c r="H290" i="6"/>
  <c r="H458" i="6"/>
  <c r="F458" i="6"/>
  <c r="E458" i="6" s="1"/>
  <c r="D459" i="6" s="1" a="1"/>
  <c r="D459" i="6" s="1"/>
  <c r="H346" i="6"/>
  <c r="F346" i="6"/>
  <c r="E346" i="6" s="1"/>
  <c r="D347" i="6" s="1" a="1"/>
  <c r="D347" i="6" s="1"/>
  <c r="H38" i="6"/>
  <c r="F38" i="6"/>
  <c r="E38" i="6" s="1"/>
  <c r="D39" i="6" s="1" a="1"/>
  <c r="D39" i="6" s="1"/>
  <c r="G23" i="6"/>
  <c r="G430" i="6"/>
  <c r="G136" i="6"/>
  <c r="G584" i="6"/>
  <c r="G612" i="6"/>
  <c r="G444" i="6"/>
  <c r="H318" i="6"/>
  <c r="F318" i="6"/>
  <c r="E318" i="6" s="1"/>
  <c r="D319" i="6" s="1" a="1"/>
  <c r="D319" i="6" s="1"/>
  <c r="H332" i="6"/>
  <c r="F332" i="6"/>
  <c r="E332" i="6" s="1"/>
  <c r="D333" i="6" s="1" a="1"/>
  <c r="D333" i="6" s="1"/>
  <c r="G542" i="6"/>
  <c r="H486" i="6"/>
  <c r="F486" i="6"/>
  <c r="E486" i="6" s="1"/>
  <c r="D487" i="6" s="1" a="1"/>
  <c r="D487" i="6" s="1"/>
  <c r="F388" i="6"/>
  <c r="E388" i="6" s="1"/>
  <c r="D389" i="6" s="1" a="1"/>
  <c r="D389" i="6" s="1"/>
  <c r="H388" i="6"/>
  <c r="F262" i="6"/>
  <c r="E262" i="6" s="1"/>
  <c r="D263" i="6" s="1" a="1"/>
  <c r="D263" i="6" s="1"/>
  <c r="H262" i="6"/>
  <c r="H416" i="6"/>
  <c r="F416" i="6"/>
  <c r="E416" i="6" s="1"/>
  <c r="D417" i="6" s="1" a="1"/>
  <c r="D417" i="6" s="1"/>
  <c r="H108" i="6"/>
  <c r="F108" i="6"/>
  <c r="E108" i="6" s="1"/>
  <c r="D109" i="6" s="1" a="1"/>
  <c r="D109" i="6" s="1"/>
  <c r="G305" i="6"/>
  <c r="H276" i="6"/>
  <c r="F276" i="6"/>
  <c r="E276" i="6" s="1"/>
  <c r="D277" i="6" s="1" a="1"/>
  <c r="D277" i="6" s="1"/>
  <c r="H360" i="6"/>
  <c r="F360" i="6"/>
  <c r="E360" i="6" s="1"/>
  <c r="D361" i="6" s="1" a="1"/>
  <c r="D361" i="6" s="1"/>
  <c r="G207" i="6"/>
  <c r="H178" i="6"/>
  <c r="F178" i="6"/>
  <c r="E178" i="6" s="1"/>
  <c r="D179" i="6" s="1" a="1"/>
  <c r="D179" i="6" s="1"/>
  <c r="H220" i="6"/>
  <c r="F220" i="6"/>
  <c r="E220" i="6" s="1"/>
  <c r="D221" i="6" s="1" a="1"/>
  <c r="D221" i="6" s="1"/>
  <c r="G641" i="6"/>
  <c r="G374" i="6"/>
  <c r="G94" i="6"/>
  <c r="G528" i="6"/>
  <c r="G150" i="6"/>
  <c r="G626" i="6"/>
  <c r="G164" i="6"/>
  <c r="F248" i="6"/>
  <c r="E248" i="6" s="1"/>
  <c r="D249" i="6" s="1" a="1"/>
  <c r="D249" i="6" s="1"/>
  <c r="H248" i="6"/>
  <c r="G52" i="6"/>
  <c r="G472" i="6"/>
  <c r="F122" i="6"/>
  <c r="E122" i="6" s="1"/>
  <c r="D123" i="6" s="1" a="1"/>
  <c r="D123" i="6" s="1"/>
  <c r="H122" i="6"/>
  <c r="H192" i="6"/>
  <c r="F192" i="6"/>
  <c r="E192" i="6" s="1"/>
  <c r="D193" i="6" s="1" a="1"/>
  <c r="D193" i="6" s="1"/>
  <c r="G570" i="6"/>
  <c r="G515" i="6"/>
  <c r="F66" i="6"/>
  <c r="E66" i="6" s="1"/>
  <c r="D67" i="6" s="1" a="1"/>
  <c r="D67" i="6" s="1"/>
  <c r="H66" i="6"/>
  <c r="G80" i="6"/>
  <c r="G598" i="6"/>
  <c r="H48" i="26" l="1"/>
  <c r="F49" i="26" s="1" a="1"/>
  <c r="F49" i="26" s="1"/>
  <c r="V43" i="26"/>
  <c r="T44" i="26" s="1" a="1"/>
  <c r="T44" i="26" s="1"/>
  <c r="V52" i="20"/>
  <c r="U51" i="20"/>
  <c r="V50" i="20"/>
  <c r="V53" i="20"/>
  <c r="V54" i="20"/>
  <c r="U54" i="20"/>
  <c r="V49" i="20"/>
  <c r="T47" i="20"/>
  <c r="U50" i="20"/>
  <c r="U52" i="20"/>
  <c r="U49" i="20"/>
  <c r="V48" i="20"/>
  <c r="U53" i="20"/>
  <c r="U48" i="20"/>
  <c r="V51" i="20"/>
  <c r="I29" i="15"/>
  <c r="G333" i="6"/>
  <c r="F305" i="6"/>
  <c r="E305" i="6" s="1"/>
  <c r="D306" i="6" s="1" a="1"/>
  <c r="D306" i="6" s="1"/>
  <c r="H305" i="6"/>
  <c r="G459" i="6"/>
  <c r="H444" i="6"/>
  <c r="F444" i="6"/>
  <c r="E444" i="6" s="1"/>
  <c r="D445" i="6" s="1" a="1"/>
  <c r="D445" i="6" s="1"/>
  <c r="F52" i="6"/>
  <c r="E52" i="6" s="1"/>
  <c r="D53" i="6" s="1" a="1"/>
  <c r="D53" i="6" s="1"/>
  <c r="H52" i="6"/>
  <c r="F641" i="6"/>
  <c r="E641" i="6" s="1"/>
  <c r="D642" i="6" s="1" a="1"/>
  <c r="D642" i="6" s="1"/>
  <c r="H641" i="6"/>
  <c r="H612" i="6"/>
  <c r="F612" i="6"/>
  <c r="E612" i="6" s="1"/>
  <c r="D613" i="6" s="1" a="1"/>
  <c r="D613" i="6" s="1"/>
  <c r="G291" i="6"/>
  <c r="G221" i="6"/>
  <c r="F584" i="6"/>
  <c r="E584" i="6" s="1"/>
  <c r="D585" i="6" s="1" a="1"/>
  <c r="D585" i="6" s="1"/>
  <c r="H584" i="6"/>
  <c r="F234" i="6"/>
  <c r="E234" i="6" s="1"/>
  <c r="D235" i="6" s="1" a="1"/>
  <c r="D235" i="6" s="1"/>
  <c r="H234" i="6"/>
  <c r="G193" i="6"/>
  <c r="H528" i="6"/>
  <c r="F528" i="6"/>
  <c r="E528" i="6" s="1"/>
  <c r="D529" i="6" s="1" a="1"/>
  <c r="D529" i="6" s="1"/>
  <c r="G347" i="6"/>
  <c r="G109" i="6"/>
  <c r="F598" i="6"/>
  <c r="E598" i="6" s="1"/>
  <c r="D599" i="6" s="1" a="1"/>
  <c r="D599" i="6" s="1"/>
  <c r="H598" i="6"/>
  <c r="G249" i="6"/>
  <c r="G67" i="6"/>
  <c r="H515" i="6"/>
  <c r="F515" i="6"/>
  <c r="E515" i="6" s="1"/>
  <c r="D516" i="6" s="1" a="1"/>
  <c r="D516" i="6" s="1"/>
  <c r="H626" i="6"/>
  <c r="F626" i="6"/>
  <c r="E626" i="6" s="1"/>
  <c r="D627" i="6" s="1" a="1"/>
  <c r="D627" i="6" s="1"/>
  <c r="H430" i="6"/>
  <c r="F430" i="6"/>
  <c r="E430" i="6" s="1"/>
  <c r="D431" i="6" s="1" a="1"/>
  <c r="D431" i="6" s="1"/>
  <c r="H500" i="6"/>
  <c r="F500" i="6"/>
  <c r="E500" i="6" s="1"/>
  <c r="D501" i="6" s="1" a="1"/>
  <c r="D501" i="6" s="1"/>
  <c r="G277" i="6"/>
  <c r="G319" i="6"/>
  <c r="H94" i="6"/>
  <c r="F94" i="6"/>
  <c r="E94" i="6" s="1"/>
  <c r="D95" i="6" s="1" a="1"/>
  <c r="D95" i="6" s="1"/>
  <c r="F472" i="6"/>
  <c r="E472" i="6" s="1"/>
  <c r="D473" i="6" s="1" a="1"/>
  <c r="D473" i="6" s="1"/>
  <c r="H472" i="6"/>
  <c r="G417" i="6"/>
  <c r="G263" i="6"/>
  <c r="G179" i="6"/>
  <c r="H556" i="6"/>
  <c r="F556" i="6"/>
  <c r="E556" i="6" s="1"/>
  <c r="D557" i="6" s="1" a="1"/>
  <c r="D557" i="6" s="1"/>
  <c r="G389" i="6"/>
  <c r="H207" i="6"/>
  <c r="F207" i="6"/>
  <c r="E207" i="6" s="1"/>
  <c r="D208" i="6" s="1" a="1"/>
  <c r="D208" i="6" s="1"/>
  <c r="G361" i="6"/>
  <c r="G39" i="6"/>
  <c r="G123" i="6"/>
  <c r="F374" i="6"/>
  <c r="E374" i="6" s="1"/>
  <c r="D375" i="6" s="1" a="1"/>
  <c r="D375" i="6" s="1"/>
  <c r="H374" i="6"/>
  <c r="F80" i="6"/>
  <c r="E80" i="6" s="1"/>
  <c r="D81" i="6" s="1" a="1"/>
  <c r="D81" i="6" s="1"/>
  <c r="H80" i="6"/>
  <c r="H164" i="6"/>
  <c r="F164" i="6"/>
  <c r="E164" i="6" s="1"/>
  <c r="D165" i="6" s="1" a="1"/>
  <c r="D165" i="6" s="1"/>
  <c r="F136" i="6"/>
  <c r="E136" i="6" s="1"/>
  <c r="D137" i="6" s="1" a="1"/>
  <c r="D137" i="6" s="1"/>
  <c r="H136" i="6"/>
  <c r="G487" i="6"/>
  <c r="H570" i="6"/>
  <c r="F570" i="6"/>
  <c r="E570" i="6" s="1"/>
  <c r="D571" i="6" s="1" a="1"/>
  <c r="D571" i="6" s="1"/>
  <c r="H150" i="6"/>
  <c r="F150" i="6"/>
  <c r="E150" i="6" s="1"/>
  <c r="D151" i="6" s="1" a="1"/>
  <c r="D151" i="6" s="1"/>
  <c r="H542" i="6"/>
  <c r="F542" i="6"/>
  <c r="E542" i="6" s="1"/>
  <c r="D543" i="6" s="1" a="1"/>
  <c r="D543" i="6" s="1"/>
  <c r="H23" i="6"/>
  <c r="F23" i="6"/>
  <c r="E23" i="6" s="1"/>
  <c r="D24" i="6" s="1" a="1"/>
  <c r="D24" i="6" s="1"/>
  <c r="H402" i="6"/>
  <c r="F402" i="6"/>
  <c r="E402" i="6" s="1"/>
  <c r="D403" i="6" s="1" a="1"/>
  <c r="D403" i="6" s="1"/>
  <c r="G49" i="26" l="1"/>
  <c r="U44" i="26"/>
  <c r="U47" i="20"/>
  <c r="S47" i="20"/>
  <c r="V47" i="20"/>
  <c r="I30" i="15"/>
  <c r="H319" i="6"/>
  <c r="F319" i="6"/>
  <c r="E319" i="6" s="1"/>
  <c r="D320" i="6" s="1" a="1"/>
  <c r="D320" i="6" s="1"/>
  <c r="G137" i="6"/>
  <c r="F347" i="6"/>
  <c r="E347" i="6" s="1"/>
  <c r="D348" i="6" s="1" a="1"/>
  <c r="D348" i="6" s="1"/>
  <c r="H347" i="6"/>
  <c r="H179" i="6"/>
  <c r="F179" i="6"/>
  <c r="E179" i="6" s="1"/>
  <c r="D180" i="6" s="1" a="1"/>
  <c r="D180" i="6" s="1"/>
  <c r="G208" i="6"/>
  <c r="G599" i="6"/>
  <c r="H389" i="6"/>
  <c r="F389" i="6"/>
  <c r="E389" i="6" s="1"/>
  <c r="D390" i="6" s="1" a="1"/>
  <c r="D390" i="6" s="1"/>
  <c r="H277" i="6"/>
  <c r="F277" i="6"/>
  <c r="E277" i="6" s="1"/>
  <c r="D278" i="6" s="1" a="1"/>
  <c r="D278" i="6" s="1"/>
  <c r="G165" i="6"/>
  <c r="G431" i="6"/>
  <c r="G24" i="6"/>
  <c r="F193" i="6"/>
  <c r="E193" i="6" s="1"/>
  <c r="D194" i="6" s="1" a="1"/>
  <c r="D194" i="6" s="1"/>
  <c r="H193" i="6"/>
  <c r="G516" i="6"/>
  <c r="G235" i="6"/>
  <c r="G473" i="6"/>
  <c r="G585" i="6"/>
  <c r="G306" i="6"/>
  <c r="F487" i="6"/>
  <c r="E487" i="6" s="1"/>
  <c r="D488" i="6" s="1" a="1"/>
  <c r="D488" i="6" s="1"/>
  <c r="H487" i="6"/>
  <c r="H291" i="6"/>
  <c r="F291" i="6"/>
  <c r="E291" i="6" s="1"/>
  <c r="D292" i="6" s="1" a="1"/>
  <c r="D292" i="6" s="1"/>
  <c r="H109" i="6"/>
  <c r="F109" i="6"/>
  <c r="E109" i="6" s="1"/>
  <c r="D110" i="6" s="1" a="1"/>
  <c r="D110" i="6" s="1"/>
  <c r="G501" i="6"/>
  <c r="G403" i="6"/>
  <c r="G81" i="6"/>
  <c r="G627" i="6"/>
  <c r="G375" i="6"/>
  <c r="G543" i="6"/>
  <c r="H123" i="6"/>
  <c r="F123" i="6"/>
  <c r="E123" i="6" s="1"/>
  <c r="D124" i="6" s="1" a="1"/>
  <c r="D124" i="6" s="1"/>
  <c r="H459" i="6"/>
  <c r="F459" i="6"/>
  <c r="E459" i="6" s="1"/>
  <c r="D460" i="6" s="1" a="1"/>
  <c r="D460" i="6" s="1"/>
  <c r="G571" i="6"/>
  <c r="G95" i="6"/>
  <c r="F249" i="6"/>
  <c r="E249" i="6" s="1"/>
  <c r="D250" i="6" s="1" a="1"/>
  <c r="D250" i="6" s="1"/>
  <c r="H249" i="6"/>
  <c r="G613" i="6"/>
  <c r="G557" i="6"/>
  <c r="G642" i="6"/>
  <c r="G529" i="6"/>
  <c r="G53" i="6"/>
  <c r="G445" i="6"/>
  <c r="H263" i="6"/>
  <c r="F263" i="6"/>
  <c r="E263" i="6" s="1"/>
  <c r="D264" i="6" s="1" a="1"/>
  <c r="D264" i="6" s="1"/>
  <c r="F417" i="6"/>
  <c r="E417" i="6" s="1"/>
  <c r="D418" i="6" s="1" a="1"/>
  <c r="D418" i="6" s="1"/>
  <c r="H417" i="6"/>
  <c r="G151" i="6"/>
  <c r="H39" i="6"/>
  <c r="F39" i="6"/>
  <c r="E39" i="6" s="1"/>
  <c r="D40" i="6" s="1" a="1"/>
  <c r="D40" i="6" s="1"/>
  <c r="H67" i="6"/>
  <c r="F67" i="6"/>
  <c r="E67" i="6" s="1"/>
  <c r="D68" i="6" s="1" a="1"/>
  <c r="D68" i="6" s="1"/>
  <c r="F361" i="6"/>
  <c r="E361" i="6" s="1"/>
  <c r="D362" i="6" s="1" a="1"/>
  <c r="D362" i="6" s="1"/>
  <c r="H361" i="6"/>
  <c r="H221" i="6"/>
  <c r="F221" i="6"/>
  <c r="E221" i="6" s="1"/>
  <c r="D222" i="6" s="1" a="1"/>
  <c r="D222" i="6" s="1"/>
  <c r="H333" i="6"/>
  <c r="F333" i="6"/>
  <c r="E333" i="6" s="1"/>
  <c r="D334" i="6" s="1" a="1"/>
  <c r="D334" i="6" s="1"/>
  <c r="H49" i="26" l="1"/>
  <c r="F50" i="26" s="1" a="1"/>
  <c r="F50" i="26" s="1"/>
  <c r="V44" i="26"/>
  <c r="T45" i="26" s="1" a="1"/>
  <c r="T45" i="26" s="1"/>
  <c r="S48" i="20"/>
  <c r="S49" i="20"/>
  <c r="I31" i="15"/>
  <c r="I32" i="15"/>
  <c r="G278" i="6"/>
  <c r="H585" i="6"/>
  <c r="F585" i="6"/>
  <c r="E585" i="6" s="1"/>
  <c r="D586" i="6" s="1" a="1"/>
  <c r="D586" i="6" s="1"/>
  <c r="G250" i="6"/>
  <c r="G264" i="6"/>
  <c r="G334" i="6"/>
  <c r="H571" i="6"/>
  <c r="F571" i="6"/>
  <c r="E571" i="6" s="1"/>
  <c r="D572" i="6" s="1" a="1"/>
  <c r="D572" i="6" s="1"/>
  <c r="G460" i="6"/>
  <c r="G194" i="6"/>
  <c r="F529" i="6"/>
  <c r="E529" i="6" s="1"/>
  <c r="D530" i="6" s="1" a="1"/>
  <c r="D530" i="6" s="1"/>
  <c r="H529" i="6"/>
  <c r="G348" i="6"/>
  <c r="H501" i="6"/>
  <c r="F501" i="6"/>
  <c r="E501" i="6" s="1"/>
  <c r="D502" i="6" s="1" a="1"/>
  <c r="D502" i="6" s="1"/>
  <c r="G222" i="6"/>
  <c r="H53" i="6"/>
  <c r="F53" i="6"/>
  <c r="E53" i="6" s="1"/>
  <c r="D54" i="6" s="1" a="1"/>
  <c r="D54" i="6" s="1"/>
  <c r="G292" i="6"/>
  <c r="G362" i="6"/>
  <c r="G68" i="6"/>
  <c r="F543" i="6"/>
  <c r="E543" i="6" s="1"/>
  <c r="D544" i="6" s="1" a="1"/>
  <c r="D544" i="6" s="1"/>
  <c r="H543" i="6"/>
  <c r="H627" i="6"/>
  <c r="F627" i="6"/>
  <c r="E627" i="6" s="1"/>
  <c r="D628" i="6" s="1" a="1"/>
  <c r="D628" i="6" s="1"/>
  <c r="G390" i="6"/>
  <c r="H95" i="6"/>
  <c r="F95" i="6"/>
  <c r="E95" i="6" s="1"/>
  <c r="D96" i="6" s="1" a="1"/>
  <c r="D96" i="6" s="1"/>
  <c r="H516" i="6"/>
  <c r="F516" i="6"/>
  <c r="E516" i="6" s="1"/>
  <c r="D517" i="6" s="1" a="1"/>
  <c r="D517" i="6" s="1"/>
  <c r="G110" i="6"/>
  <c r="H642" i="6"/>
  <c r="F642" i="6"/>
  <c r="E642" i="6" s="1"/>
  <c r="D643" i="6" s="1" a="1"/>
  <c r="D643" i="6" s="1"/>
  <c r="H431" i="6"/>
  <c r="F431" i="6"/>
  <c r="E431" i="6" s="1"/>
  <c r="D432" i="6" s="1" a="1"/>
  <c r="D432" i="6" s="1"/>
  <c r="G40" i="6"/>
  <c r="F375" i="6"/>
  <c r="E375" i="6" s="1"/>
  <c r="D376" i="6" s="1" a="1"/>
  <c r="D376" i="6" s="1"/>
  <c r="H375" i="6"/>
  <c r="G320" i="6"/>
  <c r="F151" i="6"/>
  <c r="E151" i="6" s="1"/>
  <c r="D152" i="6" s="1" a="1"/>
  <c r="D152" i="6" s="1"/>
  <c r="H151" i="6"/>
  <c r="H613" i="6"/>
  <c r="F613" i="6"/>
  <c r="E613" i="6" s="1"/>
  <c r="D614" i="6" s="1" a="1"/>
  <c r="D614" i="6" s="1"/>
  <c r="H473" i="6"/>
  <c r="F473" i="6"/>
  <c r="E473" i="6" s="1"/>
  <c r="D474" i="6" s="1" a="1"/>
  <c r="D474" i="6" s="1"/>
  <c r="G418" i="6"/>
  <c r="F81" i="6"/>
  <c r="E81" i="6" s="1"/>
  <c r="D82" i="6" s="1" a="1"/>
  <c r="D82" i="6" s="1"/>
  <c r="H81" i="6"/>
  <c r="H599" i="6"/>
  <c r="F599" i="6"/>
  <c r="E599" i="6" s="1"/>
  <c r="D600" i="6" s="1" a="1"/>
  <c r="D600" i="6" s="1"/>
  <c r="H403" i="6"/>
  <c r="F403" i="6"/>
  <c r="E403" i="6" s="1"/>
  <c r="D404" i="6" s="1" a="1"/>
  <c r="D404" i="6" s="1"/>
  <c r="H235" i="6"/>
  <c r="F235" i="6"/>
  <c r="E235" i="6" s="1"/>
  <c r="D236" i="6" s="1" a="1"/>
  <c r="D236" i="6" s="1"/>
  <c r="H445" i="6"/>
  <c r="F445" i="6"/>
  <c r="E445" i="6" s="1"/>
  <c r="D446" i="6" s="1" a="1"/>
  <c r="D446" i="6" s="1"/>
  <c r="F208" i="6"/>
  <c r="E208" i="6" s="1"/>
  <c r="D209" i="6" s="1" a="1"/>
  <c r="D209" i="6" s="1"/>
  <c r="H208" i="6"/>
  <c r="G180" i="6"/>
  <c r="G124" i="6"/>
  <c r="H24" i="6"/>
  <c r="F24" i="6"/>
  <c r="E24" i="6" s="1"/>
  <c r="D25" i="6" s="1" a="1"/>
  <c r="D25" i="6" s="1"/>
  <c r="G488" i="6"/>
  <c r="H137" i="6"/>
  <c r="F137" i="6"/>
  <c r="E137" i="6" s="1"/>
  <c r="D138" i="6" s="1" a="1"/>
  <c r="D138" i="6" s="1"/>
  <c r="H557" i="6"/>
  <c r="F557" i="6"/>
  <c r="E557" i="6" s="1"/>
  <c r="D558" i="6" s="1" a="1"/>
  <c r="D558" i="6" s="1"/>
  <c r="F306" i="6"/>
  <c r="E306" i="6" s="1"/>
  <c r="D307" i="6" s="1" a="1"/>
  <c r="D307" i="6" s="1"/>
  <c r="H306" i="6"/>
  <c r="F165" i="6"/>
  <c r="E165" i="6" s="1"/>
  <c r="D166" i="6" s="1" a="1"/>
  <c r="D166" i="6" s="1"/>
  <c r="H165" i="6"/>
  <c r="G50" i="26" l="1"/>
  <c r="U45" i="26"/>
  <c r="I33" i="15"/>
  <c r="I34" i="15" s="1"/>
  <c r="I35" i="15" s="1"/>
  <c r="I36" i="15" s="1"/>
  <c r="I37" i="15" s="1"/>
  <c r="I38" i="15" s="1"/>
  <c r="S50" i="20"/>
  <c r="G25" i="6"/>
  <c r="G572" i="6"/>
  <c r="H292" i="6"/>
  <c r="F292" i="6"/>
  <c r="E292" i="6" s="1"/>
  <c r="D293" i="6" s="1" a="1"/>
  <c r="D293" i="6" s="1"/>
  <c r="G517" i="6"/>
  <c r="G166" i="6"/>
  <c r="G446" i="6"/>
  <c r="H264" i="6"/>
  <c r="F264" i="6"/>
  <c r="E264" i="6" s="1"/>
  <c r="D265" i="6" s="1" a="1"/>
  <c r="D265" i="6" s="1"/>
  <c r="G558" i="6"/>
  <c r="G138" i="6"/>
  <c r="G404" i="6"/>
  <c r="G628" i="6"/>
  <c r="F348" i="6"/>
  <c r="E348" i="6" s="1"/>
  <c r="D349" i="6" s="1" a="1"/>
  <c r="D349" i="6" s="1"/>
  <c r="H348" i="6"/>
  <c r="G586" i="6"/>
  <c r="G432" i="6"/>
  <c r="G82" i="6"/>
  <c r="F194" i="6"/>
  <c r="E194" i="6" s="1"/>
  <c r="D195" i="6" s="1" a="1"/>
  <c r="D195" i="6" s="1"/>
  <c r="H194" i="6"/>
  <c r="H124" i="6"/>
  <c r="F124" i="6"/>
  <c r="E124" i="6" s="1"/>
  <c r="D125" i="6" s="1" a="1"/>
  <c r="D125" i="6" s="1"/>
  <c r="H418" i="6"/>
  <c r="F418" i="6"/>
  <c r="E418" i="6" s="1"/>
  <c r="D419" i="6" s="1" a="1"/>
  <c r="D419" i="6" s="1"/>
  <c r="F460" i="6"/>
  <c r="E460" i="6" s="1"/>
  <c r="D461" i="6" s="1" a="1"/>
  <c r="D461" i="6" s="1"/>
  <c r="H460" i="6"/>
  <c r="H110" i="6"/>
  <c r="F110" i="6"/>
  <c r="E110" i="6" s="1"/>
  <c r="D111" i="6" s="1" a="1"/>
  <c r="D111" i="6" s="1"/>
  <c r="G614" i="6"/>
  <c r="H334" i="6"/>
  <c r="F334" i="6"/>
  <c r="E334" i="6" s="1"/>
  <c r="D335" i="6" s="1" a="1"/>
  <c r="D335" i="6" s="1"/>
  <c r="G96" i="6"/>
  <c r="G307" i="6"/>
  <c r="G236" i="6"/>
  <c r="F320" i="6"/>
  <c r="E320" i="6" s="1"/>
  <c r="D321" i="6" s="1" a="1"/>
  <c r="D321" i="6" s="1"/>
  <c r="H320" i="6"/>
  <c r="H250" i="6"/>
  <c r="F250" i="6"/>
  <c r="E250" i="6" s="1"/>
  <c r="D251" i="6" s="1" a="1"/>
  <c r="D251" i="6" s="1"/>
  <c r="G600" i="6"/>
  <c r="F40" i="6"/>
  <c r="E40" i="6" s="1"/>
  <c r="D41" i="6" s="1" a="1"/>
  <c r="D41" i="6" s="1"/>
  <c r="H40" i="6"/>
  <c r="F278" i="6"/>
  <c r="E278" i="6" s="1"/>
  <c r="D279" i="6" s="1" a="1"/>
  <c r="D279" i="6" s="1"/>
  <c r="H278" i="6"/>
  <c r="H68" i="6"/>
  <c r="F68" i="6"/>
  <c r="E68" i="6" s="1"/>
  <c r="D69" i="6" s="1" a="1"/>
  <c r="D69" i="6" s="1"/>
  <c r="G643" i="6"/>
  <c r="F362" i="6"/>
  <c r="E362" i="6" s="1"/>
  <c r="D363" i="6" s="1" a="1"/>
  <c r="D363" i="6" s="1"/>
  <c r="H362" i="6"/>
  <c r="G474" i="6"/>
  <c r="H180" i="6"/>
  <c r="F180" i="6"/>
  <c r="E180" i="6" s="1"/>
  <c r="D181" i="6" s="1" a="1"/>
  <c r="D181" i="6" s="1"/>
  <c r="G54" i="6"/>
  <c r="G209" i="6"/>
  <c r="H222" i="6"/>
  <c r="F222" i="6"/>
  <c r="E222" i="6" s="1"/>
  <c r="D223" i="6" s="1" a="1"/>
  <c r="D223" i="6" s="1"/>
  <c r="G152" i="6"/>
  <c r="G502" i="6"/>
  <c r="H390" i="6"/>
  <c r="F390" i="6"/>
  <c r="E390" i="6" s="1"/>
  <c r="D391" i="6" s="1" a="1"/>
  <c r="D391" i="6" s="1"/>
  <c r="G376" i="6"/>
  <c r="H488" i="6"/>
  <c r="F488" i="6"/>
  <c r="E488" i="6" s="1"/>
  <c r="D489" i="6" s="1" a="1"/>
  <c r="D489" i="6" s="1"/>
  <c r="G544" i="6"/>
  <c r="G530" i="6"/>
  <c r="H50" i="26" l="1"/>
  <c r="F51" i="26" s="1" a="1"/>
  <c r="F51" i="26" s="1"/>
  <c r="V45" i="26"/>
  <c r="T46" i="26" s="1" a="1"/>
  <c r="T46" i="26" s="1"/>
  <c r="I39" i="15"/>
  <c r="I40" i="15" s="1"/>
  <c r="I41" i="15" s="1"/>
  <c r="I42" i="15" s="1"/>
  <c r="I43" i="15" s="1"/>
  <c r="I44" i="15" s="1"/>
  <c r="I45" i="15" s="1"/>
  <c r="I46" i="15" s="1"/>
  <c r="I47" i="15" s="1"/>
  <c r="I48" i="15" s="1"/>
  <c r="S51" i="20"/>
  <c r="N5" i="15"/>
  <c r="N3" i="15"/>
  <c r="H643" i="6"/>
  <c r="F643" i="6"/>
  <c r="F96" i="6"/>
  <c r="E96" i="6" s="1"/>
  <c r="D97" i="6" s="1" a="1"/>
  <c r="D97" i="6" s="1"/>
  <c r="H96" i="6"/>
  <c r="H152" i="6"/>
  <c r="F152" i="6"/>
  <c r="E152" i="6" s="1"/>
  <c r="D153" i="6" s="1" a="1"/>
  <c r="D153" i="6" s="1"/>
  <c r="H82" i="6"/>
  <c r="F82" i="6"/>
  <c r="E82" i="6" s="1"/>
  <c r="D83" i="6" s="1" a="1"/>
  <c r="D83" i="6" s="1"/>
  <c r="G335" i="6"/>
  <c r="F432" i="6"/>
  <c r="E432" i="6" s="1"/>
  <c r="D433" i="6" s="1" a="1"/>
  <c r="D433" i="6" s="1"/>
  <c r="H432" i="6"/>
  <c r="H530" i="6"/>
  <c r="F530" i="6"/>
  <c r="E530" i="6" s="1"/>
  <c r="D531" i="6" s="1" a="1"/>
  <c r="D531" i="6" s="1"/>
  <c r="H209" i="6"/>
  <c r="F209" i="6"/>
  <c r="E209" i="6" s="1"/>
  <c r="H586" i="6"/>
  <c r="F586" i="6"/>
  <c r="E586" i="6" s="1"/>
  <c r="D587" i="6" s="1" a="1"/>
  <c r="D587" i="6" s="1"/>
  <c r="F544" i="6"/>
  <c r="E544" i="6" s="1"/>
  <c r="D545" i="6" s="1" a="1"/>
  <c r="D545" i="6" s="1"/>
  <c r="H544" i="6"/>
  <c r="H517" i="6"/>
  <c r="F517" i="6"/>
  <c r="E517" i="6" s="1"/>
  <c r="G251" i="6"/>
  <c r="H628" i="6"/>
  <c r="F628" i="6"/>
  <c r="E628" i="6" s="1"/>
  <c r="D629" i="6" s="1" a="1"/>
  <c r="D629" i="6" s="1"/>
  <c r="G461" i="6"/>
  <c r="F376" i="6"/>
  <c r="E376" i="6" s="1"/>
  <c r="D377" i="6" s="1" a="1"/>
  <c r="D377" i="6" s="1"/>
  <c r="H376" i="6"/>
  <c r="G419" i="6"/>
  <c r="F572" i="6"/>
  <c r="E572" i="6" s="1"/>
  <c r="D573" i="6" s="1" a="1"/>
  <c r="D573" i="6" s="1"/>
  <c r="H572" i="6"/>
  <c r="H502" i="6"/>
  <c r="F502" i="6"/>
  <c r="E502" i="6" s="1"/>
  <c r="D503" i="6" s="1" a="1"/>
  <c r="D503" i="6" s="1"/>
  <c r="G195" i="6"/>
  <c r="G265" i="6"/>
  <c r="G223" i="6"/>
  <c r="H446" i="6"/>
  <c r="F446" i="6"/>
  <c r="E446" i="6" s="1"/>
  <c r="D447" i="6" s="1" a="1"/>
  <c r="D447" i="6" s="1"/>
  <c r="F614" i="6"/>
  <c r="E614" i="6" s="1"/>
  <c r="D615" i="6" s="1" a="1"/>
  <c r="D615" i="6" s="1"/>
  <c r="H614" i="6"/>
  <c r="G111" i="6"/>
  <c r="G349" i="6"/>
  <c r="G181" i="6"/>
  <c r="H474" i="6"/>
  <c r="F474" i="6"/>
  <c r="E474" i="6" s="1"/>
  <c r="D475" i="6" s="1" a="1"/>
  <c r="D475" i="6" s="1"/>
  <c r="G391" i="6"/>
  <c r="F236" i="6"/>
  <c r="E236" i="6" s="1"/>
  <c r="D237" i="6" s="1" a="1"/>
  <c r="D237" i="6" s="1"/>
  <c r="H236" i="6"/>
  <c r="G125" i="6"/>
  <c r="F25" i="6"/>
  <c r="E25" i="6" s="1"/>
  <c r="D26" i="6" s="1" a="1"/>
  <c r="D26" i="6" s="1"/>
  <c r="H25" i="6"/>
  <c r="F558" i="6"/>
  <c r="E558" i="6" s="1"/>
  <c r="D559" i="6" s="1" a="1"/>
  <c r="D559" i="6" s="1"/>
  <c r="H558" i="6"/>
  <c r="H307" i="6"/>
  <c r="F307" i="6"/>
  <c r="E307" i="6" s="1"/>
  <c r="G69" i="6"/>
  <c r="G279" i="6"/>
  <c r="G41" i="6"/>
  <c r="F166" i="6"/>
  <c r="E166" i="6" s="1"/>
  <c r="D167" i="6" s="1" a="1"/>
  <c r="D167" i="6" s="1"/>
  <c r="H166" i="6"/>
  <c r="H54" i="6"/>
  <c r="F54" i="6"/>
  <c r="E54" i="6" s="1"/>
  <c r="D55" i="6" s="1" a="1"/>
  <c r="D55" i="6" s="1"/>
  <c r="H600" i="6"/>
  <c r="F600" i="6"/>
  <c r="E600" i="6" s="1"/>
  <c r="D601" i="6" s="1" a="1"/>
  <c r="D601" i="6" s="1"/>
  <c r="G489" i="6"/>
  <c r="G293" i="6"/>
  <c r="G321" i="6"/>
  <c r="H404" i="6"/>
  <c r="F404" i="6"/>
  <c r="E404" i="6" s="1"/>
  <c r="D405" i="6" s="1" a="1"/>
  <c r="D405" i="6" s="1"/>
  <c r="G363" i="6"/>
  <c r="H138" i="6"/>
  <c r="F138" i="6"/>
  <c r="E138" i="6" s="1"/>
  <c r="D139" i="6" s="1" a="1"/>
  <c r="D139" i="6" s="1"/>
  <c r="G51" i="26" l="1"/>
  <c r="H51" i="26"/>
  <c r="F52" i="26" s="1" a="1"/>
  <c r="F52" i="26" s="1"/>
  <c r="U46" i="26"/>
  <c r="N4" i="15"/>
  <c r="S52" i="20"/>
  <c r="H111" i="6"/>
  <c r="F111" i="6"/>
  <c r="E111" i="6" s="1"/>
  <c r="F489" i="6"/>
  <c r="E489" i="6" s="1"/>
  <c r="H489" i="6"/>
  <c r="G377" i="6"/>
  <c r="H125" i="6"/>
  <c r="F125" i="6"/>
  <c r="E125" i="6" s="1"/>
  <c r="G433" i="6"/>
  <c r="H363" i="6"/>
  <c r="F363" i="6"/>
  <c r="E363" i="6" s="1"/>
  <c r="H41" i="6"/>
  <c r="F41" i="6"/>
  <c r="E41" i="6" s="1"/>
  <c r="F265" i="6"/>
  <c r="E265" i="6" s="1"/>
  <c r="H265" i="6"/>
  <c r="G83" i="6"/>
  <c r="G601" i="6"/>
  <c r="H391" i="6"/>
  <c r="F391" i="6"/>
  <c r="E391" i="6" s="1"/>
  <c r="H251" i="6"/>
  <c r="F251" i="6"/>
  <c r="E251" i="6" s="1"/>
  <c r="G153" i="6"/>
  <c r="G97" i="6"/>
  <c r="G531" i="6"/>
  <c r="G615" i="6"/>
  <c r="G447" i="6"/>
  <c r="G139" i="6"/>
  <c r="H223" i="6"/>
  <c r="F223" i="6"/>
  <c r="E223" i="6" s="1"/>
  <c r="G167" i="6"/>
  <c r="G405" i="6"/>
  <c r="G475" i="6"/>
  <c r="G503" i="6"/>
  <c r="G587" i="6"/>
  <c r="E643" i="6"/>
  <c r="G559" i="6"/>
  <c r="H419" i="6"/>
  <c r="F419" i="6"/>
  <c r="E419" i="6" s="1"/>
  <c r="G26" i="6"/>
  <c r="G55" i="6"/>
  <c r="H461" i="6"/>
  <c r="F461" i="6"/>
  <c r="E461" i="6" s="1"/>
  <c r="G629" i="6"/>
  <c r="G237" i="6"/>
  <c r="F335" i="6"/>
  <c r="E335" i="6" s="1"/>
  <c r="H335" i="6"/>
  <c r="F279" i="6"/>
  <c r="E279" i="6" s="1"/>
  <c r="H279" i="6"/>
  <c r="H195" i="6"/>
  <c r="F195" i="6"/>
  <c r="E195" i="6" s="1"/>
  <c r="F69" i="6"/>
  <c r="E69" i="6" s="1"/>
  <c r="H69" i="6"/>
  <c r="H181" i="6"/>
  <c r="F181" i="6"/>
  <c r="E181" i="6" s="1"/>
  <c r="F321" i="6"/>
  <c r="E321" i="6" s="1"/>
  <c r="H321" i="6"/>
  <c r="G545" i="6"/>
  <c r="H293" i="6"/>
  <c r="F293" i="6"/>
  <c r="E293" i="6" s="1"/>
  <c r="H349" i="6"/>
  <c r="F349" i="6"/>
  <c r="E349" i="6" s="1"/>
  <c r="G573" i="6"/>
  <c r="G52" i="26" l="1"/>
  <c r="H52" i="26" s="1"/>
  <c r="F53" i="26" s="1" a="1"/>
  <c r="F53" i="26" s="1"/>
  <c r="V46" i="26"/>
  <c r="T47" i="26" s="1" a="1"/>
  <c r="T47" i="26" s="1"/>
  <c r="S53" i="20"/>
  <c r="S54" i="20" s="1"/>
  <c r="BZ4" i="20" s="1"/>
  <c r="BZ3" i="20"/>
  <c r="BZ5" i="20"/>
  <c r="F237" i="6"/>
  <c r="E237" i="6" s="1"/>
  <c r="H237" i="6"/>
  <c r="F587" i="6"/>
  <c r="E587" i="6" s="1"/>
  <c r="H587" i="6"/>
  <c r="F503" i="6"/>
  <c r="E503" i="6" s="1"/>
  <c r="H503" i="6"/>
  <c r="F405" i="6"/>
  <c r="E405" i="6" s="1"/>
  <c r="H405" i="6"/>
  <c r="F26" i="6"/>
  <c r="H26" i="6"/>
  <c r="F377" i="6"/>
  <c r="E377" i="6" s="1"/>
  <c r="H377" i="6"/>
  <c r="H559" i="6"/>
  <c r="F559" i="6"/>
  <c r="E559" i="6" s="1"/>
  <c r="F139" i="6"/>
  <c r="E139" i="6" s="1"/>
  <c r="H139" i="6"/>
  <c r="H545" i="6"/>
  <c r="F545" i="6"/>
  <c r="E545" i="6" s="1"/>
  <c r="H629" i="6"/>
  <c r="F629" i="6"/>
  <c r="E629" i="6" s="1"/>
  <c r="H97" i="6"/>
  <c r="F97" i="6"/>
  <c r="E97" i="6" s="1"/>
  <c r="F153" i="6"/>
  <c r="E153" i="6" s="1"/>
  <c r="H153" i="6"/>
  <c r="H167" i="6"/>
  <c r="F167" i="6"/>
  <c r="E167" i="6" s="1"/>
  <c r="H573" i="6"/>
  <c r="F573" i="6"/>
  <c r="E573" i="6" s="1"/>
  <c r="F601" i="6"/>
  <c r="E601" i="6" s="1"/>
  <c r="H601" i="6"/>
  <c r="F615" i="6"/>
  <c r="E615" i="6" s="1"/>
  <c r="H615" i="6"/>
  <c r="H531" i="6"/>
  <c r="F531" i="6"/>
  <c r="E531" i="6" s="1"/>
  <c r="H475" i="6"/>
  <c r="F475" i="6"/>
  <c r="E475" i="6" s="1"/>
  <c r="F55" i="6"/>
  <c r="E55" i="6" s="1"/>
  <c r="H55" i="6"/>
  <c r="H433" i="6"/>
  <c r="F433" i="6"/>
  <c r="E433" i="6" s="1"/>
  <c r="H447" i="6"/>
  <c r="F447" i="6"/>
  <c r="E447" i="6" s="1"/>
  <c r="H83" i="6"/>
  <c r="F83" i="6"/>
  <c r="E83" i="6" s="1"/>
  <c r="G53" i="26" l="1"/>
  <c r="U47" i="26"/>
  <c r="E26" i="6"/>
  <c r="D27" i="6" s="1" a="1"/>
  <c r="D27" i="6" s="1"/>
  <c r="H53" i="26" l="1"/>
  <c r="F54" i="26" s="1" a="1"/>
  <c r="F54" i="26" s="1"/>
  <c r="V47" i="26"/>
  <c r="T48" i="26" s="1" a="1"/>
  <c r="T48" i="26" s="1"/>
  <c r="G27" i="6"/>
  <c r="G54" i="26" l="1"/>
  <c r="U48" i="26"/>
  <c r="H27" i="6"/>
  <c r="F27" i="6"/>
  <c r="L14" i="6" s="1" a="1"/>
  <c r="L14" i="6" s="1"/>
  <c r="J53" i="26" l="1" a="1"/>
  <c r="J53" i="26" s="1"/>
  <c r="J26" i="26" a="1"/>
  <c r="J26" i="26" s="1"/>
  <c r="J25" i="26" a="1"/>
  <c r="J25" i="26" s="1"/>
  <c r="J38" i="26" a="1"/>
  <c r="J38" i="26" s="1"/>
  <c r="J35" i="26" a="1"/>
  <c r="J35" i="26" s="1"/>
  <c r="J36" i="26" a="1"/>
  <c r="J36" i="26" s="1"/>
  <c r="J32" i="26" a="1"/>
  <c r="J32" i="26" s="1"/>
  <c r="J42" i="26" a="1"/>
  <c r="J42" i="26" s="1"/>
  <c r="J33" i="26" a="1"/>
  <c r="J33" i="26" s="1"/>
  <c r="J37" i="26" a="1"/>
  <c r="J37" i="26" s="1"/>
  <c r="J27" i="26" a="1"/>
  <c r="J27" i="26" s="1"/>
  <c r="J29" i="26" a="1"/>
  <c r="J29" i="26" s="1"/>
  <c r="J52" i="26" a="1"/>
  <c r="J52" i="26" s="1"/>
  <c r="J41" i="26" a="1"/>
  <c r="J41" i="26" s="1"/>
  <c r="J54" i="26" a="1"/>
  <c r="J54" i="26" s="1"/>
  <c r="J45" i="26" a="1"/>
  <c r="J45" i="26" s="1"/>
  <c r="J39" i="26" a="1"/>
  <c r="J39" i="26" s="1"/>
  <c r="J31" i="26" a="1"/>
  <c r="J31" i="26" s="1"/>
  <c r="J30" i="26" a="1"/>
  <c r="J30" i="26" s="1"/>
  <c r="J48" i="26" a="1"/>
  <c r="J48" i="26" s="1"/>
  <c r="J40" i="26" a="1"/>
  <c r="J40" i="26" s="1"/>
  <c r="J28" i="26" a="1"/>
  <c r="J28" i="26" s="1"/>
  <c r="J46" i="26" a="1"/>
  <c r="J46" i="26" s="1"/>
  <c r="J51" i="26" a="1"/>
  <c r="J51" i="26" s="1"/>
  <c r="J34" i="26" a="1"/>
  <c r="J34" i="26" s="1"/>
  <c r="J47" i="26" a="1"/>
  <c r="J47" i="26" s="1"/>
  <c r="J49" i="26" a="1"/>
  <c r="J49" i="26" s="1"/>
  <c r="J43" i="26" a="1"/>
  <c r="J43" i="26" s="1"/>
  <c r="J50" i="26" a="1"/>
  <c r="J50" i="26" s="1"/>
  <c r="J44" i="26" a="1"/>
  <c r="J44" i="26" s="1"/>
  <c r="H54" i="26"/>
  <c r="V48" i="26"/>
  <c r="T49" i="26" s="1" a="1"/>
  <c r="T49" i="26" s="1"/>
  <c r="E27" i="6"/>
  <c r="L54" i="26" l="1"/>
  <c r="K54" i="26"/>
  <c r="I54" i="26"/>
  <c r="I29" i="26"/>
  <c r="K29" i="26"/>
  <c r="L29" i="26"/>
  <c r="L33" i="26"/>
  <c r="I33" i="26"/>
  <c r="K33" i="26"/>
  <c r="L50" i="26"/>
  <c r="K50" i="26"/>
  <c r="I50" i="26"/>
  <c r="L36" i="26"/>
  <c r="K36" i="26"/>
  <c r="I36" i="26"/>
  <c r="K44" i="26"/>
  <c r="L44" i="26"/>
  <c r="I44" i="26"/>
  <c r="L49" i="26"/>
  <c r="I49" i="26"/>
  <c r="K49" i="26"/>
  <c r="K51" i="26"/>
  <c r="I51" i="26"/>
  <c r="L51" i="26"/>
  <c r="I40" i="26"/>
  <c r="K40" i="26"/>
  <c r="L40" i="26"/>
  <c r="K35" i="26"/>
  <c r="I35" i="26"/>
  <c r="L35" i="26"/>
  <c r="L45" i="26"/>
  <c r="K45" i="26"/>
  <c r="I45" i="26"/>
  <c r="L27" i="26"/>
  <c r="K27" i="26"/>
  <c r="I27" i="26"/>
  <c r="L42" i="26"/>
  <c r="K42" i="26"/>
  <c r="I42" i="26"/>
  <c r="I48" i="26"/>
  <c r="K48" i="26"/>
  <c r="L48" i="26"/>
  <c r="L38" i="26"/>
  <c r="I38" i="26"/>
  <c r="K38" i="26"/>
  <c r="L52" i="26"/>
  <c r="K52" i="26"/>
  <c r="I52" i="26"/>
  <c r="L47" i="26"/>
  <c r="K47" i="26"/>
  <c r="I47" i="26"/>
  <c r="L46" i="26"/>
  <c r="K46" i="26"/>
  <c r="I46" i="26"/>
  <c r="L30" i="26"/>
  <c r="K30" i="26"/>
  <c r="I30" i="26"/>
  <c r="K25" i="26"/>
  <c r="L25" i="26"/>
  <c r="I25" i="26"/>
  <c r="I41" i="26"/>
  <c r="L41" i="26"/>
  <c r="K41" i="26"/>
  <c r="L37" i="26"/>
  <c r="K37" i="26"/>
  <c r="I37" i="26"/>
  <c r="I32" i="26"/>
  <c r="L32" i="26"/>
  <c r="K32" i="26"/>
  <c r="L31" i="26"/>
  <c r="K31" i="26"/>
  <c r="I31" i="26"/>
  <c r="L26" i="26"/>
  <c r="K26" i="26"/>
  <c r="I26" i="26"/>
  <c r="K43" i="26"/>
  <c r="I43" i="26"/>
  <c r="L43" i="26"/>
  <c r="L34" i="26"/>
  <c r="K34" i="26"/>
  <c r="I34" i="26"/>
  <c r="K28" i="26"/>
  <c r="L28" i="26"/>
  <c r="I28" i="26"/>
  <c r="L39" i="26"/>
  <c r="K39" i="26"/>
  <c r="I39" i="26"/>
  <c r="L53" i="26"/>
  <c r="K53" i="26"/>
  <c r="I53" i="26"/>
  <c r="U49" i="26"/>
  <c r="N21" i="6"/>
  <c r="M21" i="6"/>
  <c r="N15" i="6"/>
  <c r="N16" i="6"/>
  <c r="N17" i="6"/>
  <c r="N18" i="6"/>
  <c r="N19" i="6"/>
  <c r="N20" i="6"/>
  <c r="M20" i="6"/>
  <c r="M19" i="6"/>
  <c r="O16" i="6"/>
  <c r="M15" i="6"/>
  <c r="M18" i="6"/>
  <c r="M17" i="6"/>
  <c r="M16" i="6"/>
  <c r="N14" i="6"/>
  <c r="X24" i="26" l="1" a="1"/>
  <c r="X24" i="26" s="1"/>
  <c r="X34" i="26" a="1"/>
  <c r="X34" i="26" s="1"/>
  <c r="X23" i="26" a="1"/>
  <c r="X23" i="26" s="1"/>
  <c r="X39" i="26" a="1"/>
  <c r="X39" i="26" s="1"/>
  <c r="X38" i="26" a="1"/>
  <c r="X38" i="26" s="1"/>
  <c r="X41" i="26" a="1"/>
  <c r="X41" i="26" s="1"/>
  <c r="X46" i="26" a="1"/>
  <c r="X46" i="26" s="1"/>
  <c r="X37" i="26" a="1"/>
  <c r="X37" i="26" s="1"/>
  <c r="X32" i="26" a="1"/>
  <c r="X32" i="26" s="1"/>
  <c r="X30" i="26" a="1"/>
  <c r="X30" i="26" s="1"/>
  <c r="X33" i="26" a="1"/>
  <c r="X33" i="26" s="1"/>
  <c r="X42" i="26" a="1"/>
  <c r="X42" i="26" s="1"/>
  <c r="X22" i="26" a="1"/>
  <c r="X22" i="26" s="1"/>
  <c r="X28" i="26" a="1"/>
  <c r="X28" i="26" s="1"/>
  <c r="X26" i="26" a="1"/>
  <c r="X26" i="26" s="1"/>
  <c r="X43" i="26" a="1"/>
  <c r="X43" i="26" s="1"/>
  <c r="X49" i="26" a="1"/>
  <c r="X49" i="26" s="1"/>
  <c r="X45" i="26" a="1"/>
  <c r="X45" i="26" s="1"/>
  <c r="X36" i="26" a="1"/>
  <c r="X36" i="26" s="1"/>
  <c r="X25" i="26" a="1"/>
  <c r="X25" i="26" s="1"/>
  <c r="X21" i="26" a="1"/>
  <c r="X21" i="26" s="1"/>
  <c r="X47" i="26" a="1"/>
  <c r="X47" i="26" s="1"/>
  <c r="X35" i="26" a="1"/>
  <c r="X35" i="26" s="1"/>
  <c r="X44" i="26" a="1"/>
  <c r="X44" i="26" s="1"/>
  <c r="X48" i="26" a="1"/>
  <c r="X48" i="26" s="1"/>
  <c r="X20" i="26" a="1"/>
  <c r="X20" i="26" s="1"/>
  <c r="X31" i="26" a="1"/>
  <c r="X31" i="26" s="1"/>
  <c r="X29" i="26" a="1"/>
  <c r="X29" i="26" s="1"/>
  <c r="X27" i="26" a="1"/>
  <c r="X27" i="26" s="1"/>
  <c r="X40" i="26" a="1"/>
  <c r="X40" i="26" s="1"/>
  <c r="V49" i="26"/>
  <c r="M14" i="6"/>
  <c r="K14" i="6"/>
  <c r="W28" i="26" l="1"/>
  <c r="W20" i="26"/>
  <c r="W44" i="26"/>
  <c r="W37" i="26"/>
  <c r="W22" i="26"/>
  <c r="W32" i="26"/>
  <c r="W21" i="26"/>
  <c r="W38" i="26"/>
  <c r="W40" i="26"/>
  <c r="W31" i="26"/>
  <c r="W46" i="26"/>
  <c r="W25" i="26"/>
  <c r="W39" i="26"/>
  <c r="W27" i="26"/>
  <c r="W33" i="26"/>
  <c r="W35" i="26"/>
  <c r="W36" i="26"/>
  <c r="W23" i="26"/>
  <c r="W26" i="26"/>
  <c r="W42" i="26"/>
  <c r="W48" i="26"/>
  <c r="W41" i="26"/>
  <c r="W45" i="26"/>
  <c r="W34" i="26"/>
  <c r="W43" i="26"/>
  <c r="W29" i="26"/>
  <c r="W30" i="26"/>
  <c r="W47" i="26"/>
  <c r="W49" i="26"/>
  <c r="W24" i="26"/>
  <c r="K15" i="6"/>
  <c r="AX4" i="26" l="1"/>
  <c r="AX3" i="26"/>
  <c r="AX5" i="26"/>
  <c r="K16" i="6"/>
  <c r="K17" i="6" l="1"/>
  <c r="K18" i="6" s="1"/>
  <c r="K19" i="6" s="1"/>
  <c r="K20" i="6" s="1"/>
  <c r="K21" i="6" s="1"/>
  <c r="W7" i="12" l="1" a="1"/>
  <c r="W7" i="12" s="1"/>
  <c r="W6" i="12"/>
  <c r="X160" i="12"/>
  <c r="V160" i="12"/>
  <c r="X3" i="12" s="1"/>
  <c r="X1" i="12"/>
  <c r="W1" i="12"/>
  <c r="A1" i="12"/>
  <c r="D84" i="12"/>
  <c r="E84" i="12" s="1"/>
  <c r="F84" i="12" s="1"/>
  <c r="D83" i="12"/>
  <c r="E83" i="12" s="1"/>
  <c r="F83" i="12" s="1"/>
  <c r="D82" i="12"/>
  <c r="E82" i="12" s="1"/>
  <c r="F82" i="12" s="1"/>
  <c r="D81" i="12"/>
  <c r="E81" i="12" s="1"/>
  <c r="F81" i="12" s="1"/>
  <c r="D80" i="12"/>
  <c r="E80" i="12" s="1"/>
  <c r="F80" i="12" s="1"/>
  <c r="D79" i="12"/>
  <c r="E79" i="12" s="1"/>
  <c r="F79" i="12" s="1"/>
  <c r="D78" i="12"/>
  <c r="E78" i="12" s="1"/>
  <c r="F78" i="12" s="1"/>
  <c r="D77" i="12"/>
  <c r="E77" i="12" s="1"/>
  <c r="F77" i="12" s="1"/>
  <c r="D76" i="12"/>
  <c r="E76" i="12" s="1"/>
  <c r="F76" i="12" s="1"/>
  <c r="D75" i="12"/>
  <c r="E75" i="12" s="1"/>
  <c r="F75" i="12" s="1"/>
  <c r="D74" i="12"/>
  <c r="E74" i="12" s="1"/>
  <c r="F74" i="12" s="1"/>
  <c r="D73" i="12"/>
  <c r="E73" i="12" s="1"/>
  <c r="F73" i="12" s="1"/>
  <c r="D72" i="12"/>
  <c r="E72" i="12" s="1"/>
  <c r="F72" i="12" s="1"/>
  <c r="D71" i="12"/>
  <c r="E71" i="12" s="1"/>
  <c r="F71" i="12" s="1"/>
  <c r="D70" i="12"/>
  <c r="E70" i="12" s="1"/>
  <c r="F70" i="12" s="1"/>
  <c r="D69" i="12"/>
  <c r="E69" i="12" s="1"/>
  <c r="F69" i="12" s="1"/>
  <c r="D68" i="12"/>
  <c r="E68" i="12" s="1"/>
  <c r="F68" i="12" s="1"/>
  <c r="D67" i="12"/>
  <c r="E67" i="12" s="1"/>
  <c r="F67" i="12" s="1"/>
  <c r="D66" i="12"/>
  <c r="E66" i="12" s="1"/>
  <c r="F66" i="12" s="1"/>
  <c r="D65" i="12"/>
  <c r="E65" i="12" s="1"/>
  <c r="F65" i="12" s="1"/>
  <c r="D64" i="12"/>
  <c r="E64" i="12" s="1"/>
  <c r="F64" i="12" s="1"/>
  <c r="D63" i="12"/>
  <c r="E63" i="12" s="1"/>
  <c r="F63" i="12" s="1"/>
  <c r="D62" i="12"/>
  <c r="E62" i="12" s="1"/>
  <c r="F62" i="12" s="1"/>
  <c r="D61" i="12"/>
  <c r="E61" i="12" s="1"/>
  <c r="F61" i="12" s="1"/>
  <c r="D60" i="12"/>
  <c r="E60" i="12" s="1"/>
  <c r="F60" i="12" s="1"/>
  <c r="D59" i="12"/>
  <c r="E59" i="12" s="1"/>
  <c r="F59" i="12" s="1"/>
  <c r="D58" i="12"/>
  <c r="E58" i="12" s="1"/>
  <c r="F58" i="12" s="1"/>
  <c r="D57" i="12"/>
  <c r="E57" i="12" s="1"/>
  <c r="F57" i="12" s="1"/>
  <c r="D56" i="12"/>
  <c r="E56" i="12" s="1"/>
  <c r="F56" i="12" s="1"/>
  <c r="D55" i="12"/>
  <c r="E55" i="12" s="1"/>
  <c r="F55" i="12" s="1"/>
  <c r="D54" i="12"/>
  <c r="E54" i="12" s="1"/>
  <c r="F54" i="12" s="1"/>
  <c r="D53" i="12"/>
  <c r="E53" i="12" s="1"/>
  <c r="F53" i="12" s="1"/>
  <c r="D52" i="12"/>
  <c r="E52" i="12" s="1"/>
  <c r="F52" i="12" s="1"/>
  <c r="D51" i="12"/>
  <c r="E51" i="12" s="1"/>
  <c r="F51" i="12" s="1"/>
  <c r="D50" i="12"/>
  <c r="E50" i="12" s="1"/>
  <c r="F50" i="12" s="1"/>
  <c r="D49" i="12"/>
  <c r="E49" i="12" s="1"/>
  <c r="F49" i="12" s="1"/>
  <c r="D48" i="12"/>
  <c r="E48" i="12" s="1"/>
  <c r="F48" i="12" s="1"/>
  <c r="D47" i="12"/>
  <c r="E47" i="12" s="1"/>
  <c r="F47" i="12" s="1"/>
  <c r="D46" i="12"/>
  <c r="E46" i="12" s="1"/>
  <c r="F46" i="12" s="1"/>
  <c r="D45" i="12"/>
  <c r="E45" i="12" s="1"/>
  <c r="F45" i="12" s="1"/>
  <c r="D44" i="12"/>
  <c r="E44" i="12" s="1"/>
  <c r="F44" i="12" s="1"/>
  <c r="D43" i="12"/>
  <c r="E43" i="12" s="1"/>
  <c r="F43" i="12" s="1"/>
  <c r="D42" i="12"/>
  <c r="E42" i="12" s="1"/>
  <c r="F42" i="12" s="1"/>
  <c r="D41" i="12"/>
  <c r="E41" i="12" s="1"/>
  <c r="F41" i="12" s="1"/>
  <c r="D40" i="12"/>
  <c r="E40" i="12" s="1"/>
  <c r="F40" i="12" s="1"/>
  <c r="D39" i="12"/>
  <c r="E39" i="12" s="1"/>
  <c r="F39" i="12" s="1"/>
  <c r="D38" i="12"/>
  <c r="E38" i="12" s="1"/>
  <c r="F38" i="12" s="1"/>
  <c r="D37" i="12"/>
  <c r="E37" i="12" s="1"/>
  <c r="F37" i="12" s="1"/>
  <c r="D36" i="12"/>
  <c r="E36" i="12" s="1"/>
  <c r="F36" i="12" s="1"/>
  <c r="D35" i="12"/>
  <c r="E35" i="12" s="1"/>
  <c r="F35" i="12" s="1"/>
  <c r="D34" i="12"/>
  <c r="E34" i="12" s="1"/>
  <c r="F34" i="12" s="1"/>
  <c r="D33" i="12"/>
  <c r="E33" i="12" s="1"/>
  <c r="F33" i="12" s="1"/>
  <c r="D32" i="12"/>
  <c r="E32" i="12" s="1"/>
  <c r="F32" i="12" s="1"/>
  <c r="D31" i="12"/>
  <c r="E31" i="12" s="1"/>
  <c r="F31" i="12" s="1"/>
  <c r="D30" i="12"/>
  <c r="E30" i="12" s="1"/>
  <c r="F30" i="12" s="1"/>
  <c r="D29" i="12"/>
  <c r="E29" i="12" s="1"/>
  <c r="F29" i="12" s="1"/>
  <c r="D28" i="12"/>
  <c r="E28" i="12" s="1"/>
  <c r="F28" i="12" s="1"/>
  <c r="D27" i="12"/>
  <c r="E27" i="12" s="1"/>
  <c r="F27" i="12" s="1"/>
  <c r="D26" i="12"/>
  <c r="E26" i="12" s="1"/>
  <c r="F26" i="12" s="1"/>
  <c r="G19" i="12"/>
  <c r="G20" i="12" s="1"/>
  <c r="D19" i="12"/>
  <c r="C19" i="12"/>
  <c r="G18" i="12"/>
  <c r="D18" i="12"/>
  <c r="C18" i="12"/>
  <c r="Z646" i="6"/>
  <c r="X646" i="6"/>
  <c r="V4" i="6" s="1"/>
  <c r="Y7" i="6" a="1"/>
  <c r="Y7" i="6" s="1"/>
  <c r="Y6" i="6"/>
  <c r="Z1" i="6"/>
  <c r="Y1" i="6"/>
  <c r="A1" i="6"/>
  <c r="Y651" i="4"/>
  <c r="W651" i="4"/>
  <c r="U9" i="4" s="1"/>
  <c r="I648" i="4"/>
  <c r="I647" i="4"/>
  <c r="I646" i="4"/>
  <c r="I645" i="4"/>
  <c r="I644" i="4"/>
  <c r="I643" i="4"/>
  <c r="I642" i="4"/>
  <c r="I641" i="4"/>
  <c r="I640" i="4"/>
  <c r="I639" i="4"/>
  <c r="I638" i="4"/>
  <c r="I637" i="4"/>
  <c r="C637" i="4"/>
  <c r="I636" i="4"/>
  <c r="I635" i="4"/>
  <c r="C635" i="4"/>
  <c r="C636" i="4" s="1"/>
  <c r="I634" i="4"/>
  <c r="I633" i="4"/>
  <c r="I632" i="4"/>
  <c r="I631" i="4"/>
  <c r="I630" i="4"/>
  <c r="I629" i="4"/>
  <c r="I628" i="4"/>
  <c r="I627" i="4"/>
  <c r="I626" i="4"/>
  <c r="I625" i="4"/>
  <c r="I624" i="4"/>
  <c r="I623" i="4"/>
  <c r="C623" i="4"/>
  <c r="I622" i="4"/>
  <c r="I621" i="4"/>
  <c r="C621" i="4"/>
  <c r="C622" i="4" s="1"/>
  <c r="C625" i="4" s="1"/>
  <c r="C626" i="4" s="1"/>
  <c r="C627" i="4" s="1"/>
  <c r="C628" i="4" s="1"/>
  <c r="C624" i="4" s="1"/>
  <c r="D621" i="4" s="1" a="1"/>
  <c r="D621" i="4" s="1"/>
  <c r="I620" i="4"/>
  <c r="I619" i="4"/>
  <c r="I618" i="4"/>
  <c r="I617" i="4"/>
  <c r="I616" i="4"/>
  <c r="I615" i="4"/>
  <c r="I614" i="4"/>
  <c r="I613" i="4"/>
  <c r="I612" i="4"/>
  <c r="I611" i="4"/>
  <c r="I610" i="4"/>
  <c r="I609" i="4"/>
  <c r="C609" i="4"/>
  <c r="I608" i="4"/>
  <c r="I607" i="4"/>
  <c r="C607" i="4"/>
  <c r="C608" i="4" s="1"/>
  <c r="C611" i="4" s="1"/>
  <c r="C612" i="4" s="1"/>
  <c r="C613" i="4" s="1"/>
  <c r="C614" i="4" s="1"/>
  <c r="C610" i="4" s="1"/>
  <c r="D607" i="4" s="1" a="1"/>
  <c r="D607" i="4" s="1"/>
  <c r="I606" i="4"/>
  <c r="I605" i="4"/>
  <c r="I604" i="4"/>
  <c r="I603" i="4"/>
  <c r="I602" i="4"/>
  <c r="I601" i="4"/>
  <c r="I600" i="4"/>
  <c r="I599" i="4"/>
  <c r="I598" i="4"/>
  <c r="I597" i="4"/>
  <c r="I596" i="4"/>
  <c r="I595" i="4"/>
  <c r="C595" i="4"/>
  <c r="I594" i="4"/>
  <c r="I593" i="4"/>
  <c r="C593" i="4"/>
  <c r="C594" i="4" s="1"/>
  <c r="C597" i="4" s="1"/>
  <c r="C598" i="4" s="1"/>
  <c r="C599" i="4" s="1"/>
  <c r="C600" i="4" s="1"/>
  <c r="C596" i="4" s="1"/>
  <c r="D593" i="4" s="1" a="1"/>
  <c r="D593" i="4" s="1"/>
  <c r="G593" i="4" s="1"/>
  <c r="I592" i="4"/>
  <c r="I591" i="4"/>
  <c r="I590" i="4"/>
  <c r="I589" i="4"/>
  <c r="I588" i="4"/>
  <c r="I587" i="4"/>
  <c r="I586" i="4"/>
  <c r="I585" i="4"/>
  <c r="I584" i="4"/>
  <c r="I583" i="4"/>
  <c r="I582" i="4"/>
  <c r="I581" i="4"/>
  <c r="C581" i="4"/>
  <c r="I580" i="4"/>
  <c r="I579" i="4"/>
  <c r="C579" i="4"/>
  <c r="C580" i="4" s="1"/>
  <c r="I578" i="4"/>
  <c r="I577" i="4"/>
  <c r="I576" i="4"/>
  <c r="I575" i="4"/>
  <c r="I574" i="4"/>
  <c r="I573" i="4"/>
  <c r="I572" i="4"/>
  <c r="I571" i="4"/>
  <c r="I570" i="4"/>
  <c r="I569" i="4"/>
  <c r="I568" i="4"/>
  <c r="I567" i="4"/>
  <c r="C567" i="4"/>
  <c r="I566" i="4"/>
  <c r="I565" i="4"/>
  <c r="C565" i="4"/>
  <c r="C566" i="4" s="1"/>
  <c r="I564" i="4"/>
  <c r="I563" i="4"/>
  <c r="I562" i="4"/>
  <c r="I561" i="4"/>
  <c r="I560" i="4"/>
  <c r="I559" i="4"/>
  <c r="I558" i="4"/>
  <c r="I557" i="4"/>
  <c r="I556" i="4"/>
  <c r="I555" i="4"/>
  <c r="I554" i="4"/>
  <c r="I553" i="4"/>
  <c r="C553" i="4"/>
  <c r="I552" i="4"/>
  <c r="I551" i="4"/>
  <c r="C551" i="4"/>
  <c r="I550" i="4"/>
  <c r="I549" i="4"/>
  <c r="I548" i="4"/>
  <c r="I547" i="4"/>
  <c r="I546" i="4"/>
  <c r="I545" i="4"/>
  <c r="I544" i="4"/>
  <c r="I543" i="4"/>
  <c r="I542" i="4"/>
  <c r="I541" i="4"/>
  <c r="I540" i="4"/>
  <c r="I539" i="4"/>
  <c r="C539" i="4"/>
  <c r="I538" i="4"/>
  <c r="I537" i="4"/>
  <c r="C537" i="4"/>
  <c r="C538" i="4" s="1"/>
  <c r="C541" i="4" s="1"/>
  <c r="C542" i="4" s="1"/>
  <c r="C543" i="4" s="1"/>
  <c r="C544" i="4" s="1"/>
  <c r="C540" i="4" s="1"/>
  <c r="D537" i="4" s="1" a="1"/>
  <c r="D537" i="4" s="1"/>
  <c r="I536" i="4"/>
  <c r="I535" i="4"/>
  <c r="I534" i="4"/>
  <c r="I533" i="4"/>
  <c r="I532" i="4"/>
  <c r="I531" i="4"/>
  <c r="I530" i="4"/>
  <c r="I529" i="4"/>
  <c r="I528" i="4"/>
  <c r="I527" i="4"/>
  <c r="I526" i="4"/>
  <c r="I525" i="4"/>
  <c r="C525" i="4"/>
  <c r="I524" i="4"/>
  <c r="I523" i="4"/>
  <c r="C523" i="4"/>
  <c r="C524" i="4" s="1"/>
  <c r="C527" i="4" s="1"/>
  <c r="C528" i="4" s="1"/>
  <c r="C529" i="4" s="1"/>
  <c r="C530" i="4" s="1"/>
  <c r="C526" i="4" s="1"/>
  <c r="D523" i="4" s="1" a="1"/>
  <c r="D523" i="4" s="1"/>
  <c r="I522" i="4"/>
  <c r="I521" i="4"/>
  <c r="I520" i="4"/>
  <c r="I519" i="4"/>
  <c r="I518" i="4"/>
  <c r="I517" i="4"/>
  <c r="I516" i="4"/>
  <c r="I515" i="4"/>
  <c r="I514" i="4"/>
  <c r="I513" i="4"/>
  <c r="I512" i="4"/>
  <c r="I511" i="4"/>
  <c r="C511" i="4"/>
  <c r="I510" i="4"/>
  <c r="I509" i="4"/>
  <c r="C509" i="4"/>
  <c r="C510" i="4" s="1"/>
  <c r="C513" i="4" s="1"/>
  <c r="C514" i="4" s="1"/>
  <c r="C515" i="4" s="1"/>
  <c r="C516" i="4" s="1"/>
  <c r="I508" i="4"/>
  <c r="I507" i="4"/>
  <c r="I506" i="4"/>
  <c r="I505" i="4"/>
  <c r="I504" i="4"/>
  <c r="I503" i="4"/>
  <c r="I502" i="4"/>
  <c r="I501" i="4"/>
  <c r="I500" i="4"/>
  <c r="I499" i="4"/>
  <c r="I498" i="4"/>
  <c r="I497" i="4"/>
  <c r="C497" i="4"/>
  <c r="I496" i="4"/>
  <c r="I495" i="4"/>
  <c r="C495" i="4"/>
  <c r="C496" i="4" s="1"/>
  <c r="C499" i="4" s="1"/>
  <c r="C500" i="4" s="1"/>
  <c r="C501" i="4" s="1"/>
  <c r="C502" i="4" s="1"/>
  <c r="C498" i="4" s="1"/>
  <c r="D495" i="4" s="1" a="1"/>
  <c r="D495" i="4" s="1"/>
  <c r="G495" i="4" s="1"/>
  <c r="I494" i="4"/>
  <c r="I493" i="4"/>
  <c r="I492" i="4"/>
  <c r="I491" i="4"/>
  <c r="I490" i="4"/>
  <c r="I489" i="4"/>
  <c r="I488" i="4"/>
  <c r="I487" i="4"/>
  <c r="I486" i="4"/>
  <c r="I485" i="4"/>
  <c r="I484" i="4"/>
  <c r="I483" i="4"/>
  <c r="C483" i="4"/>
  <c r="I482" i="4"/>
  <c r="I481" i="4"/>
  <c r="C481" i="4"/>
  <c r="C482" i="4" s="1"/>
  <c r="C485" i="4" s="1"/>
  <c r="C486" i="4" s="1"/>
  <c r="C487" i="4" s="1"/>
  <c r="C488" i="4" s="1"/>
  <c r="C484" i="4" s="1"/>
  <c r="D481" i="4" s="1" a="1"/>
  <c r="D481" i="4" s="1"/>
  <c r="I480" i="4"/>
  <c r="I479" i="4"/>
  <c r="I478" i="4"/>
  <c r="I477" i="4"/>
  <c r="I476" i="4"/>
  <c r="I475" i="4"/>
  <c r="I474" i="4"/>
  <c r="I473" i="4"/>
  <c r="I472" i="4"/>
  <c r="I471" i="4"/>
  <c r="I470" i="4"/>
  <c r="I469" i="4"/>
  <c r="C469" i="4"/>
  <c r="I468" i="4"/>
  <c r="I467" i="4"/>
  <c r="C467" i="4"/>
  <c r="I466" i="4"/>
  <c r="I465" i="4"/>
  <c r="I464" i="4"/>
  <c r="I463" i="4"/>
  <c r="I462" i="4"/>
  <c r="I461" i="4"/>
  <c r="I460" i="4"/>
  <c r="I459" i="4"/>
  <c r="I458" i="4"/>
  <c r="I457" i="4"/>
  <c r="I456" i="4"/>
  <c r="I455" i="4"/>
  <c r="C455" i="4"/>
  <c r="I454" i="4"/>
  <c r="I453" i="4"/>
  <c r="C453" i="4"/>
  <c r="C454" i="4" s="1"/>
  <c r="C457" i="4" s="1"/>
  <c r="C458" i="4" s="1"/>
  <c r="C459" i="4" s="1"/>
  <c r="C460" i="4" s="1"/>
  <c r="C456" i="4" s="1"/>
  <c r="D453" i="4" s="1" a="1"/>
  <c r="D453" i="4" s="1"/>
  <c r="I452" i="4"/>
  <c r="I451" i="4"/>
  <c r="I450" i="4"/>
  <c r="I449" i="4"/>
  <c r="I448" i="4"/>
  <c r="I447" i="4"/>
  <c r="I446" i="4"/>
  <c r="I445" i="4"/>
  <c r="I444" i="4"/>
  <c r="I443" i="4"/>
  <c r="I442" i="4"/>
  <c r="I441" i="4"/>
  <c r="C441" i="4"/>
  <c r="I440" i="4"/>
  <c r="I439" i="4"/>
  <c r="C439" i="4"/>
  <c r="C440" i="4" s="1"/>
  <c r="C443" i="4" s="1"/>
  <c r="C444" i="4" s="1"/>
  <c r="C445" i="4" s="1"/>
  <c r="C446" i="4" s="1"/>
  <c r="C442" i="4" s="1"/>
  <c r="D439" i="4" s="1" a="1"/>
  <c r="D439" i="4" s="1"/>
  <c r="I438" i="4"/>
  <c r="I437" i="4"/>
  <c r="I436" i="4"/>
  <c r="I435" i="4"/>
  <c r="I434" i="4"/>
  <c r="I433" i="4"/>
  <c r="I432" i="4"/>
  <c r="I431" i="4"/>
  <c r="I430" i="4"/>
  <c r="I429" i="4"/>
  <c r="I428" i="4"/>
  <c r="I427" i="4"/>
  <c r="C427" i="4"/>
  <c r="I426" i="4"/>
  <c r="I425" i="4"/>
  <c r="C425" i="4"/>
  <c r="C426" i="4" s="1"/>
  <c r="I424" i="4"/>
  <c r="I423" i="4"/>
  <c r="I422" i="4"/>
  <c r="I421" i="4"/>
  <c r="I420" i="4"/>
  <c r="I419" i="4"/>
  <c r="I418" i="4"/>
  <c r="I417" i="4"/>
  <c r="I416" i="4"/>
  <c r="I415" i="4"/>
  <c r="I414" i="4"/>
  <c r="I413" i="4"/>
  <c r="C413" i="4"/>
  <c r="I412" i="4"/>
  <c r="I411" i="4"/>
  <c r="C411" i="4"/>
  <c r="C412" i="4" s="1"/>
  <c r="I410" i="4"/>
  <c r="I409" i="4"/>
  <c r="I408" i="4"/>
  <c r="I407" i="4"/>
  <c r="I406" i="4"/>
  <c r="I405" i="4"/>
  <c r="I404" i="4"/>
  <c r="I403" i="4"/>
  <c r="I402" i="4"/>
  <c r="I401" i="4"/>
  <c r="I400" i="4"/>
  <c r="I399" i="4"/>
  <c r="C399" i="4"/>
  <c r="I398" i="4"/>
  <c r="I397" i="4"/>
  <c r="C397" i="4"/>
  <c r="C398" i="4" s="1"/>
  <c r="C401" i="4" s="1"/>
  <c r="C402" i="4" s="1"/>
  <c r="C403" i="4" s="1"/>
  <c r="C404" i="4" s="1"/>
  <c r="C400" i="4" s="1"/>
  <c r="D397" i="4" s="1" a="1"/>
  <c r="D397" i="4" s="1"/>
  <c r="I396" i="4"/>
  <c r="I395" i="4"/>
  <c r="I394" i="4"/>
  <c r="I393" i="4"/>
  <c r="I392" i="4"/>
  <c r="I391" i="4"/>
  <c r="I390" i="4"/>
  <c r="I389" i="4"/>
  <c r="I388" i="4"/>
  <c r="I387" i="4"/>
  <c r="I386" i="4"/>
  <c r="I385" i="4"/>
  <c r="C385" i="4"/>
  <c r="I384" i="4"/>
  <c r="I383" i="4"/>
  <c r="C383" i="4"/>
  <c r="I382" i="4"/>
  <c r="I381" i="4"/>
  <c r="I380" i="4"/>
  <c r="I379" i="4"/>
  <c r="I378" i="4"/>
  <c r="I377" i="4"/>
  <c r="I376" i="4"/>
  <c r="I375" i="4"/>
  <c r="I374" i="4"/>
  <c r="I373" i="4"/>
  <c r="I372" i="4"/>
  <c r="I371" i="4"/>
  <c r="C371" i="4"/>
  <c r="I370" i="4"/>
  <c r="I369" i="4"/>
  <c r="C369" i="4"/>
  <c r="C370" i="4" s="1"/>
  <c r="I368" i="4"/>
  <c r="I367" i="4"/>
  <c r="I366" i="4"/>
  <c r="I365" i="4"/>
  <c r="I364" i="4"/>
  <c r="I363" i="4"/>
  <c r="I362" i="4"/>
  <c r="I361" i="4"/>
  <c r="I360" i="4"/>
  <c r="I359" i="4"/>
  <c r="I358" i="4"/>
  <c r="I357" i="4"/>
  <c r="C357" i="4"/>
  <c r="I356" i="4"/>
  <c r="I355" i="4"/>
  <c r="C355" i="4"/>
  <c r="C356" i="4" s="1"/>
  <c r="C359" i="4" s="1"/>
  <c r="C360" i="4" s="1"/>
  <c r="C361" i="4" s="1"/>
  <c r="C362" i="4" s="1"/>
  <c r="C358" i="4" s="1"/>
  <c r="D355" i="4" s="1" a="1"/>
  <c r="D355" i="4" s="1"/>
  <c r="I354" i="4"/>
  <c r="I353" i="4"/>
  <c r="I352" i="4"/>
  <c r="I351" i="4"/>
  <c r="I350" i="4"/>
  <c r="I349" i="4"/>
  <c r="I348" i="4"/>
  <c r="I347" i="4"/>
  <c r="I346" i="4"/>
  <c r="I345" i="4"/>
  <c r="I344" i="4"/>
  <c r="I343" i="4"/>
  <c r="C343" i="4"/>
  <c r="I342" i="4"/>
  <c r="I341" i="4"/>
  <c r="C341" i="4"/>
  <c r="C342" i="4" s="1"/>
  <c r="C345" i="4" s="1"/>
  <c r="C346" i="4" s="1"/>
  <c r="C347" i="4" s="1"/>
  <c r="C348" i="4" s="1"/>
  <c r="C344" i="4" s="1"/>
  <c r="D341" i="4" s="1" a="1"/>
  <c r="D341" i="4" s="1"/>
  <c r="I340" i="4"/>
  <c r="I339" i="4"/>
  <c r="I338" i="4"/>
  <c r="I337" i="4"/>
  <c r="I336" i="4"/>
  <c r="I335" i="4"/>
  <c r="I334" i="4"/>
  <c r="I333" i="4"/>
  <c r="I332" i="4"/>
  <c r="I331" i="4"/>
  <c r="I330" i="4"/>
  <c r="I329" i="4"/>
  <c r="C329" i="4"/>
  <c r="I328" i="4"/>
  <c r="I327" i="4"/>
  <c r="C327" i="4"/>
  <c r="C328" i="4" s="1"/>
  <c r="I326" i="4"/>
  <c r="I325" i="4"/>
  <c r="I324" i="4"/>
  <c r="I323" i="4"/>
  <c r="I322" i="4"/>
  <c r="I321" i="4"/>
  <c r="I320" i="4"/>
  <c r="I319" i="4"/>
  <c r="I318" i="4"/>
  <c r="I317" i="4"/>
  <c r="I316" i="4"/>
  <c r="I315" i="4"/>
  <c r="C315" i="4"/>
  <c r="I314" i="4"/>
  <c r="I313" i="4"/>
  <c r="C313" i="4"/>
  <c r="C314" i="4" s="1"/>
  <c r="I312" i="4"/>
  <c r="I311" i="4"/>
  <c r="I310" i="4"/>
  <c r="I309" i="4"/>
  <c r="I308" i="4"/>
  <c r="I307" i="4"/>
  <c r="I306" i="4"/>
  <c r="I305" i="4"/>
  <c r="I304" i="4"/>
  <c r="I303" i="4"/>
  <c r="I302" i="4"/>
  <c r="I301" i="4"/>
  <c r="C301" i="4"/>
  <c r="I300" i="4"/>
  <c r="I299" i="4"/>
  <c r="C299" i="4"/>
  <c r="C300" i="4" s="1"/>
  <c r="C303" i="4" s="1"/>
  <c r="C304" i="4" s="1"/>
  <c r="C305" i="4" s="1"/>
  <c r="C306" i="4" s="1"/>
  <c r="C302" i="4" s="1"/>
  <c r="D299" i="4" s="1" a="1"/>
  <c r="D299" i="4" s="1"/>
  <c r="I298" i="4"/>
  <c r="I297" i="4"/>
  <c r="I296" i="4"/>
  <c r="I295" i="4"/>
  <c r="I294" i="4"/>
  <c r="I293" i="4"/>
  <c r="I292" i="4"/>
  <c r="I291" i="4"/>
  <c r="I290" i="4"/>
  <c r="I289" i="4"/>
  <c r="I288" i="4"/>
  <c r="I287" i="4"/>
  <c r="C287" i="4"/>
  <c r="I286" i="4"/>
  <c r="I285" i="4"/>
  <c r="C285" i="4"/>
  <c r="C286" i="4" s="1"/>
  <c r="C289" i="4" s="1"/>
  <c r="C290" i="4" s="1"/>
  <c r="C291" i="4" s="1"/>
  <c r="C292" i="4" s="1"/>
  <c r="C288" i="4" s="1"/>
  <c r="D285" i="4" s="1" a="1"/>
  <c r="D285" i="4" s="1"/>
  <c r="I284" i="4"/>
  <c r="I283" i="4"/>
  <c r="I282" i="4"/>
  <c r="I281" i="4"/>
  <c r="I280" i="4"/>
  <c r="I279" i="4"/>
  <c r="I278" i="4"/>
  <c r="I277" i="4"/>
  <c r="I276" i="4"/>
  <c r="I275" i="4"/>
  <c r="I274" i="4"/>
  <c r="I273" i="4"/>
  <c r="C273" i="4"/>
  <c r="I272" i="4"/>
  <c r="I271" i="4"/>
  <c r="C271" i="4"/>
  <c r="C272" i="4" s="1"/>
  <c r="C275" i="4" s="1"/>
  <c r="C276" i="4" s="1"/>
  <c r="C277" i="4" s="1"/>
  <c r="C278" i="4" s="1"/>
  <c r="C274" i="4" s="1"/>
  <c r="D271" i="4" s="1" a="1"/>
  <c r="D271" i="4" s="1"/>
  <c r="I270" i="4"/>
  <c r="I269" i="4"/>
  <c r="I268" i="4"/>
  <c r="I267" i="4"/>
  <c r="I266" i="4"/>
  <c r="I265" i="4"/>
  <c r="I264" i="4"/>
  <c r="I263" i="4"/>
  <c r="I262" i="4"/>
  <c r="I261" i="4"/>
  <c r="I260" i="4"/>
  <c r="I259" i="4"/>
  <c r="C259" i="4"/>
  <c r="I258" i="4"/>
  <c r="I257" i="4"/>
  <c r="C257" i="4"/>
  <c r="C258" i="4" s="1"/>
  <c r="I256" i="4"/>
  <c r="I255" i="4"/>
  <c r="I254" i="4"/>
  <c r="I253" i="4"/>
  <c r="I252" i="4"/>
  <c r="I251" i="4"/>
  <c r="I250" i="4"/>
  <c r="I249" i="4"/>
  <c r="I248" i="4"/>
  <c r="I247" i="4"/>
  <c r="I246" i="4"/>
  <c r="I245" i="4"/>
  <c r="C245" i="4"/>
  <c r="I244" i="4"/>
  <c r="I243" i="4"/>
  <c r="C243" i="4"/>
  <c r="C244" i="4" s="1"/>
  <c r="C247" i="4" s="1"/>
  <c r="C248" i="4" s="1"/>
  <c r="C249" i="4" s="1"/>
  <c r="C250" i="4" s="1"/>
  <c r="C246" i="4" s="1"/>
  <c r="D243" i="4" s="1" a="1"/>
  <c r="D243" i="4" s="1"/>
  <c r="G243" i="4" s="1"/>
  <c r="I242" i="4"/>
  <c r="I241" i="4"/>
  <c r="I240" i="4"/>
  <c r="I239" i="4"/>
  <c r="I238" i="4"/>
  <c r="I237" i="4"/>
  <c r="I236" i="4"/>
  <c r="I235" i="4"/>
  <c r="I234" i="4"/>
  <c r="I233" i="4"/>
  <c r="I232" i="4"/>
  <c r="I231" i="4"/>
  <c r="C231" i="4"/>
  <c r="I230" i="4"/>
  <c r="I229" i="4"/>
  <c r="C229" i="4"/>
  <c r="C230" i="4" s="1"/>
  <c r="C233" i="4" s="1"/>
  <c r="C234" i="4" s="1"/>
  <c r="C235" i="4" s="1"/>
  <c r="C236" i="4" s="1"/>
  <c r="C232" i="4" s="1"/>
  <c r="D229" i="4" s="1" a="1"/>
  <c r="D229" i="4" s="1"/>
  <c r="I228" i="4"/>
  <c r="I227" i="4"/>
  <c r="I226" i="4"/>
  <c r="I225" i="4"/>
  <c r="I224" i="4"/>
  <c r="I223" i="4"/>
  <c r="I222" i="4"/>
  <c r="I221" i="4"/>
  <c r="I220" i="4"/>
  <c r="I219" i="4"/>
  <c r="I218" i="4"/>
  <c r="I217" i="4"/>
  <c r="C217" i="4"/>
  <c r="I216" i="4"/>
  <c r="I215" i="4"/>
  <c r="C215" i="4"/>
  <c r="C216" i="4" s="1"/>
  <c r="C219" i="4" s="1"/>
  <c r="C220" i="4" s="1"/>
  <c r="C221" i="4" s="1"/>
  <c r="C222" i="4" s="1"/>
  <c r="C218" i="4" s="1"/>
  <c r="D215" i="4" s="1" a="1"/>
  <c r="D215" i="4" s="1"/>
  <c r="I214" i="4"/>
  <c r="I213" i="4"/>
  <c r="I212" i="4"/>
  <c r="I211" i="4"/>
  <c r="I210" i="4"/>
  <c r="I209" i="4"/>
  <c r="I208" i="4"/>
  <c r="I207" i="4"/>
  <c r="I206" i="4"/>
  <c r="I205" i="4"/>
  <c r="I204" i="4"/>
  <c r="I203" i="4"/>
  <c r="C203" i="4"/>
  <c r="I202" i="4"/>
  <c r="I201" i="4"/>
  <c r="C201" i="4"/>
  <c r="C202" i="4" s="1"/>
  <c r="C205" i="4" s="1"/>
  <c r="C206" i="4" s="1"/>
  <c r="C207" i="4" s="1"/>
  <c r="C208" i="4" s="1"/>
  <c r="C204" i="4" s="1"/>
  <c r="D201" i="4" s="1" a="1"/>
  <c r="D201" i="4" s="1"/>
  <c r="G201" i="4" s="1"/>
  <c r="I200" i="4"/>
  <c r="I199" i="4"/>
  <c r="I198" i="4"/>
  <c r="I197" i="4"/>
  <c r="I196" i="4"/>
  <c r="I195" i="4"/>
  <c r="I194" i="4"/>
  <c r="I193" i="4"/>
  <c r="I192" i="4"/>
  <c r="I191" i="4"/>
  <c r="I190" i="4"/>
  <c r="I189" i="4"/>
  <c r="C189" i="4"/>
  <c r="I188" i="4"/>
  <c r="I187" i="4"/>
  <c r="C187" i="4"/>
  <c r="C188" i="4" s="1"/>
  <c r="I186" i="4"/>
  <c r="I185" i="4"/>
  <c r="I184" i="4"/>
  <c r="I183" i="4"/>
  <c r="I182" i="4"/>
  <c r="I181" i="4"/>
  <c r="I180" i="4"/>
  <c r="I179" i="4"/>
  <c r="I178" i="4"/>
  <c r="I177" i="4"/>
  <c r="I176" i="4"/>
  <c r="I175" i="4"/>
  <c r="C175" i="4"/>
  <c r="I174" i="4"/>
  <c r="I173" i="4"/>
  <c r="C173" i="4"/>
  <c r="C174" i="4" s="1"/>
  <c r="C177" i="4" s="1"/>
  <c r="C178" i="4" s="1"/>
  <c r="C179" i="4" s="1"/>
  <c r="C180" i="4" s="1"/>
  <c r="C176" i="4" s="1"/>
  <c r="D173" i="4" s="1" a="1"/>
  <c r="D173" i="4" s="1"/>
  <c r="I172" i="4"/>
  <c r="I171" i="4"/>
  <c r="I170" i="4"/>
  <c r="I169" i="4"/>
  <c r="I168" i="4"/>
  <c r="I167" i="4"/>
  <c r="I166" i="4"/>
  <c r="I165" i="4"/>
  <c r="I164" i="4"/>
  <c r="I163" i="4"/>
  <c r="I162" i="4"/>
  <c r="I161" i="4"/>
  <c r="C161" i="4"/>
  <c r="I160" i="4"/>
  <c r="I159" i="4"/>
  <c r="C159" i="4"/>
  <c r="C160" i="4" s="1"/>
  <c r="C163" i="4" s="1"/>
  <c r="C164" i="4" s="1"/>
  <c r="C165" i="4" s="1"/>
  <c r="C166" i="4" s="1"/>
  <c r="C162" i="4" s="1"/>
  <c r="D159" i="4" s="1" a="1"/>
  <c r="D159" i="4" s="1"/>
  <c r="I158" i="4"/>
  <c r="I157" i="4"/>
  <c r="I156" i="4"/>
  <c r="I155" i="4"/>
  <c r="I154" i="4"/>
  <c r="I153" i="4"/>
  <c r="I152" i="4"/>
  <c r="I151" i="4"/>
  <c r="I150" i="4"/>
  <c r="I149" i="4"/>
  <c r="I148" i="4"/>
  <c r="I147" i="4"/>
  <c r="C147" i="4"/>
  <c r="I146" i="4"/>
  <c r="I145" i="4"/>
  <c r="C145" i="4"/>
  <c r="C146" i="4" s="1"/>
  <c r="C149" i="4" s="1"/>
  <c r="C150" i="4" s="1"/>
  <c r="C151" i="4" s="1"/>
  <c r="C152" i="4" s="1"/>
  <c r="C148" i="4" s="1"/>
  <c r="D145" i="4" s="1" a="1"/>
  <c r="D145" i="4" s="1"/>
  <c r="G145" i="4" s="1"/>
  <c r="I144" i="4"/>
  <c r="I143" i="4"/>
  <c r="I142" i="4"/>
  <c r="I141" i="4"/>
  <c r="I140" i="4"/>
  <c r="I139" i="4"/>
  <c r="I138" i="4"/>
  <c r="I137" i="4"/>
  <c r="I136" i="4"/>
  <c r="I135" i="4"/>
  <c r="I134" i="4"/>
  <c r="I133" i="4"/>
  <c r="C133" i="4"/>
  <c r="I132" i="4"/>
  <c r="I131" i="4"/>
  <c r="C131" i="4"/>
  <c r="C132" i="4" s="1"/>
  <c r="C135" i="4" s="1"/>
  <c r="C136" i="4" s="1"/>
  <c r="C137" i="4" s="1"/>
  <c r="C138" i="4" s="1"/>
  <c r="C134" i="4" s="1"/>
  <c r="D131" i="4" s="1" a="1"/>
  <c r="D131" i="4" s="1"/>
  <c r="I130" i="4"/>
  <c r="I129" i="4"/>
  <c r="I128" i="4"/>
  <c r="I127" i="4"/>
  <c r="I126" i="4"/>
  <c r="I125" i="4"/>
  <c r="I124" i="4"/>
  <c r="I123" i="4"/>
  <c r="I122" i="4"/>
  <c r="I121" i="4"/>
  <c r="I120" i="4"/>
  <c r="I119" i="4"/>
  <c r="C119" i="4"/>
  <c r="I118" i="4"/>
  <c r="I117" i="4"/>
  <c r="C117" i="4"/>
  <c r="C118" i="4" s="1"/>
  <c r="C121" i="4" s="1"/>
  <c r="C122" i="4" s="1"/>
  <c r="C123" i="4" s="1"/>
  <c r="C124" i="4" s="1"/>
  <c r="C120" i="4" s="1"/>
  <c r="D117" i="4" s="1" a="1"/>
  <c r="D117" i="4" s="1"/>
  <c r="I116" i="4"/>
  <c r="I115" i="4"/>
  <c r="I114" i="4"/>
  <c r="I113" i="4"/>
  <c r="I112" i="4"/>
  <c r="I111" i="4"/>
  <c r="I110" i="4"/>
  <c r="I109" i="4"/>
  <c r="I108" i="4"/>
  <c r="I107" i="4"/>
  <c r="I106" i="4"/>
  <c r="I105" i="4"/>
  <c r="C105" i="4"/>
  <c r="I104" i="4"/>
  <c r="I103" i="4"/>
  <c r="C103" i="4"/>
  <c r="C104" i="4" s="1"/>
  <c r="C107" i="4" s="1"/>
  <c r="C108" i="4" s="1"/>
  <c r="C109" i="4" s="1"/>
  <c r="C110" i="4" s="1"/>
  <c r="C106" i="4" s="1"/>
  <c r="D103" i="4" s="1" a="1"/>
  <c r="D103" i="4" s="1"/>
  <c r="I102" i="4"/>
  <c r="I101" i="4"/>
  <c r="I100" i="4"/>
  <c r="I99" i="4"/>
  <c r="I98" i="4"/>
  <c r="I97" i="4"/>
  <c r="I96" i="4"/>
  <c r="I95" i="4"/>
  <c r="I94" i="4"/>
  <c r="I93" i="4"/>
  <c r="I92" i="4"/>
  <c r="I91" i="4"/>
  <c r="C91" i="4"/>
  <c r="I90" i="4"/>
  <c r="I89" i="4"/>
  <c r="C89" i="4"/>
  <c r="C90" i="4" s="1"/>
  <c r="I88" i="4"/>
  <c r="I87" i="4"/>
  <c r="I86" i="4"/>
  <c r="I85" i="4"/>
  <c r="I84" i="4"/>
  <c r="I83" i="4"/>
  <c r="I82" i="4"/>
  <c r="I81" i="4"/>
  <c r="I80" i="4"/>
  <c r="I79" i="4"/>
  <c r="I78" i="4"/>
  <c r="I77" i="4"/>
  <c r="C77" i="4"/>
  <c r="I76" i="4"/>
  <c r="I75" i="4"/>
  <c r="C75" i="4"/>
  <c r="C76" i="4" s="1"/>
  <c r="C79" i="4" s="1"/>
  <c r="C80" i="4" s="1"/>
  <c r="C81" i="4" s="1"/>
  <c r="C82" i="4" s="1"/>
  <c r="C78" i="4" s="1"/>
  <c r="D75" i="4" s="1" a="1"/>
  <c r="D75" i="4" s="1"/>
  <c r="I74" i="4"/>
  <c r="I73" i="4"/>
  <c r="I72" i="4"/>
  <c r="I71" i="4"/>
  <c r="I70" i="4"/>
  <c r="I69" i="4"/>
  <c r="I68" i="4"/>
  <c r="I67" i="4"/>
  <c r="I66" i="4"/>
  <c r="I65" i="4"/>
  <c r="M64" i="4"/>
  <c r="L64" i="4"/>
  <c r="K64" i="4"/>
  <c r="I64" i="4"/>
  <c r="I63" i="4"/>
  <c r="C63" i="4"/>
  <c r="I62" i="4"/>
  <c r="I61" i="4"/>
  <c r="C61" i="4"/>
  <c r="C62" i="4" s="1"/>
  <c r="I60" i="4"/>
  <c r="I59" i="4"/>
  <c r="I58" i="4"/>
  <c r="I57" i="4"/>
  <c r="I56" i="4"/>
  <c r="I55" i="4"/>
  <c r="I54" i="4"/>
  <c r="I53" i="4"/>
  <c r="I52" i="4"/>
  <c r="I51" i="4"/>
  <c r="C49" i="4"/>
  <c r="C47" i="4"/>
  <c r="C48" i="4" s="1"/>
  <c r="C35" i="4"/>
  <c r="C33" i="4"/>
  <c r="C34" i="4" s="1"/>
  <c r="O25" i="4"/>
  <c r="C21" i="4"/>
  <c r="C19" i="4"/>
  <c r="C20" i="4" s="1"/>
  <c r="K18" i="4"/>
  <c r="O13" i="4" s="1"/>
  <c r="O16" i="4"/>
  <c r="X7" i="4" a="1"/>
  <c r="X7" i="4" s="1"/>
  <c r="J11" i="4"/>
  <c r="M10" i="4"/>
  <c r="L10" i="4"/>
  <c r="K10" i="4"/>
  <c r="J10" i="4"/>
  <c r="J13" i="4" s="1"/>
  <c r="I10" i="4"/>
  <c r="H10" i="4"/>
  <c r="G10" i="4"/>
  <c r="F10" i="4"/>
  <c r="E10" i="4"/>
  <c r="D10" i="4"/>
  <c r="C10" i="4"/>
  <c r="M9" i="4"/>
  <c r="L9" i="4"/>
  <c r="K9" i="4"/>
  <c r="J9" i="4"/>
  <c r="O28" i="4" s="1"/>
  <c r="I9" i="4"/>
  <c r="H9" i="4"/>
  <c r="G9" i="4"/>
  <c r="F9" i="4"/>
  <c r="E9" i="4"/>
  <c r="D9" i="4"/>
  <c r="C9" i="4"/>
  <c r="Y1" i="4"/>
  <c r="X1" i="4"/>
  <c r="A1" i="4"/>
  <c r="G24" i="12" l="1" a="1"/>
  <c r="G24" i="12" s="1"/>
  <c r="X4" i="4"/>
  <c r="X5" i="4"/>
  <c r="X3" i="4"/>
  <c r="Z3" i="6"/>
  <c r="C638" i="4"/>
  <c r="D635" i="4" s="1" a="1"/>
  <c r="D635" i="4" s="1"/>
  <c r="C639" i="4"/>
  <c r="C640" i="4" s="1"/>
  <c r="C641" i="4" s="1"/>
  <c r="C642" i="4" s="1"/>
  <c r="O6" i="4"/>
  <c r="C330" i="4"/>
  <c r="D327" i="4" s="1" a="1"/>
  <c r="D327" i="4" s="1"/>
  <c r="G327" i="4" s="1"/>
  <c r="C331" i="4"/>
  <c r="C332" i="4" s="1"/>
  <c r="C333" i="4" s="1"/>
  <c r="C334" i="4" s="1"/>
  <c r="C512" i="4"/>
  <c r="D509" i="4" s="1" a="1"/>
  <c r="D509" i="4" s="1"/>
  <c r="G509" i="4" s="1"/>
  <c r="C93" i="4"/>
  <c r="C94" i="4" s="1"/>
  <c r="C95" i="4" s="1"/>
  <c r="C96" i="4" s="1"/>
  <c r="C92" i="4" s="1"/>
  <c r="D89" i="4" s="1" a="1"/>
  <c r="D89" i="4" s="1"/>
  <c r="G89" i="4" s="1"/>
  <c r="C317" i="4"/>
  <c r="C318" i="4" s="1"/>
  <c r="C319" i="4" s="1"/>
  <c r="C320" i="4" s="1"/>
  <c r="C316" i="4" s="1"/>
  <c r="D313" i="4" s="1" a="1"/>
  <c r="D313" i="4" s="1"/>
  <c r="G313" i="4" s="1"/>
  <c r="C51" i="4"/>
  <c r="C52" i="4" s="1"/>
  <c r="C53" i="4" s="1"/>
  <c r="C54" i="4" s="1"/>
  <c r="C50" i="4" s="1"/>
  <c r="D47" i="4" s="1" a="1"/>
  <c r="D47" i="4" s="1"/>
  <c r="G47" i="4" s="1"/>
  <c r="C384" i="4"/>
  <c r="C387" i="4" s="1"/>
  <c r="C388" i="4" s="1"/>
  <c r="C389" i="4" s="1"/>
  <c r="C390" i="4" s="1"/>
  <c r="C386" i="4" s="1"/>
  <c r="D383" i="4" s="1" a="1"/>
  <c r="D383" i="4" s="1"/>
  <c r="G383" i="4" s="1"/>
  <c r="C37" i="4"/>
  <c r="C38" i="4" s="1"/>
  <c r="C39" i="4" s="1"/>
  <c r="C40" i="4" s="1"/>
  <c r="C36" i="4" s="1"/>
  <c r="D33" i="4" s="1" a="1"/>
  <c r="D33" i="4" s="1"/>
  <c r="G33" i="4" s="1"/>
  <c r="C65" i="4"/>
  <c r="C66" i="4" s="1"/>
  <c r="C67" i="4" s="1"/>
  <c r="C68" i="4" s="1"/>
  <c r="C64" i="4" s="1"/>
  <c r="D61" i="4" s="1" a="1"/>
  <c r="D61" i="4" s="1"/>
  <c r="G61" i="4" s="1"/>
  <c r="C429" i="4"/>
  <c r="C430" i="4" s="1"/>
  <c r="C431" i="4" s="1"/>
  <c r="C432" i="4" s="1"/>
  <c r="C428" i="4" s="1"/>
  <c r="D425" i="4" s="1" a="1"/>
  <c r="D425" i="4" s="1"/>
  <c r="G425" i="4" s="1"/>
  <c r="C191" i="4"/>
  <c r="C192" i="4" s="1"/>
  <c r="C193" i="4" s="1"/>
  <c r="C194" i="4" s="1"/>
  <c r="C190" i="4" s="1"/>
  <c r="D187" i="4" s="1" a="1"/>
  <c r="D187" i="4" s="1"/>
  <c r="G187" i="4" s="1"/>
  <c r="C415" i="4"/>
  <c r="C416" i="4" s="1"/>
  <c r="C417" i="4" s="1"/>
  <c r="C418" i="4" s="1"/>
  <c r="C414" i="4" s="1"/>
  <c r="D411" i="4" s="1" a="1"/>
  <c r="D411" i="4" s="1"/>
  <c r="G411" i="4" s="1"/>
  <c r="C261" i="4"/>
  <c r="C262" i="4" s="1"/>
  <c r="C263" i="4" s="1"/>
  <c r="C264" i="4" s="1"/>
  <c r="C260" i="4" s="1"/>
  <c r="D257" i="4" s="1" a="1"/>
  <c r="D257" i="4" s="1"/>
  <c r="G257" i="4" s="1"/>
  <c r="C552" i="4"/>
  <c r="C555" i="4" s="1"/>
  <c r="C556" i="4" s="1"/>
  <c r="C557" i="4" s="1"/>
  <c r="C558" i="4" s="1"/>
  <c r="C554" i="4" s="1"/>
  <c r="D551" i="4" s="1" a="1"/>
  <c r="D551" i="4" s="1"/>
  <c r="G551" i="4" s="1"/>
  <c r="C373" i="4"/>
  <c r="C374" i="4" s="1"/>
  <c r="C375" i="4" s="1"/>
  <c r="C376" i="4" s="1"/>
  <c r="C372" i="4" s="1"/>
  <c r="D369" i="4" s="1" a="1"/>
  <c r="D369" i="4" s="1"/>
  <c r="G369" i="4" s="1"/>
  <c r="C583" i="4"/>
  <c r="C584" i="4" s="1"/>
  <c r="C585" i="4" s="1"/>
  <c r="C586" i="4" s="1"/>
  <c r="C582" i="4" s="1"/>
  <c r="D579" i="4" s="1" a="1"/>
  <c r="D579" i="4" s="1"/>
  <c r="G579" i="4" s="1"/>
  <c r="O18" i="4"/>
  <c r="C569" i="4"/>
  <c r="C570" i="4" s="1"/>
  <c r="C571" i="4" s="1"/>
  <c r="C572" i="4" s="1"/>
  <c r="C568" i="4" s="1"/>
  <c r="D565" i="4" s="1" a="1"/>
  <c r="D565" i="4" s="1"/>
  <c r="G565" i="4" s="1"/>
  <c r="C468" i="4"/>
  <c r="C471" i="4" s="1"/>
  <c r="C472" i="4" s="1"/>
  <c r="C473" i="4" s="1"/>
  <c r="C474" i="4" s="1"/>
  <c r="C470" i="4" s="1"/>
  <c r="D467" i="4" s="1" a="1"/>
  <c r="D467" i="4" s="1"/>
  <c r="G467" i="4" s="1"/>
  <c r="C23" i="4"/>
  <c r="C24" i="4" s="1"/>
  <c r="C25" i="4" s="1"/>
  <c r="C26" i="4" s="1"/>
  <c r="C22" i="4" s="1"/>
  <c r="D19" i="4" s="1" a="1"/>
  <c r="D19" i="4" s="1"/>
  <c r="G19" i="4" s="1"/>
  <c r="G159" i="4"/>
  <c r="G75" i="4"/>
  <c r="F243" i="4"/>
  <c r="E243" i="4" s="1"/>
  <c r="D244" i="4" s="1" a="1"/>
  <c r="D244" i="4" s="1"/>
  <c r="H243" i="4"/>
  <c r="G117" i="4"/>
  <c r="G621" i="4"/>
  <c r="G103" i="4"/>
  <c r="G131" i="4"/>
  <c r="H593" i="4"/>
  <c r="F593" i="4"/>
  <c r="E593" i="4" s="1"/>
  <c r="D594" i="4" s="1" a="1"/>
  <c r="D594" i="4" s="1"/>
  <c r="G635" i="4"/>
  <c r="H145" i="4"/>
  <c r="F145" i="4" s="1"/>
  <c r="E145" i="4" s="1"/>
  <c r="D146" i="4" s="1" a="1"/>
  <c r="D146" i="4" s="1"/>
  <c r="H201" i="4"/>
  <c r="F201" i="4" s="1"/>
  <c r="E201" i="4" s="1"/>
  <c r="D202" i="4" s="1" a="1"/>
  <c r="D202" i="4" s="1"/>
  <c r="G607" i="4"/>
  <c r="G229" i="4"/>
  <c r="Y3" i="4"/>
  <c r="G173" i="4"/>
  <c r="G453" i="4"/>
  <c r="G285" i="4"/>
  <c r="G299" i="4"/>
  <c r="G397" i="4"/>
  <c r="G481" i="4"/>
  <c r="G355" i="4"/>
  <c r="G215" i="4"/>
  <c r="G439" i="4"/>
  <c r="G523" i="4"/>
  <c r="G271" i="4"/>
  <c r="G537" i="4"/>
  <c r="G341" i="4"/>
  <c r="F495" i="4"/>
  <c r="E495" i="4" s="1"/>
  <c r="D496" i="4" s="1" a="1"/>
  <c r="D496" i="4" s="1"/>
  <c r="H495" i="4"/>
  <c r="O107" i="2"/>
  <c r="M107" i="2"/>
  <c r="N7" i="2"/>
  <c r="N7" i="2" a="1"/>
  <c r="N6" i="2"/>
  <c r="O1" i="2"/>
  <c r="N1" i="2"/>
  <c r="A1" i="2"/>
  <c r="N5" i="2" s="1"/>
  <c r="G594" i="4" l="1"/>
  <c r="H467" i="4"/>
  <c r="F467" i="4"/>
  <c r="E467" i="4" s="1"/>
  <c r="D468" i="4" s="1" a="1"/>
  <c r="D468" i="4" s="1"/>
  <c r="H369" i="4"/>
  <c r="F369" i="4"/>
  <c r="E369" i="4" s="1"/>
  <c r="D370" i="4" s="1" a="1"/>
  <c r="D370" i="4" s="1"/>
  <c r="H313" i="4"/>
  <c r="F313" i="4"/>
  <c r="E313" i="4" s="1"/>
  <c r="D314" i="4" s="1" a="1"/>
  <c r="D314" i="4" s="1"/>
  <c r="F285" i="4"/>
  <c r="E285" i="4" s="1"/>
  <c r="D286" i="4" s="1" a="1"/>
  <c r="D286" i="4" s="1"/>
  <c r="H285" i="4"/>
  <c r="G202" i="4"/>
  <c r="H89" i="4"/>
  <c r="F89" i="4" s="1"/>
  <c r="E89" i="4" s="1"/>
  <c r="D90" i="4" s="1" a="1"/>
  <c r="D90" i="4" s="1"/>
  <c r="H103" i="4"/>
  <c r="F103" i="4"/>
  <c r="E103" i="4" s="1"/>
  <c r="D104" i="4" s="1" a="1"/>
  <c r="D104" i="4" s="1"/>
  <c r="H341" i="4"/>
  <c r="F341" i="4"/>
  <c r="E341" i="4" s="1"/>
  <c r="D342" i="4" s="1" a="1"/>
  <c r="D342" i="4" s="1"/>
  <c r="H215" i="4"/>
  <c r="F215" i="4"/>
  <c r="E215" i="4" s="1"/>
  <c r="D216" i="4" s="1" a="1"/>
  <c r="D216" i="4" s="1"/>
  <c r="G244" i="4"/>
  <c r="H117" i="4"/>
  <c r="F117" i="4"/>
  <c r="E117" i="4" s="1"/>
  <c r="D118" i="4" s="1" a="1"/>
  <c r="D118" i="4" s="1"/>
  <c r="H453" i="4"/>
  <c r="F453" i="4" s="1"/>
  <c r="E453" i="4" s="1"/>
  <c r="D454" i="4" s="1" a="1"/>
  <c r="D454" i="4" s="1"/>
  <c r="F621" i="4"/>
  <c r="E621" i="4" s="1"/>
  <c r="D622" i="4" s="1" a="1"/>
  <c r="D622" i="4" s="1"/>
  <c r="H621" i="4"/>
  <c r="F537" i="4"/>
  <c r="E537" i="4" s="1"/>
  <c r="D538" i="4" s="1" a="1"/>
  <c r="D538" i="4" s="1"/>
  <c r="H537" i="4"/>
  <c r="F355" i="4"/>
  <c r="E355" i="4" s="1"/>
  <c r="D356" i="4" s="1" a="1"/>
  <c r="D356" i="4" s="1"/>
  <c r="H355" i="4"/>
  <c r="H173" i="4"/>
  <c r="F173" i="4" s="1"/>
  <c r="E173" i="4" s="1"/>
  <c r="D174" i="4" s="1" a="1"/>
  <c r="D174" i="4" s="1"/>
  <c r="G146" i="4"/>
  <c r="H635" i="4"/>
  <c r="F635" i="4"/>
  <c r="E635" i="4" s="1"/>
  <c r="D636" i="4" s="1" a="1"/>
  <c r="D636" i="4" s="1"/>
  <c r="G496" i="4"/>
  <c r="F579" i="4"/>
  <c r="E579" i="4" s="1"/>
  <c r="D580" i="4" s="1" a="1"/>
  <c r="D580" i="4" s="1"/>
  <c r="H579" i="4"/>
  <c r="H33" i="4"/>
  <c r="F33" i="4"/>
  <c r="E33" i="4" s="1"/>
  <c r="D34" i="4" s="1" a="1"/>
  <c r="D34" i="4" s="1"/>
  <c r="F131" i="4"/>
  <c r="E131" i="4" s="1"/>
  <c r="D132" i="4" s="1" a="1"/>
  <c r="D132" i="4" s="1"/>
  <c r="H131" i="4"/>
  <c r="F61" i="4"/>
  <c r="E61" i="4" s="1"/>
  <c r="D62" i="4" s="1" a="1"/>
  <c r="D62" i="4" s="1"/>
  <c r="H61" i="4"/>
  <c r="H47" i="4"/>
  <c r="F47" i="4" s="1"/>
  <c r="E47" i="4" s="1"/>
  <c r="D48" i="4" s="1" a="1"/>
  <c r="D48" i="4" s="1"/>
  <c r="F383" i="4"/>
  <c r="E383" i="4" s="1"/>
  <c r="D384" i="4" s="1" a="1"/>
  <c r="D384" i="4" s="1"/>
  <c r="H383" i="4"/>
  <c r="F75" i="4"/>
  <c r="E75" i="4" s="1"/>
  <c r="D76" i="4" s="1" a="1"/>
  <c r="D76" i="4" s="1"/>
  <c r="H75" i="4"/>
  <c r="H271" i="4"/>
  <c r="F271" i="4"/>
  <c r="E271" i="4" s="1"/>
  <c r="D272" i="4" s="1" a="1"/>
  <c r="D272" i="4" s="1"/>
  <c r="H481" i="4"/>
  <c r="F481" i="4"/>
  <c r="E481" i="4" s="1"/>
  <c r="D482" i="4" s="1" a="1"/>
  <c r="D482" i="4" s="1"/>
  <c r="H327" i="4"/>
  <c r="F327" i="4"/>
  <c r="E327" i="4" s="1"/>
  <c r="D328" i="4" s="1" a="1"/>
  <c r="D328" i="4" s="1"/>
  <c r="H257" i="4"/>
  <c r="F257" i="4" s="1"/>
  <c r="E257" i="4" s="1"/>
  <c r="D258" i="4" s="1" a="1"/>
  <c r="D258" i="4" s="1"/>
  <c r="H523" i="4"/>
  <c r="F523" i="4"/>
  <c r="E523" i="4" s="1"/>
  <c r="D524" i="4" s="1" a="1"/>
  <c r="D524" i="4" s="1"/>
  <c r="F397" i="4"/>
  <c r="E397" i="4" s="1"/>
  <c r="D398" i="4" s="1" a="1"/>
  <c r="D398" i="4" s="1"/>
  <c r="H397" i="4"/>
  <c r="H551" i="4"/>
  <c r="F551" i="4"/>
  <c r="E551" i="4" s="1"/>
  <c r="D552" i="4" s="1" a="1"/>
  <c r="D552" i="4" s="1"/>
  <c r="F565" i="4"/>
  <c r="E565" i="4" s="1"/>
  <c r="D566" i="4" s="1" a="1"/>
  <c r="D566" i="4" s="1"/>
  <c r="H565" i="4"/>
  <c r="F411" i="4"/>
  <c r="E411" i="4" s="1"/>
  <c r="D412" i="4" s="1" a="1"/>
  <c r="D412" i="4" s="1"/>
  <c r="H411" i="4"/>
  <c r="F187" i="4"/>
  <c r="E187" i="4" s="1"/>
  <c r="D188" i="4" s="1" a="1"/>
  <c r="D188" i="4" s="1"/>
  <c r="H187" i="4"/>
  <c r="H439" i="4"/>
  <c r="F439" i="4"/>
  <c r="E439" i="4" s="1"/>
  <c r="D440" i="4" s="1" a="1"/>
  <c r="D440" i="4" s="1"/>
  <c r="H607" i="4"/>
  <c r="F607" i="4"/>
  <c r="E607" i="4" s="1"/>
  <c r="D608" i="4" s="1" a="1"/>
  <c r="D608" i="4" s="1"/>
  <c r="F425" i="4"/>
  <c r="E425" i="4" s="1"/>
  <c r="D426" i="4" s="1" a="1"/>
  <c r="D426" i="4" s="1"/>
  <c r="H425" i="4"/>
  <c r="H509" i="4"/>
  <c r="F509" i="4"/>
  <c r="E509" i="4" s="1"/>
  <c r="D510" i="4" s="1" a="1"/>
  <c r="D510" i="4" s="1"/>
  <c r="F299" i="4"/>
  <c r="E299" i="4" s="1"/>
  <c r="D300" i="4" s="1" a="1"/>
  <c r="D300" i="4" s="1"/>
  <c r="H299" i="4"/>
  <c r="H229" i="4"/>
  <c r="F229" i="4" s="1"/>
  <c r="E229" i="4" s="1"/>
  <c r="D230" i="4" s="1" a="1"/>
  <c r="D230" i="4" s="1"/>
  <c r="H19" i="4"/>
  <c r="F19" i="4" s="1"/>
  <c r="H159" i="4"/>
  <c r="F159" i="4"/>
  <c r="E159" i="4" s="1"/>
  <c r="D160" i="4" s="1" a="1"/>
  <c r="D160" i="4" s="1"/>
  <c r="O3" i="2"/>
  <c r="N3" i="2"/>
  <c r="N4" i="2"/>
  <c r="G426" i="4" l="1"/>
  <c r="G132" i="4"/>
  <c r="G328" i="4"/>
  <c r="E19" i="4"/>
  <c r="G314" i="4"/>
  <c r="G412" i="4"/>
  <c r="G104" i="4"/>
  <c r="G356" i="4"/>
  <c r="G90" i="4"/>
  <c r="G258" i="4"/>
  <c r="G34" i="4"/>
  <c r="G622" i="4"/>
  <c r="G160" i="4"/>
  <c r="G580" i="4"/>
  <c r="G454" i="4"/>
  <c r="G272" i="4"/>
  <c r="H496" i="4"/>
  <c r="F496" i="4"/>
  <c r="E496" i="4" s="1"/>
  <c r="D497" i="4" s="1" a="1"/>
  <c r="D497" i="4" s="1"/>
  <c r="G636" i="4"/>
  <c r="G566" i="4"/>
  <c r="G216" i="4"/>
  <c r="G300" i="4"/>
  <c r="G384" i="4"/>
  <c r="F146" i="4"/>
  <c r="E146" i="4" s="1"/>
  <c r="D147" i="4" s="1" a="1"/>
  <c r="D147" i="4" s="1"/>
  <c r="H146" i="4"/>
  <c r="G230" i="4"/>
  <c r="G370" i="4"/>
  <c r="F244" i="4"/>
  <c r="E244" i="4" s="1"/>
  <c r="D245" i="4" s="1" a="1"/>
  <c r="D245" i="4" s="1"/>
  <c r="H244" i="4"/>
  <c r="G552" i="4"/>
  <c r="G510" i="4"/>
  <c r="G174" i="4"/>
  <c r="G342" i="4"/>
  <c r="H594" i="4"/>
  <c r="F594" i="4"/>
  <c r="E594" i="4" s="1"/>
  <c r="D595" i="4" s="1" a="1"/>
  <c r="D595" i="4" s="1"/>
  <c r="G524" i="4"/>
  <c r="G62" i="4"/>
  <c r="G608" i="4"/>
  <c r="G538" i="4"/>
  <c r="G440" i="4"/>
  <c r="H202" i="4"/>
  <c r="F202" i="4"/>
  <c r="E202" i="4" s="1"/>
  <c r="D203" i="4" s="1" a="1"/>
  <c r="D203" i="4" s="1"/>
  <c r="G482" i="4"/>
  <c r="G188" i="4"/>
  <c r="G286" i="4"/>
  <c r="G118" i="4"/>
  <c r="G76" i="4"/>
  <c r="G468" i="4"/>
  <c r="G398" i="4"/>
  <c r="G48" i="4"/>
  <c r="F524" i="4" l="1"/>
  <c r="E524" i="4" s="1"/>
  <c r="D525" i="4" s="1" a="1"/>
  <c r="D525" i="4" s="1"/>
  <c r="H524" i="4"/>
  <c r="H356" i="4"/>
  <c r="F356" i="4"/>
  <c r="E356" i="4" s="1"/>
  <c r="D357" i="4" s="1" a="1"/>
  <c r="D357" i="4" s="1"/>
  <c r="G147" i="4"/>
  <c r="H482" i="4"/>
  <c r="F482" i="4"/>
  <c r="E482" i="4" s="1"/>
  <c r="D483" i="4" s="1" a="1"/>
  <c r="D483" i="4" s="1"/>
  <c r="F412" i="4"/>
  <c r="E412" i="4" s="1"/>
  <c r="D413" i="4" s="1" a="1"/>
  <c r="D413" i="4" s="1"/>
  <c r="H412" i="4"/>
  <c r="D20" i="4" a="1"/>
  <c r="D20" i="4" s="1"/>
  <c r="F468" i="4"/>
  <c r="E468" i="4" s="1"/>
  <c r="D469" i="4" s="1" a="1"/>
  <c r="D469" i="4" s="1"/>
  <c r="H468" i="4"/>
  <c r="H538" i="4"/>
  <c r="F538" i="4"/>
  <c r="E538" i="4" s="1"/>
  <c r="D539" i="4" s="1" a="1"/>
  <c r="D539" i="4" s="1"/>
  <c r="H566" i="4"/>
  <c r="F566" i="4"/>
  <c r="E566" i="4" s="1"/>
  <c r="D567" i="4" s="1" a="1"/>
  <c r="D567" i="4" s="1"/>
  <c r="H608" i="4"/>
  <c r="F608" i="4"/>
  <c r="E608" i="4" s="1"/>
  <c r="D609" i="4" s="1" a="1"/>
  <c r="D609" i="4" s="1"/>
  <c r="G245" i="4"/>
  <c r="F258" i="4"/>
  <c r="E258" i="4" s="1"/>
  <c r="D259" i="4" s="1" a="1"/>
  <c r="D259" i="4" s="1"/>
  <c r="H258" i="4"/>
  <c r="F286" i="4"/>
  <c r="E286" i="4" s="1"/>
  <c r="D287" i="4" s="1" a="1"/>
  <c r="D287" i="4" s="1"/>
  <c r="H286" i="4"/>
  <c r="G595" i="4"/>
  <c r="H104" i="4"/>
  <c r="F104" i="4"/>
  <c r="E104" i="4" s="1"/>
  <c r="D105" i="4" s="1" a="1"/>
  <c r="D105" i="4" s="1"/>
  <c r="H342" i="4"/>
  <c r="F342" i="4"/>
  <c r="E342" i="4" s="1"/>
  <c r="D343" i="4" s="1" a="1"/>
  <c r="D343" i="4" s="1"/>
  <c r="G203" i="4"/>
  <c r="F160" i="4"/>
  <c r="E160" i="4" s="1"/>
  <c r="D161" i="4" s="1" a="1"/>
  <c r="D161" i="4" s="1"/>
  <c r="H160" i="4"/>
  <c r="H48" i="4"/>
  <c r="F48" i="4" s="1"/>
  <c r="E48" i="4" s="1"/>
  <c r="D49" i="4" s="1" a="1"/>
  <c r="D49" i="4" s="1"/>
  <c r="H314" i="4"/>
  <c r="F314" i="4"/>
  <c r="E314" i="4" s="1"/>
  <c r="D315" i="4" s="1" a="1"/>
  <c r="D315" i="4" s="1"/>
  <c r="H440" i="4"/>
  <c r="F440" i="4"/>
  <c r="E440" i="4" s="1"/>
  <c r="D441" i="4" s="1" a="1"/>
  <c r="D441" i="4" s="1"/>
  <c r="F622" i="4"/>
  <c r="E622" i="4" s="1"/>
  <c r="D623" i="4" s="1" a="1"/>
  <c r="D623" i="4" s="1"/>
  <c r="H622" i="4"/>
  <c r="H552" i="4"/>
  <c r="F552" i="4"/>
  <c r="E552" i="4" s="1"/>
  <c r="D553" i="4" s="1" a="1"/>
  <c r="D553" i="4" s="1"/>
  <c r="H34" i="4"/>
  <c r="F34" i="4"/>
  <c r="E34" i="4" s="1"/>
  <c r="D35" i="4" s="1" a="1"/>
  <c r="D35" i="4" s="1"/>
  <c r="H76" i="4"/>
  <c r="F76" i="4"/>
  <c r="E76" i="4" s="1"/>
  <c r="D77" i="4" s="1" a="1"/>
  <c r="D77" i="4" s="1"/>
  <c r="H636" i="4"/>
  <c r="F636" i="4"/>
  <c r="E636" i="4" s="1"/>
  <c r="D637" i="4" s="1" a="1"/>
  <c r="D637" i="4" s="1"/>
  <c r="G497" i="4"/>
  <c r="H90" i="4"/>
  <c r="F90" i="4" s="1"/>
  <c r="E90" i="4" s="1"/>
  <c r="D91" i="4" s="1" a="1"/>
  <c r="D91" i="4" s="1"/>
  <c r="F426" i="4"/>
  <c r="E426" i="4" s="1"/>
  <c r="D427" i="4" s="1" a="1"/>
  <c r="D427" i="4" s="1"/>
  <c r="H426" i="4"/>
  <c r="F272" i="4"/>
  <c r="E272" i="4" s="1"/>
  <c r="D273" i="4" s="1" a="1"/>
  <c r="D273" i="4" s="1"/>
  <c r="H272" i="4"/>
  <c r="H230" i="4"/>
  <c r="F230" i="4"/>
  <c r="E230" i="4" s="1"/>
  <c r="D231" i="4" s="1" a="1"/>
  <c r="D231" i="4" s="1"/>
  <c r="H188" i="4"/>
  <c r="F188" i="4"/>
  <c r="E188" i="4" s="1"/>
  <c r="D189" i="4" s="1" a="1"/>
  <c r="D189" i="4" s="1"/>
  <c r="H454" i="4"/>
  <c r="F454" i="4" s="1"/>
  <c r="E454" i="4" s="1"/>
  <c r="D455" i="4" s="1" a="1"/>
  <c r="D455" i="4" s="1"/>
  <c r="H384" i="4"/>
  <c r="F384" i="4"/>
  <c r="E384" i="4" s="1"/>
  <c r="D385" i="4" s="1" a="1"/>
  <c r="D385" i="4" s="1"/>
  <c r="F580" i="4"/>
  <c r="E580" i="4" s="1"/>
  <c r="D581" i="4" s="1" a="1"/>
  <c r="D581" i="4" s="1"/>
  <c r="H580" i="4"/>
  <c r="H174" i="4"/>
  <c r="F174" i="4"/>
  <c r="E174" i="4" s="1"/>
  <c r="D175" i="4" s="1" a="1"/>
  <c r="D175" i="4" s="1"/>
  <c r="H300" i="4"/>
  <c r="F300" i="4"/>
  <c r="E300" i="4" s="1"/>
  <c r="D301" i="4" s="1" a="1"/>
  <c r="D301" i="4" s="1"/>
  <c r="H510" i="4"/>
  <c r="F510" i="4"/>
  <c r="E510" i="4" s="1"/>
  <c r="D511" i="4" s="1" a="1"/>
  <c r="D511" i="4" s="1"/>
  <c r="F398" i="4"/>
  <c r="E398" i="4" s="1"/>
  <c r="D399" i="4" s="1" a="1"/>
  <c r="D399" i="4" s="1"/>
  <c r="H398" i="4"/>
  <c r="H216" i="4"/>
  <c r="F216" i="4"/>
  <c r="E216" i="4" s="1"/>
  <c r="D217" i="4" s="1" a="1"/>
  <c r="D217" i="4" s="1"/>
  <c r="F328" i="4"/>
  <c r="E328" i="4" s="1"/>
  <c r="D329" i="4" s="1" a="1"/>
  <c r="D329" i="4" s="1"/>
  <c r="H328" i="4"/>
  <c r="F132" i="4"/>
  <c r="E132" i="4" s="1"/>
  <c r="D133" i="4" s="1" a="1"/>
  <c r="D133" i="4" s="1"/>
  <c r="H132" i="4"/>
  <c r="H118" i="4"/>
  <c r="F118" i="4"/>
  <c r="E118" i="4" s="1"/>
  <c r="D119" i="4" s="1" a="1"/>
  <c r="D119" i="4" s="1"/>
  <c r="H62" i="4"/>
  <c r="F62" i="4"/>
  <c r="E62" i="4" s="1"/>
  <c r="D63" i="4" s="1" a="1"/>
  <c r="D63" i="4" s="1"/>
  <c r="H370" i="4"/>
  <c r="F370" i="4"/>
  <c r="E370" i="4" s="1"/>
  <c r="D371" i="4" s="1" a="1"/>
  <c r="D371" i="4" s="1"/>
  <c r="G553" i="4" l="1"/>
  <c r="G469" i="4"/>
  <c r="G441" i="4"/>
  <c r="G287" i="4"/>
  <c r="G315" i="4"/>
  <c r="G259" i="4"/>
  <c r="G483" i="4"/>
  <c r="G581" i="4"/>
  <c r="H497" i="4"/>
  <c r="F497" i="4"/>
  <c r="E497" i="4" s="1"/>
  <c r="D498" i="4" s="1" a="1"/>
  <c r="D498" i="4" s="1"/>
  <c r="G49" i="4"/>
  <c r="H245" i="4"/>
  <c r="F245" i="4"/>
  <c r="E245" i="4" s="1"/>
  <c r="D246" i="4" s="1" a="1"/>
  <c r="D246" i="4" s="1"/>
  <c r="G105" i="4"/>
  <c r="G511" i="4"/>
  <c r="G20" i="4"/>
  <c r="G119" i="4"/>
  <c r="G609" i="4"/>
  <c r="G161" i="4"/>
  <c r="G455" i="4"/>
  <c r="H203" i="4"/>
  <c r="F203" i="4"/>
  <c r="E203" i="4" s="1"/>
  <c r="D204" i="4" s="1" a="1"/>
  <c r="D204" i="4" s="1"/>
  <c r="G357" i="4"/>
  <c r="G329" i="4"/>
  <c r="G231" i="4"/>
  <c r="G399" i="4"/>
  <c r="G273" i="4"/>
  <c r="F595" i="4"/>
  <c r="E595" i="4" s="1"/>
  <c r="D596" i="4" s="1" a="1"/>
  <c r="D596" i="4" s="1"/>
  <c r="H595" i="4"/>
  <c r="G301" i="4"/>
  <c r="G427" i="4"/>
  <c r="G175" i="4"/>
  <c r="G413" i="4"/>
  <c r="G385" i="4"/>
  <c r="G133" i="4"/>
  <c r="G217" i="4"/>
  <c r="G35" i="4"/>
  <c r="G343" i="4"/>
  <c r="G539" i="4"/>
  <c r="G623" i="4"/>
  <c r="G371" i="4"/>
  <c r="G63" i="4"/>
  <c r="G91" i="4"/>
  <c r="G637" i="4"/>
  <c r="F147" i="4"/>
  <c r="E147" i="4" s="1"/>
  <c r="D148" i="4" s="1" a="1"/>
  <c r="D148" i="4" s="1"/>
  <c r="H147" i="4"/>
  <c r="G77" i="4"/>
  <c r="G567" i="4"/>
  <c r="G189" i="4"/>
  <c r="G525" i="4"/>
  <c r="H20" i="4" l="1"/>
  <c r="F20" i="4" s="1"/>
  <c r="F329" i="4"/>
  <c r="E329" i="4" s="1"/>
  <c r="D330" i="4" s="1" a="1"/>
  <c r="D330" i="4" s="1"/>
  <c r="H329" i="4"/>
  <c r="H511" i="4"/>
  <c r="F511" i="4"/>
  <c r="E511" i="4" s="1"/>
  <c r="D512" i="4" s="1" a="1"/>
  <c r="D512" i="4" s="1"/>
  <c r="H105" i="4"/>
  <c r="F105" i="4"/>
  <c r="E105" i="4" s="1"/>
  <c r="D106" i="4" s="1" a="1"/>
  <c r="D106" i="4" s="1"/>
  <c r="H189" i="4"/>
  <c r="F189" i="4"/>
  <c r="E189" i="4" s="1"/>
  <c r="D190" i="4" s="1" a="1"/>
  <c r="D190" i="4" s="1"/>
  <c r="H623" i="4"/>
  <c r="F623" i="4"/>
  <c r="E623" i="4" s="1"/>
  <c r="D624" i="4" s="1" a="1"/>
  <c r="D624" i="4" s="1"/>
  <c r="F357" i="4"/>
  <c r="E357" i="4" s="1"/>
  <c r="D358" i="4" s="1" a="1"/>
  <c r="D358" i="4" s="1"/>
  <c r="H357" i="4"/>
  <c r="F217" i="4"/>
  <c r="E217" i="4" s="1"/>
  <c r="D218" i="4" s="1" a="1"/>
  <c r="D218" i="4" s="1"/>
  <c r="H217" i="4"/>
  <c r="F581" i="4"/>
  <c r="E581" i="4" s="1"/>
  <c r="D582" i="4" s="1" a="1"/>
  <c r="D582" i="4" s="1"/>
  <c r="H581" i="4"/>
  <c r="F119" i="4"/>
  <c r="E119" i="4" s="1"/>
  <c r="D120" i="4" s="1" a="1"/>
  <c r="D120" i="4" s="1"/>
  <c r="H119" i="4"/>
  <c r="F63" i="4"/>
  <c r="E63" i="4" s="1"/>
  <c r="D64" i="4" s="1" a="1"/>
  <c r="D64" i="4" s="1"/>
  <c r="H63" i="4"/>
  <c r="H371" i="4"/>
  <c r="F371" i="4"/>
  <c r="E371" i="4" s="1"/>
  <c r="D372" i="4" s="1" a="1"/>
  <c r="D372" i="4" s="1"/>
  <c r="F413" i="4"/>
  <c r="E413" i="4" s="1"/>
  <c r="D414" i="4" s="1" a="1"/>
  <c r="D414" i="4" s="1"/>
  <c r="H413" i="4"/>
  <c r="F287" i="4"/>
  <c r="E287" i="4" s="1"/>
  <c r="D288" i="4" s="1" a="1"/>
  <c r="D288" i="4" s="1"/>
  <c r="H287" i="4"/>
  <c r="F567" i="4"/>
  <c r="E567" i="4" s="1"/>
  <c r="D568" i="4" s="1" a="1"/>
  <c r="D568" i="4" s="1"/>
  <c r="H567" i="4"/>
  <c r="H441" i="4"/>
  <c r="F441" i="4"/>
  <c r="E441" i="4" s="1"/>
  <c r="D442" i="4" s="1" a="1"/>
  <c r="D442" i="4" s="1"/>
  <c r="F427" i="4"/>
  <c r="E427" i="4" s="1"/>
  <c r="D428" i="4" s="1" a="1"/>
  <c r="D428" i="4" s="1"/>
  <c r="H427" i="4"/>
  <c r="F77" i="4"/>
  <c r="E77" i="4" s="1"/>
  <c r="D78" i="4" s="1" a="1"/>
  <c r="D78" i="4" s="1"/>
  <c r="H77" i="4"/>
  <c r="F469" i="4"/>
  <c r="E469" i="4" s="1"/>
  <c r="D470" i="4" s="1" a="1"/>
  <c r="D470" i="4" s="1"/>
  <c r="H469" i="4"/>
  <c r="H343" i="4"/>
  <c r="F343" i="4"/>
  <c r="E343" i="4" s="1"/>
  <c r="D344" i="4" s="1" a="1"/>
  <c r="D344" i="4" s="1"/>
  <c r="H301" i="4"/>
  <c r="F301" i="4"/>
  <c r="E301" i="4" s="1"/>
  <c r="D302" i="4" s="1" a="1"/>
  <c r="D302" i="4" s="1"/>
  <c r="H49" i="4"/>
  <c r="F49" i="4"/>
  <c r="E49" i="4" s="1"/>
  <c r="D50" i="4" s="1" a="1"/>
  <c r="D50" i="4" s="1"/>
  <c r="F273" i="4"/>
  <c r="E273" i="4" s="1"/>
  <c r="D274" i="4" s="1" a="1"/>
  <c r="D274" i="4" s="1"/>
  <c r="H273" i="4"/>
  <c r="F91" i="4"/>
  <c r="E91" i="4" s="1"/>
  <c r="D92" i="4" s="1" a="1"/>
  <c r="D92" i="4" s="1"/>
  <c r="H91" i="4"/>
  <c r="H133" i="4"/>
  <c r="F133" i="4"/>
  <c r="E133" i="4" s="1"/>
  <c r="D134" i="4" s="1" a="1"/>
  <c r="D134" i="4" s="1"/>
  <c r="H231" i="4"/>
  <c r="F231" i="4"/>
  <c r="E231" i="4" s="1"/>
  <c r="D232" i="4" s="1" a="1"/>
  <c r="D232" i="4" s="1"/>
  <c r="F525" i="4"/>
  <c r="E525" i="4" s="1"/>
  <c r="D526" i="4" s="1" a="1"/>
  <c r="D526" i="4" s="1"/>
  <c r="H525" i="4"/>
  <c r="G204" i="4"/>
  <c r="F455" i="4"/>
  <c r="E455" i="4" s="1"/>
  <c r="D456" i="4" s="1" a="1"/>
  <c r="D456" i="4" s="1"/>
  <c r="H455" i="4"/>
  <c r="G498" i="4"/>
  <c r="H637" i="4"/>
  <c r="F637" i="4"/>
  <c r="E637" i="4" s="1"/>
  <c r="D638" i="4" s="1" a="1"/>
  <c r="D638" i="4" s="1"/>
  <c r="H609" i="4"/>
  <c r="F609" i="4"/>
  <c r="E609" i="4" s="1"/>
  <c r="D610" i="4" s="1" a="1"/>
  <c r="D610" i="4" s="1"/>
  <c r="F483" i="4"/>
  <c r="E483" i="4" s="1"/>
  <c r="D484" i="4" s="1" a="1"/>
  <c r="D484" i="4" s="1"/>
  <c r="H483" i="4"/>
  <c r="H399" i="4"/>
  <c r="F399" i="4"/>
  <c r="E399" i="4" s="1"/>
  <c r="D400" i="4" s="1" a="1"/>
  <c r="D400" i="4" s="1"/>
  <c r="F259" i="4"/>
  <c r="E259" i="4" s="1"/>
  <c r="D260" i="4" s="1" a="1"/>
  <c r="D260" i="4" s="1"/>
  <c r="H259" i="4"/>
  <c r="H385" i="4"/>
  <c r="F385" i="4"/>
  <c r="E385" i="4" s="1"/>
  <c r="D386" i="4" s="1" a="1"/>
  <c r="D386" i="4" s="1"/>
  <c r="H315" i="4"/>
  <c r="F315" i="4"/>
  <c r="E315" i="4" s="1"/>
  <c r="D316" i="4" s="1" a="1"/>
  <c r="D316" i="4" s="1"/>
  <c r="F175" i="4"/>
  <c r="E175" i="4" s="1"/>
  <c r="D176" i="4" s="1" a="1"/>
  <c r="D176" i="4" s="1"/>
  <c r="H175" i="4"/>
  <c r="G246" i="4"/>
  <c r="F539" i="4"/>
  <c r="E539" i="4" s="1"/>
  <c r="D540" i="4" s="1" a="1"/>
  <c r="D540" i="4" s="1"/>
  <c r="H539" i="4"/>
  <c r="G148" i="4"/>
  <c r="H35" i="4"/>
  <c r="F35" i="4" s="1"/>
  <c r="E35" i="4" s="1"/>
  <c r="D36" i="4" s="1" a="1"/>
  <c r="D36" i="4" s="1"/>
  <c r="G596" i="4"/>
  <c r="F161" i="4"/>
  <c r="E161" i="4" s="1"/>
  <c r="D162" i="4" s="1" a="1"/>
  <c r="D162" i="4" s="1"/>
  <c r="H161" i="4"/>
  <c r="H553" i="4"/>
  <c r="F553" i="4"/>
  <c r="E553" i="4" s="1"/>
  <c r="D554" i="4" s="1" a="1"/>
  <c r="D554" i="4" s="1"/>
  <c r="G218" i="4" l="1"/>
  <c r="G568" i="4"/>
  <c r="G288" i="4"/>
  <c r="G302" i="4"/>
  <c r="G456" i="4"/>
  <c r="G386" i="4"/>
  <c r="G344" i="4"/>
  <c r="G372" i="4"/>
  <c r="G106" i="4"/>
  <c r="G162" i="4"/>
  <c r="F204" i="4"/>
  <c r="E204" i="4" s="1"/>
  <c r="D205" i="4" s="1" a="1"/>
  <c r="D205" i="4" s="1"/>
  <c r="H204" i="4"/>
  <c r="G442" i="4"/>
  <c r="G92" i="4"/>
  <c r="G274" i="4"/>
  <c r="G624" i="4"/>
  <c r="G554" i="4"/>
  <c r="G414" i="4"/>
  <c r="H596" i="4"/>
  <c r="F596" i="4"/>
  <c r="E596" i="4" s="1"/>
  <c r="D597" i="4" s="1" a="1"/>
  <c r="D597" i="4" s="1"/>
  <c r="G260" i="4"/>
  <c r="G64" i="4"/>
  <c r="G232" i="4"/>
  <c r="G36" i="4"/>
  <c r="G78" i="4"/>
  <c r="G120" i="4"/>
  <c r="G330" i="4"/>
  <c r="G638" i="4"/>
  <c r="G358" i="4"/>
  <c r="G176" i="4"/>
  <c r="F498" i="4"/>
  <c r="E498" i="4" s="1"/>
  <c r="D499" i="4" s="1" a="1"/>
  <c r="D499" i="4" s="1"/>
  <c r="H498" i="4"/>
  <c r="G316" i="4"/>
  <c r="G526" i="4"/>
  <c r="E20" i="4"/>
  <c r="D21" i="4" s="1" a="1"/>
  <c r="D21" i="4" s="1"/>
  <c r="G610" i="4"/>
  <c r="G540" i="4"/>
  <c r="H246" i="4"/>
  <c r="F246" i="4"/>
  <c r="E246" i="4" s="1"/>
  <c r="D247" i="4" s="1" a="1"/>
  <c r="D247" i="4" s="1"/>
  <c r="G50" i="4"/>
  <c r="G190" i="4"/>
  <c r="G512" i="4"/>
  <c r="G470" i="4"/>
  <c r="G400" i="4"/>
  <c r="G134" i="4"/>
  <c r="H148" i="4"/>
  <c r="F148" i="4"/>
  <c r="E148" i="4" s="1"/>
  <c r="D149" i="4" s="1" a="1"/>
  <c r="D149" i="4" s="1"/>
  <c r="G484" i="4"/>
  <c r="G428" i="4"/>
  <c r="G582" i="4"/>
  <c r="F470" i="4" l="1"/>
  <c r="E470" i="4" s="1"/>
  <c r="D471" i="4" s="1" a="1"/>
  <c r="D471" i="4" s="1"/>
  <c r="H470" i="4"/>
  <c r="H512" i="4"/>
  <c r="F512" i="4"/>
  <c r="E512" i="4" s="1"/>
  <c r="D513" i="4" s="1" a="1"/>
  <c r="D513" i="4" s="1"/>
  <c r="G499" i="4"/>
  <c r="F302" i="4"/>
  <c r="E302" i="4" s="1"/>
  <c r="D303" i="4" s="1" a="1"/>
  <c r="D303" i="4" s="1"/>
  <c r="H302" i="4"/>
  <c r="F428" i="4"/>
  <c r="E428" i="4" s="1"/>
  <c r="D429" i="4" s="1" a="1"/>
  <c r="D429" i="4" s="1"/>
  <c r="H428" i="4"/>
  <c r="H50" i="4"/>
  <c r="F50" i="4"/>
  <c r="E50" i="4" s="1"/>
  <c r="D51" i="4" s="1" a="1"/>
  <c r="D51" i="4" s="1"/>
  <c r="F64" i="4"/>
  <c r="E64" i="4" s="1"/>
  <c r="D65" i="4" s="1" a="1"/>
  <c r="D65" i="4" s="1"/>
  <c r="H64" i="4"/>
  <c r="H442" i="4"/>
  <c r="F442" i="4"/>
  <c r="E442" i="4" s="1"/>
  <c r="D443" i="4" s="1" a="1"/>
  <c r="D443" i="4" s="1"/>
  <c r="F400" i="4"/>
  <c r="E400" i="4" s="1"/>
  <c r="D401" i="4" s="1" a="1"/>
  <c r="D401" i="4" s="1"/>
  <c r="H400" i="4"/>
  <c r="H120" i="4"/>
  <c r="F120" i="4"/>
  <c r="E120" i="4" s="1"/>
  <c r="D121" i="4" s="1" a="1"/>
  <c r="D121" i="4" s="1"/>
  <c r="F554" i="4"/>
  <c r="E554" i="4" s="1"/>
  <c r="D555" i="4" s="1" a="1"/>
  <c r="D555" i="4" s="1"/>
  <c r="H554" i="4"/>
  <c r="F78" i="4"/>
  <c r="E78" i="4" s="1"/>
  <c r="D79" i="4" s="1" a="1"/>
  <c r="D79" i="4" s="1"/>
  <c r="H78" i="4"/>
  <c r="H386" i="4"/>
  <c r="F386" i="4"/>
  <c r="E386" i="4" s="1"/>
  <c r="D387" i="4" s="1" a="1"/>
  <c r="D387" i="4" s="1"/>
  <c r="F190" i="4"/>
  <c r="E190" i="4" s="1"/>
  <c r="D191" i="4" s="1" a="1"/>
  <c r="D191" i="4" s="1"/>
  <c r="H190" i="4"/>
  <c r="H582" i="4"/>
  <c r="F582" i="4"/>
  <c r="E582" i="4" s="1"/>
  <c r="D583" i="4" s="1" a="1"/>
  <c r="D583" i="4" s="1"/>
  <c r="H484" i="4"/>
  <c r="F484" i="4"/>
  <c r="E484" i="4" s="1"/>
  <c r="D485" i="4" s="1" a="1"/>
  <c r="D485" i="4" s="1"/>
  <c r="G149" i="4"/>
  <c r="H540" i="4"/>
  <c r="F540" i="4"/>
  <c r="E540" i="4" s="1"/>
  <c r="D541" i="4" s="1" a="1"/>
  <c r="D541" i="4" s="1"/>
  <c r="H568" i="4"/>
  <c r="F568" i="4"/>
  <c r="E568" i="4" s="1"/>
  <c r="D569" i="4" s="1" a="1"/>
  <c r="D569" i="4" s="1"/>
  <c r="H372" i="4"/>
  <c r="F372" i="4"/>
  <c r="E372" i="4" s="1"/>
  <c r="D373" i="4" s="1" a="1"/>
  <c r="D373" i="4" s="1"/>
  <c r="F344" i="4"/>
  <c r="E344" i="4" s="1"/>
  <c r="D345" i="4" s="1" a="1"/>
  <c r="D345" i="4" s="1"/>
  <c r="H344" i="4"/>
  <c r="H274" i="4"/>
  <c r="F274" i="4"/>
  <c r="E274" i="4" s="1"/>
  <c r="D275" i="4" s="1" a="1"/>
  <c r="D275" i="4" s="1"/>
  <c r="H456" i="4"/>
  <c r="F456" i="4"/>
  <c r="E456" i="4" s="1"/>
  <c r="D457" i="4" s="1" a="1"/>
  <c r="D457" i="4" s="1"/>
  <c r="G247" i="4"/>
  <c r="G205" i="4"/>
  <c r="F288" i="4"/>
  <c r="E288" i="4" s="1"/>
  <c r="D289" i="4" s="1" a="1"/>
  <c r="D289" i="4" s="1"/>
  <c r="H288" i="4"/>
  <c r="H638" i="4"/>
  <c r="F638" i="4"/>
  <c r="E638" i="4" s="1"/>
  <c r="D639" i="4" s="1" a="1"/>
  <c r="D639" i="4" s="1"/>
  <c r="H330" i="4"/>
  <c r="F330" i="4"/>
  <c r="E330" i="4" s="1"/>
  <c r="D331" i="4" s="1" a="1"/>
  <c r="D331" i="4" s="1"/>
  <c r="H106" i="4"/>
  <c r="F106" i="4"/>
  <c r="E106" i="4" s="1"/>
  <c r="D107" i="4" s="1" a="1"/>
  <c r="D107" i="4" s="1"/>
  <c r="G21" i="4"/>
  <c r="H526" i="4"/>
  <c r="F526" i="4"/>
  <c r="E526" i="4" s="1"/>
  <c r="D527" i="4" s="1" a="1"/>
  <c r="D527" i="4" s="1"/>
  <c r="H624" i="4"/>
  <c r="F624" i="4"/>
  <c r="E624" i="4" s="1"/>
  <c r="D625" i="4" s="1" a="1"/>
  <c r="D625" i="4" s="1"/>
  <c r="H316" i="4"/>
  <c r="F316" i="4"/>
  <c r="E316" i="4" s="1"/>
  <c r="D317" i="4" s="1" a="1"/>
  <c r="D317" i="4" s="1"/>
  <c r="H36" i="4"/>
  <c r="F36" i="4"/>
  <c r="E36" i="4" s="1"/>
  <c r="D37" i="4" s="1" a="1"/>
  <c r="D37" i="4" s="1"/>
  <c r="F92" i="4"/>
  <c r="E92" i="4" s="1"/>
  <c r="D93" i="4" s="1" a="1"/>
  <c r="D93" i="4" s="1"/>
  <c r="H92" i="4"/>
  <c r="F232" i="4"/>
  <c r="E232" i="4" s="1"/>
  <c r="D233" i="4" s="1" a="1"/>
  <c r="D233" i="4" s="1"/>
  <c r="H232" i="4"/>
  <c r="F176" i="4"/>
  <c r="E176" i="4" s="1"/>
  <c r="D177" i="4" s="1" a="1"/>
  <c r="D177" i="4" s="1"/>
  <c r="H176" i="4"/>
  <c r="F358" i="4"/>
  <c r="E358" i="4" s="1"/>
  <c r="D359" i="4" s="1" a="1"/>
  <c r="D359" i="4" s="1"/>
  <c r="H358" i="4"/>
  <c r="H260" i="4"/>
  <c r="F260" i="4"/>
  <c r="E260" i="4" s="1"/>
  <c r="D261" i="4" s="1" a="1"/>
  <c r="D261" i="4" s="1"/>
  <c r="G597" i="4"/>
  <c r="H162" i="4"/>
  <c r="F162" i="4"/>
  <c r="E162" i="4" s="1"/>
  <c r="D163" i="4" s="1" a="1"/>
  <c r="D163" i="4" s="1"/>
  <c r="F134" i="4"/>
  <c r="E134" i="4" s="1"/>
  <c r="D135" i="4" s="1" a="1"/>
  <c r="D135" i="4" s="1"/>
  <c r="H134" i="4"/>
  <c r="F610" i="4"/>
  <c r="E610" i="4" s="1"/>
  <c r="D611" i="4" s="1" a="1"/>
  <c r="D611" i="4" s="1"/>
  <c r="H610" i="4"/>
  <c r="F414" i="4"/>
  <c r="E414" i="4" s="1"/>
  <c r="D415" i="4" s="1" a="1"/>
  <c r="D415" i="4" s="1"/>
  <c r="H414" i="4"/>
  <c r="F218" i="4"/>
  <c r="E218" i="4" s="1"/>
  <c r="D219" i="4" s="1" a="1"/>
  <c r="D219" i="4" s="1"/>
  <c r="H218" i="4"/>
  <c r="G625" i="4" l="1"/>
  <c r="H597" i="4"/>
  <c r="F597" i="4"/>
  <c r="E597" i="4" s="1"/>
  <c r="D598" i="4" s="1" a="1"/>
  <c r="D598" i="4" s="1"/>
  <c r="G583" i="4"/>
  <c r="G51" i="4"/>
  <c r="G107" i="4"/>
  <c r="G219" i="4"/>
  <c r="G373" i="4"/>
  <c r="G415" i="4"/>
  <c r="G233" i="4"/>
  <c r="G79" i="4"/>
  <c r="G303" i="4"/>
  <c r="G443" i="4"/>
  <c r="G457" i="4"/>
  <c r="G65" i="4"/>
  <c r="G191" i="4"/>
  <c r="G177" i="4"/>
  <c r="G93" i="4"/>
  <c r="H499" i="4"/>
  <c r="F499" i="4"/>
  <c r="E499" i="4" s="1"/>
  <c r="D500" i="4" s="1" a="1"/>
  <c r="D500" i="4" s="1"/>
  <c r="G541" i="4"/>
  <c r="G135" i="4"/>
  <c r="G289" i="4"/>
  <c r="G261" i="4"/>
  <c r="H21" i="4"/>
  <c r="F21" i="4" s="1"/>
  <c r="G387" i="4"/>
  <c r="G345" i="4"/>
  <c r="G331" i="4"/>
  <c r="G639" i="4"/>
  <c r="G611" i="4"/>
  <c r="G37" i="4"/>
  <c r="G121" i="4"/>
  <c r="G163" i="4"/>
  <c r="G317" i="4"/>
  <c r="F205" i="4"/>
  <c r="E205" i="4" s="1"/>
  <c r="D206" i="4" s="1" a="1"/>
  <c r="D206" i="4" s="1"/>
  <c r="H205" i="4"/>
  <c r="G485" i="4"/>
  <c r="F247" i="4"/>
  <c r="E247" i="4" s="1"/>
  <c r="D248" i="4" s="1" a="1"/>
  <c r="D248" i="4" s="1"/>
  <c r="H247" i="4"/>
  <c r="G527" i="4"/>
  <c r="G275" i="4"/>
  <c r="G359" i="4"/>
  <c r="G429" i="4"/>
  <c r="G569" i="4"/>
  <c r="G555" i="4"/>
  <c r="G513" i="4"/>
  <c r="H149" i="4"/>
  <c r="F149" i="4"/>
  <c r="E149" i="4" s="1"/>
  <c r="D150" i="4" s="1" a="1"/>
  <c r="D150" i="4" s="1"/>
  <c r="G401" i="4"/>
  <c r="G471" i="4"/>
  <c r="E21" i="4" l="1"/>
  <c r="D22" i="4" s="1" a="1"/>
  <c r="D22" i="4" s="1"/>
  <c r="H569" i="4"/>
  <c r="F569" i="4"/>
  <c r="E569" i="4" s="1"/>
  <c r="D570" i="4" s="1" a="1"/>
  <c r="D570" i="4" s="1"/>
  <c r="F177" i="4"/>
  <c r="E177" i="4" s="1"/>
  <c r="D178" i="4" s="1" a="1"/>
  <c r="D178" i="4" s="1"/>
  <c r="H177" i="4"/>
  <c r="F191" i="4"/>
  <c r="E191" i="4" s="1"/>
  <c r="D192" i="4" s="1" a="1"/>
  <c r="D192" i="4" s="1"/>
  <c r="H191" i="4"/>
  <c r="H163" i="4"/>
  <c r="F163" i="4"/>
  <c r="E163" i="4" s="1"/>
  <c r="D164" i="4" s="1" a="1"/>
  <c r="D164" i="4" s="1"/>
  <c r="F219" i="4"/>
  <c r="E219" i="4" s="1"/>
  <c r="D220" i="4" s="1" a="1"/>
  <c r="D220" i="4" s="1"/>
  <c r="H219" i="4"/>
  <c r="F457" i="4"/>
  <c r="E457" i="4" s="1"/>
  <c r="D458" i="4" s="1" a="1"/>
  <c r="D458" i="4" s="1"/>
  <c r="H457" i="4"/>
  <c r="H37" i="4"/>
  <c r="F37" i="4" s="1"/>
  <c r="E37" i="4" s="1"/>
  <c r="D38" i="4" s="1" a="1"/>
  <c r="D38" i="4" s="1"/>
  <c r="H401" i="4"/>
  <c r="F401" i="4"/>
  <c r="E401" i="4" s="1"/>
  <c r="D402" i="4" s="1" a="1"/>
  <c r="D402" i="4" s="1"/>
  <c r="F527" i="4"/>
  <c r="E527" i="4" s="1"/>
  <c r="D528" i="4" s="1" a="1"/>
  <c r="D528" i="4" s="1"/>
  <c r="H527" i="4"/>
  <c r="H611" i="4"/>
  <c r="F611" i="4"/>
  <c r="E611" i="4" s="1"/>
  <c r="D612" i="4" s="1" a="1"/>
  <c r="D612" i="4" s="1"/>
  <c r="F135" i="4"/>
  <c r="E135" i="4" s="1"/>
  <c r="D136" i="4" s="1" a="1"/>
  <c r="D136" i="4" s="1"/>
  <c r="H135" i="4"/>
  <c r="F443" i="4"/>
  <c r="E443" i="4" s="1"/>
  <c r="D444" i="4" s="1" a="1"/>
  <c r="D444" i="4" s="1"/>
  <c r="H443" i="4"/>
  <c r="H51" i="4"/>
  <c r="F51" i="4" s="1"/>
  <c r="E51" i="4" s="1"/>
  <c r="D52" i="4" s="1" a="1"/>
  <c r="D52" i="4" s="1"/>
  <c r="H387" i="4"/>
  <c r="F387" i="4"/>
  <c r="E387" i="4" s="1"/>
  <c r="D388" i="4" s="1" a="1"/>
  <c r="D388" i="4" s="1"/>
  <c r="F373" i="4"/>
  <c r="E373" i="4" s="1"/>
  <c r="D374" i="4" s="1" a="1"/>
  <c r="D374" i="4" s="1"/>
  <c r="H373" i="4"/>
  <c r="F65" i="4"/>
  <c r="E65" i="4" s="1"/>
  <c r="D66" i="4" s="1" a="1"/>
  <c r="D66" i="4" s="1"/>
  <c r="H65" i="4"/>
  <c r="F289" i="4"/>
  <c r="E289" i="4" s="1"/>
  <c r="D290" i="4" s="1" a="1"/>
  <c r="D290" i="4" s="1"/>
  <c r="H289" i="4"/>
  <c r="H471" i="4"/>
  <c r="F471" i="4"/>
  <c r="E471" i="4" s="1"/>
  <c r="D472" i="4" s="1" a="1"/>
  <c r="D472" i="4" s="1"/>
  <c r="H541" i="4"/>
  <c r="F541" i="4"/>
  <c r="E541" i="4" s="1"/>
  <c r="D542" i="4" s="1" a="1"/>
  <c r="D542" i="4" s="1"/>
  <c r="G500" i="4"/>
  <c r="F513" i="4"/>
  <c r="E513" i="4" s="1"/>
  <c r="D514" i="4" s="1" a="1"/>
  <c r="D514" i="4" s="1"/>
  <c r="H513" i="4"/>
  <c r="H79" i="4"/>
  <c r="F79" i="4"/>
  <c r="E79" i="4" s="1"/>
  <c r="D80" i="4" s="1" a="1"/>
  <c r="D80" i="4" s="1"/>
  <c r="H429" i="4"/>
  <c r="F429" i="4"/>
  <c r="E429" i="4" s="1"/>
  <c r="D430" i="4" s="1" a="1"/>
  <c r="D430" i="4" s="1"/>
  <c r="H121" i="4"/>
  <c r="F121" i="4"/>
  <c r="E121" i="4" s="1"/>
  <c r="D122" i="4" s="1" a="1"/>
  <c r="D122" i="4" s="1"/>
  <c r="F359" i="4"/>
  <c r="E359" i="4" s="1"/>
  <c r="D360" i="4" s="1" a="1"/>
  <c r="D360" i="4" s="1"/>
  <c r="H359" i="4"/>
  <c r="H275" i="4"/>
  <c r="F275" i="4"/>
  <c r="E275" i="4" s="1"/>
  <c r="D276" i="4" s="1" a="1"/>
  <c r="D276" i="4" s="1"/>
  <c r="G248" i="4"/>
  <c r="F303" i="4"/>
  <c r="E303" i="4" s="1"/>
  <c r="D304" i="4" s="1" a="1"/>
  <c r="D304" i="4" s="1"/>
  <c r="H303" i="4"/>
  <c r="G598" i="4"/>
  <c r="H555" i="4"/>
  <c r="F555" i="4"/>
  <c r="E555" i="4" s="1"/>
  <c r="D556" i="4" s="1" a="1"/>
  <c r="D556" i="4" s="1"/>
  <c r="H345" i="4"/>
  <c r="F345" i="4"/>
  <c r="E345" i="4" s="1"/>
  <c r="D346" i="4" s="1" a="1"/>
  <c r="D346" i="4" s="1"/>
  <c r="F317" i="4"/>
  <c r="E317" i="4" s="1"/>
  <c r="D318" i="4" s="1" a="1"/>
  <c r="D318" i="4" s="1"/>
  <c r="H317" i="4"/>
  <c r="H415" i="4"/>
  <c r="F415" i="4"/>
  <c r="E415" i="4" s="1"/>
  <c r="D416" i="4" s="1" a="1"/>
  <c r="D416" i="4" s="1"/>
  <c r="H261" i="4"/>
  <c r="F261" i="4"/>
  <c r="E261" i="4" s="1"/>
  <c r="D262" i="4" s="1" a="1"/>
  <c r="D262" i="4" s="1"/>
  <c r="H107" i="4"/>
  <c r="F107" i="4"/>
  <c r="E107" i="4" s="1"/>
  <c r="D108" i="4" s="1" a="1"/>
  <c r="D108" i="4" s="1"/>
  <c r="G150" i="4"/>
  <c r="F639" i="4"/>
  <c r="E639" i="4" s="1"/>
  <c r="D640" i="4" s="1" a="1"/>
  <c r="D640" i="4" s="1"/>
  <c r="H639" i="4"/>
  <c r="H583" i="4"/>
  <c r="F583" i="4"/>
  <c r="E583" i="4" s="1"/>
  <c r="D584" i="4" s="1" a="1"/>
  <c r="D584" i="4" s="1"/>
  <c r="H485" i="4"/>
  <c r="F485" i="4"/>
  <c r="E485" i="4" s="1"/>
  <c r="D486" i="4" s="1" a="1"/>
  <c r="D486" i="4" s="1"/>
  <c r="H331" i="4"/>
  <c r="F331" i="4"/>
  <c r="E331" i="4" s="1"/>
  <c r="D332" i="4" s="1" a="1"/>
  <c r="D332" i="4" s="1"/>
  <c r="G206" i="4"/>
  <c r="F93" i="4"/>
  <c r="E93" i="4" s="1"/>
  <c r="D94" i="4" s="1" a="1"/>
  <c r="D94" i="4" s="1"/>
  <c r="H93" i="4"/>
  <c r="F233" i="4"/>
  <c r="E233" i="4" s="1"/>
  <c r="D234" i="4" s="1" a="1"/>
  <c r="D234" i="4" s="1"/>
  <c r="H233" i="4"/>
  <c r="F625" i="4"/>
  <c r="E625" i="4" s="1"/>
  <c r="D626" i="4" s="1" a="1"/>
  <c r="D626" i="4" s="1"/>
  <c r="H625" i="4"/>
  <c r="G66" i="4" l="1"/>
  <c r="G430" i="4"/>
  <c r="G584" i="4"/>
  <c r="G388" i="4"/>
  <c r="H598" i="4"/>
  <c r="F598" i="4"/>
  <c r="E598" i="4" s="1"/>
  <c r="D599" i="4" s="1" a="1"/>
  <c r="D599" i="4" s="1"/>
  <c r="G220" i="4"/>
  <c r="H500" i="4"/>
  <c r="F500" i="4"/>
  <c r="E500" i="4" s="1"/>
  <c r="D501" i="4" s="1" a="1"/>
  <c r="D501" i="4" s="1"/>
  <c r="G626" i="4"/>
  <c r="G444" i="4"/>
  <c r="G108" i="4"/>
  <c r="G542" i="4"/>
  <c r="G234" i="4"/>
  <c r="H248" i="4"/>
  <c r="F248" i="4"/>
  <c r="E248" i="4" s="1"/>
  <c r="D249" i="4" s="1" a="1"/>
  <c r="D249" i="4" s="1"/>
  <c r="G136" i="4"/>
  <c r="G192" i="4"/>
  <c r="G318" i="4"/>
  <c r="G346" i="4"/>
  <c r="G374" i="4"/>
  <c r="G556" i="4"/>
  <c r="G52" i="4"/>
  <c r="H150" i="4"/>
  <c r="F150" i="4"/>
  <c r="E150" i="4" s="1"/>
  <c r="D151" i="4" s="1" a="1"/>
  <c r="D151" i="4" s="1"/>
  <c r="G164" i="4"/>
  <c r="G276" i="4"/>
  <c r="G612" i="4"/>
  <c r="G94" i="4"/>
  <c r="G416" i="4"/>
  <c r="G570" i="4"/>
  <c r="G360" i="4"/>
  <c r="G290" i="4"/>
  <c r="G528" i="4"/>
  <c r="G486" i="4"/>
  <c r="G38" i="4"/>
  <c r="G80" i="4"/>
  <c r="G458" i="4"/>
  <c r="G640" i="4"/>
  <c r="G514" i="4"/>
  <c r="G304" i="4"/>
  <c r="G262" i="4"/>
  <c r="G472" i="4"/>
  <c r="G178" i="4"/>
  <c r="F206" i="4"/>
  <c r="E206" i="4" s="1"/>
  <c r="D207" i="4" s="1" a="1"/>
  <c r="D207" i="4" s="1"/>
  <c r="H206" i="4"/>
  <c r="G332" i="4"/>
  <c r="G122" i="4"/>
  <c r="G402" i="4"/>
  <c r="G22" i="4"/>
  <c r="H612" i="4" l="1"/>
  <c r="F612" i="4"/>
  <c r="E612" i="4" s="1"/>
  <c r="D613" i="4" s="1" a="1"/>
  <c r="D613" i="4" s="1"/>
  <c r="H38" i="4"/>
  <c r="F38" i="4"/>
  <c r="E38" i="4" s="1"/>
  <c r="D39" i="4" s="1" a="1"/>
  <c r="D39" i="4" s="1"/>
  <c r="H472" i="4"/>
  <c r="F472" i="4"/>
  <c r="E472" i="4" s="1"/>
  <c r="D473" i="4" s="1" a="1"/>
  <c r="D473" i="4" s="1"/>
  <c r="H276" i="4"/>
  <c r="F276" i="4"/>
  <c r="E276" i="4" s="1"/>
  <c r="D277" i="4" s="1" a="1"/>
  <c r="D277" i="4" s="1"/>
  <c r="F220" i="4"/>
  <c r="E220" i="4" s="1"/>
  <c r="D221" i="4" s="1" a="1"/>
  <c r="D221" i="4" s="1"/>
  <c r="H220" i="4"/>
  <c r="H164" i="4"/>
  <c r="F164" i="4"/>
  <c r="E164" i="4" s="1"/>
  <c r="D165" i="4" s="1" a="1"/>
  <c r="D165" i="4" s="1"/>
  <c r="G599" i="4"/>
  <c r="H234" i="4"/>
  <c r="F234" i="4"/>
  <c r="E234" i="4" s="1"/>
  <c r="D235" i="4" s="1" a="1"/>
  <c r="D235" i="4" s="1"/>
  <c r="H178" i="4"/>
  <c r="F178" i="4"/>
  <c r="E178" i="4" s="1"/>
  <c r="D179" i="4" s="1" a="1"/>
  <c r="D179" i="4" s="1"/>
  <c r="F318" i="4"/>
  <c r="E318" i="4" s="1"/>
  <c r="D319" i="4" s="1" a="1"/>
  <c r="D319" i="4" s="1"/>
  <c r="H318" i="4"/>
  <c r="F192" i="4"/>
  <c r="E192" i="4" s="1"/>
  <c r="D193" i="4" s="1" a="1"/>
  <c r="D193" i="4" s="1"/>
  <c r="H192" i="4"/>
  <c r="H262" i="4"/>
  <c r="F262" i="4"/>
  <c r="E262" i="4" s="1"/>
  <c r="D263" i="4" s="1" a="1"/>
  <c r="D263" i="4" s="1"/>
  <c r="H136" i="4"/>
  <c r="F136" i="4"/>
  <c r="E136" i="4" s="1"/>
  <c r="D137" i="4" s="1" a="1"/>
  <c r="D137" i="4" s="1"/>
  <c r="G249" i="4"/>
  <c r="F402" i="4"/>
  <c r="E402" i="4" s="1"/>
  <c r="D403" i="4" s="1" a="1"/>
  <c r="D403" i="4" s="1"/>
  <c r="H402" i="4"/>
  <c r="F52" i="4"/>
  <c r="E52" i="4" s="1"/>
  <c r="D53" i="4" s="1" a="1"/>
  <c r="D53" i="4" s="1"/>
  <c r="H52" i="4"/>
  <c r="F542" i="4"/>
  <c r="E542" i="4" s="1"/>
  <c r="D543" i="4" s="1" a="1"/>
  <c r="D543" i="4" s="1"/>
  <c r="H542" i="4"/>
  <c r="H556" i="4"/>
  <c r="F556" i="4"/>
  <c r="E556" i="4" s="1"/>
  <c r="D557" i="4" s="1" a="1"/>
  <c r="D557" i="4" s="1"/>
  <c r="H416" i="4"/>
  <c r="F416" i="4"/>
  <c r="E416" i="4" s="1"/>
  <c r="D417" i="4" s="1" a="1"/>
  <c r="D417" i="4" s="1"/>
  <c r="H332" i="4"/>
  <c r="F332" i="4"/>
  <c r="E332" i="4" s="1"/>
  <c r="D333" i="4" s="1" a="1"/>
  <c r="D333" i="4" s="1"/>
  <c r="F458" i="4"/>
  <c r="E458" i="4" s="1"/>
  <c r="D459" i="4" s="1" a="1"/>
  <c r="D459" i="4" s="1"/>
  <c r="H458" i="4"/>
  <c r="F374" i="4"/>
  <c r="E374" i="4" s="1"/>
  <c r="D375" i="4" s="1" a="1"/>
  <c r="D375" i="4" s="1"/>
  <c r="H374" i="4"/>
  <c r="F108" i="4"/>
  <c r="E108" i="4" s="1"/>
  <c r="D109" i="4" s="1" a="1"/>
  <c r="D109" i="4" s="1"/>
  <c r="H108" i="4"/>
  <c r="H430" i="4"/>
  <c r="F430" i="4"/>
  <c r="E430" i="4" s="1"/>
  <c r="D431" i="4" s="1" a="1"/>
  <c r="D431" i="4" s="1"/>
  <c r="G501" i="4"/>
  <c r="H22" i="4"/>
  <c r="F22" i="4" s="1"/>
  <c r="H304" i="4"/>
  <c r="F304" i="4"/>
  <c r="E304" i="4" s="1"/>
  <c r="D305" i="4" s="1" a="1"/>
  <c r="D305" i="4" s="1"/>
  <c r="F360" i="4"/>
  <c r="E360" i="4" s="1"/>
  <c r="D361" i="4" s="1" a="1"/>
  <c r="D361" i="4" s="1"/>
  <c r="H360" i="4"/>
  <c r="F122" i="4"/>
  <c r="E122" i="4" s="1"/>
  <c r="D123" i="4" s="1" a="1"/>
  <c r="D123" i="4" s="1"/>
  <c r="H122" i="4"/>
  <c r="F640" i="4"/>
  <c r="E640" i="4" s="1"/>
  <c r="D641" i="4" s="1" a="1"/>
  <c r="D641" i="4" s="1"/>
  <c r="H640" i="4"/>
  <c r="F584" i="4"/>
  <c r="E584" i="4" s="1"/>
  <c r="D585" i="4" s="1" a="1"/>
  <c r="D585" i="4" s="1"/>
  <c r="H584" i="4"/>
  <c r="F346" i="4"/>
  <c r="E346" i="4" s="1"/>
  <c r="D347" i="4" s="1" a="1"/>
  <c r="D347" i="4" s="1"/>
  <c r="H346" i="4"/>
  <c r="H626" i="4"/>
  <c r="F626" i="4"/>
  <c r="E626" i="4" s="1"/>
  <c r="D627" i="4" s="1" a="1"/>
  <c r="D627" i="4" s="1"/>
  <c r="H486" i="4"/>
  <c r="F486" i="4"/>
  <c r="E486" i="4" s="1"/>
  <c r="D487" i="4" s="1" a="1"/>
  <c r="D487" i="4" s="1"/>
  <c r="F528" i="4"/>
  <c r="E528" i="4" s="1"/>
  <c r="D529" i="4" s="1" a="1"/>
  <c r="D529" i="4" s="1"/>
  <c r="H528" i="4"/>
  <c r="G151" i="4"/>
  <c r="H290" i="4"/>
  <c r="F290" i="4"/>
  <c r="E290" i="4" s="1"/>
  <c r="D291" i="4" s="1" a="1"/>
  <c r="D291" i="4" s="1"/>
  <c r="H514" i="4"/>
  <c r="F514" i="4"/>
  <c r="E514" i="4" s="1"/>
  <c r="D515" i="4" s="1" a="1"/>
  <c r="D515" i="4" s="1"/>
  <c r="H388" i="4"/>
  <c r="F388" i="4"/>
  <c r="E388" i="4" s="1"/>
  <c r="D389" i="4" s="1" a="1"/>
  <c r="D389" i="4" s="1"/>
  <c r="H570" i="4"/>
  <c r="F570" i="4"/>
  <c r="E570" i="4" s="1"/>
  <c r="D571" i="4" s="1" a="1"/>
  <c r="D571" i="4" s="1"/>
  <c r="G207" i="4"/>
  <c r="F80" i="4"/>
  <c r="E80" i="4" s="1"/>
  <c r="D81" i="4" s="1" a="1"/>
  <c r="D81" i="4" s="1"/>
  <c r="H80" i="4"/>
  <c r="F94" i="4"/>
  <c r="E94" i="4" s="1"/>
  <c r="D95" i="4" s="1" a="1"/>
  <c r="D95" i="4" s="1"/>
  <c r="H94" i="4"/>
  <c r="H444" i="4"/>
  <c r="F444" i="4"/>
  <c r="E444" i="4" s="1"/>
  <c r="D445" i="4" s="1" a="1"/>
  <c r="D445" i="4" s="1"/>
  <c r="H66" i="4"/>
  <c r="F66" i="4"/>
  <c r="E66" i="4" s="1"/>
  <c r="D67" i="4" s="1" a="1"/>
  <c r="D67" i="4" s="1"/>
  <c r="G431" i="4" l="1"/>
  <c r="G53" i="4"/>
  <c r="G585" i="4"/>
  <c r="H249" i="4"/>
  <c r="F249" i="4"/>
  <c r="E249" i="4" s="1"/>
  <c r="D250" i="4" s="1" a="1"/>
  <c r="D250" i="4" s="1"/>
  <c r="G67" i="4"/>
  <c r="G459" i="4"/>
  <c r="G333" i="4"/>
  <c r="G263" i="4"/>
  <c r="G277" i="4"/>
  <c r="H151" i="4"/>
  <c r="F151" i="4"/>
  <c r="E151" i="4" s="1"/>
  <c r="D152" i="4" s="1" a="1"/>
  <c r="D152" i="4" s="1"/>
  <c r="G361" i="4"/>
  <c r="G347" i="4"/>
  <c r="G389" i="4"/>
  <c r="G403" i="4"/>
  <c r="G375" i="4"/>
  <c r="G291" i="4"/>
  <c r="G221" i="4"/>
  <c r="G417" i="4"/>
  <c r="G95" i="4"/>
  <c r="G193" i="4"/>
  <c r="G487" i="4"/>
  <c r="G81" i="4"/>
  <c r="G319" i="4"/>
  <c r="G235" i="4"/>
  <c r="G109" i="4"/>
  <c r="G165" i="4"/>
  <c r="G123" i="4"/>
  <c r="G305" i="4"/>
  <c r="G473" i="4"/>
  <c r="G529" i="4"/>
  <c r="G557" i="4"/>
  <c r="G627" i="4"/>
  <c r="G179" i="4"/>
  <c r="G613" i="4"/>
  <c r="G571" i="4"/>
  <c r="H599" i="4"/>
  <c r="F599" i="4"/>
  <c r="E599" i="4" s="1"/>
  <c r="D600" i="4" s="1" a="1"/>
  <c r="D600" i="4" s="1"/>
  <c r="G515" i="4"/>
  <c r="G641" i="4"/>
  <c r="G137" i="4"/>
  <c r="G445" i="4"/>
  <c r="E22" i="4"/>
  <c r="D23" i="4" s="1" a="1"/>
  <c r="D23" i="4" s="1"/>
  <c r="G39" i="4"/>
  <c r="H207" i="4"/>
  <c r="F207" i="4"/>
  <c r="E207" i="4" s="1"/>
  <c r="D208" i="4" s="1" a="1"/>
  <c r="D208" i="4" s="1"/>
  <c r="H501" i="4"/>
  <c r="F501" i="4"/>
  <c r="E501" i="4" s="1"/>
  <c r="D502" i="4" s="1" a="1"/>
  <c r="D502" i="4" s="1"/>
  <c r="G543" i="4"/>
  <c r="F235" i="4" l="1"/>
  <c r="E235" i="4" s="1"/>
  <c r="D236" i="4" s="1" a="1"/>
  <c r="D236" i="4" s="1"/>
  <c r="H235" i="4"/>
  <c r="H263" i="4"/>
  <c r="F263" i="4"/>
  <c r="E263" i="4" s="1"/>
  <c r="D264" i="4" s="1" a="1"/>
  <c r="D264" i="4" s="1"/>
  <c r="H137" i="4"/>
  <c r="F137" i="4"/>
  <c r="E137" i="4" s="1"/>
  <c r="D138" i="4" s="1" a="1"/>
  <c r="D138" i="4" s="1"/>
  <c r="H375" i="4"/>
  <c r="F375" i="4"/>
  <c r="E375" i="4" s="1"/>
  <c r="D376" i="4" s="1" a="1"/>
  <c r="D376" i="4" s="1"/>
  <c r="F403" i="4"/>
  <c r="E403" i="4" s="1"/>
  <c r="D404" i="4" s="1" a="1"/>
  <c r="D404" i="4" s="1"/>
  <c r="H403" i="4"/>
  <c r="F543" i="4"/>
  <c r="E543" i="4" s="1"/>
  <c r="D544" i="4" s="1" a="1"/>
  <c r="D544" i="4" s="1"/>
  <c r="H543" i="4"/>
  <c r="H487" i="4"/>
  <c r="F487" i="4"/>
  <c r="E487" i="4" s="1"/>
  <c r="D488" i="4" s="1" a="1"/>
  <c r="D488" i="4" s="1"/>
  <c r="H67" i="4"/>
  <c r="F67" i="4"/>
  <c r="E67" i="4" s="1"/>
  <c r="D68" i="4" s="1" a="1"/>
  <c r="D68" i="4" s="1"/>
  <c r="G250" i="4"/>
  <c r="H305" i="4"/>
  <c r="F305" i="4"/>
  <c r="E305" i="4" s="1"/>
  <c r="D306" i="4" s="1" a="1"/>
  <c r="D306" i="4" s="1"/>
  <c r="H193" i="4"/>
  <c r="F193" i="4"/>
  <c r="E193" i="4" s="1"/>
  <c r="D194" i="4" s="1" a="1"/>
  <c r="D194" i="4" s="1"/>
  <c r="H347" i="4"/>
  <c r="F347" i="4"/>
  <c r="E347" i="4" s="1"/>
  <c r="D348" i="4" s="1" a="1"/>
  <c r="D348" i="4" s="1"/>
  <c r="F627" i="4"/>
  <c r="E627" i="4" s="1"/>
  <c r="D628" i="4" s="1" a="1"/>
  <c r="D628" i="4" s="1"/>
  <c r="H627" i="4"/>
  <c r="H557" i="4"/>
  <c r="F557" i="4"/>
  <c r="E557" i="4" s="1"/>
  <c r="D558" i="4" s="1" a="1"/>
  <c r="D558" i="4" s="1"/>
  <c r="H333" i="4"/>
  <c r="F333" i="4"/>
  <c r="E333" i="4" s="1"/>
  <c r="D334" i="4" s="1" a="1"/>
  <c r="D334" i="4" s="1"/>
  <c r="H81" i="4"/>
  <c r="F81" i="4"/>
  <c r="E81" i="4" s="1"/>
  <c r="D82" i="4" s="1" a="1"/>
  <c r="D82" i="4" s="1"/>
  <c r="F389" i="4"/>
  <c r="E389" i="4" s="1"/>
  <c r="D390" i="4" s="1" a="1"/>
  <c r="D390" i="4" s="1"/>
  <c r="H389" i="4"/>
  <c r="H473" i="4"/>
  <c r="F473" i="4"/>
  <c r="E473" i="4" s="1"/>
  <c r="D474" i="4" s="1" a="1"/>
  <c r="D474" i="4" s="1"/>
  <c r="G502" i="4"/>
  <c r="G208" i="4"/>
  <c r="F123" i="4"/>
  <c r="E123" i="4" s="1"/>
  <c r="D124" i="4" s="1" a="1"/>
  <c r="D124" i="4" s="1"/>
  <c r="H123" i="4"/>
  <c r="F361" i="4"/>
  <c r="E361" i="4" s="1"/>
  <c r="D362" i="4" s="1" a="1"/>
  <c r="D362" i="4" s="1"/>
  <c r="H361" i="4"/>
  <c r="G152" i="4"/>
  <c r="F53" i="4"/>
  <c r="E53" i="4" s="1"/>
  <c r="D54" i="4" s="1" a="1"/>
  <c r="D54" i="4" s="1"/>
  <c r="H53" i="4"/>
  <c r="F39" i="4"/>
  <c r="E39" i="4" s="1"/>
  <c r="D40" i="4" s="1" a="1"/>
  <c r="D40" i="4" s="1"/>
  <c r="H39" i="4"/>
  <c r="H613" i="4"/>
  <c r="F613" i="4"/>
  <c r="E613" i="4" s="1"/>
  <c r="D614" i="4" s="1" a="1"/>
  <c r="D614" i="4" s="1"/>
  <c r="F165" i="4"/>
  <c r="E165" i="4" s="1"/>
  <c r="D166" i="4" s="1" a="1"/>
  <c r="D166" i="4" s="1"/>
  <c r="H165" i="4"/>
  <c r="F417" i="4"/>
  <c r="E417" i="4" s="1"/>
  <c r="D418" i="4" s="1" a="1"/>
  <c r="D418" i="4" s="1"/>
  <c r="H417" i="4"/>
  <c r="F445" i="4"/>
  <c r="E445" i="4" s="1"/>
  <c r="D446" i="4" s="1" a="1"/>
  <c r="D446" i="4" s="1"/>
  <c r="H445" i="4"/>
  <c r="H291" i="4"/>
  <c r="F291" i="4"/>
  <c r="E291" i="4" s="1"/>
  <c r="D292" i="4" s="1" a="1"/>
  <c r="D292" i="4" s="1"/>
  <c r="F319" i="4"/>
  <c r="E319" i="4" s="1"/>
  <c r="D320" i="4" s="1" a="1"/>
  <c r="D320" i="4" s="1"/>
  <c r="H319" i="4"/>
  <c r="F641" i="4"/>
  <c r="E641" i="4" s="1"/>
  <c r="D642" i="4" s="1" a="1"/>
  <c r="D642" i="4" s="1"/>
  <c r="H641" i="4"/>
  <c r="F459" i="4"/>
  <c r="E459" i="4" s="1"/>
  <c r="D460" i="4" s="1" a="1"/>
  <c r="D460" i="4" s="1"/>
  <c r="H459" i="4"/>
  <c r="H529" i="4"/>
  <c r="F529" i="4"/>
  <c r="E529" i="4" s="1"/>
  <c r="D530" i="4" s="1" a="1"/>
  <c r="D530" i="4" s="1"/>
  <c r="H515" i="4"/>
  <c r="F515" i="4"/>
  <c r="E515" i="4" s="1"/>
  <c r="D516" i="4" s="1" a="1"/>
  <c r="D516" i="4" s="1"/>
  <c r="G600" i="4"/>
  <c r="F585" i="4"/>
  <c r="E585" i="4" s="1"/>
  <c r="D586" i="4" s="1" a="1"/>
  <c r="D586" i="4" s="1"/>
  <c r="H585" i="4"/>
  <c r="H571" i="4"/>
  <c r="F571" i="4"/>
  <c r="E571" i="4" s="1"/>
  <c r="D572" i="4" s="1" a="1"/>
  <c r="D572" i="4" s="1"/>
  <c r="F95" i="4"/>
  <c r="E95" i="4" s="1"/>
  <c r="D96" i="4" s="1" a="1"/>
  <c r="D96" i="4" s="1"/>
  <c r="H95" i="4"/>
  <c r="G23" i="4"/>
  <c r="H179" i="4"/>
  <c r="F179" i="4"/>
  <c r="E179" i="4" s="1"/>
  <c r="D180" i="4" s="1" a="1"/>
  <c r="D180" i="4" s="1"/>
  <c r="F277" i="4"/>
  <c r="E277" i="4" s="1"/>
  <c r="D278" i="4" s="1" a="1"/>
  <c r="D278" i="4" s="1"/>
  <c r="H277" i="4"/>
  <c r="H431" i="4"/>
  <c r="F431" i="4"/>
  <c r="E431" i="4" s="1"/>
  <c r="D432" i="4" s="1" a="1"/>
  <c r="D432" i="4" s="1"/>
  <c r="H109" i="4"/>
  <c r="F109" i="4"/>
  <c r="E109" i="4" s="1"/>
  <c r="D110" i="4" s="1" a="1"/>
  <c r="D110" i="4" s="1"/>
  <c r="F221" i="4"/>
  <c r="E221" i="4" s="1"/>
  <c r="D222" i="4" s="1" a="1"/>
  <c r="D222" i="4" s="1"/>
  <c r="H221" i="4"/>
  <c r="G68" i="4" l="1"/>
  <c r="G96" i="4"/>
  <c r="G572" i="4"/>
  <c r="G446" i="4"/>
  <c r="G110" i="4"/>
  <c r="G376" i="4"/>
  <c r="G418" i="4"/>
  <c r="H208" i="4"/>
  <c r="F208" i="4"/>
  <c r="E208" i="4" s="1"/>
  <c r="D209" i="4" s="1" a="1"/>
  <c r="D209" i="4" s="1"/>
  <c r="G642" i="4"/>
  <c r="F152" i="4"/>
  <c r="E152" i="4" s="1"/>
  <c r="D153" i="4" s="1" a="1"/>
  <c r="D153" i="4" s="1"/>
  <c r="H152" i="4"/>
  <c r="G320" i="4"/>
  <c r="G362" i="4"/>
  <c r="G222" i="4"/>
  <c r="G628" i="4"/>
  <c r="H600" i="4"/>
  <c r="F600" i="4"/>
  <c r="E600" i="4" s="1"/>
  <c r="D601" i="4" s="1" a="1"/>
  <c r="D601" i="4" s="1"/>
  <c r="G516" i="4"/>
  <c r="H502" i="4"/>
  <c r="F502" i="4"/>
  <c r="E502" i="4" s="1"/>
  <c r="D503" i="4" s="1" a="1"/>
  <c r="D503" i="4" s="1"/>
  <c r="G166" i="4"/>
  <c r="G306" i="4"/>
  <c r="G278" i="4"/>
  <c r="H23" i="4"/>
  <c r="F23" i="4" s="1"/>
  <c r="G54" i="4"/>
  <c r="G488" i="4"/>
  <c r="G558" i="4"/>
  <c r="G124" i="4"/>
  <c r="G348" i="4"/>
  <c r="G194" i="4"/>
  <c r="G614" i="4"/>
  <c r="G264" i="4"/>
  <c r="G180" i="4"/>
  <c r="F250" i="4"/>
  <c r="E250" i="4" s="1"/>
  <c r="D251" i="4" s="1" a="1"/>
  <c r="D251" i="4" s="1"/>
  <c r="H250" i="4"/>
  <c r="G82" i="4"/>
  <c r="G334" i="4"/>
  <c r="G292" i="4"/>
  <c r="G544" i="4"/>
  <c r="G586" i="4"/>
  <c r="G404" i="4"/>
  <c r="G432" i="4"/>
  <c r="G138" i="4"/>
  <c r="G530" i="4"/>
  <c r="G474" i="4"/>
  <c r="G460" i="4"/>
  <c r="G40" i="4"/>
  <c r="G390" i="4"/>
  <c r="G236" i="4"/>
  <c r="H530" i="4" l="1"/>
  <c r="F530" i="4"/>
  <c r="E530" i="4" s="1"/>
  <c r="D531" i="4" s="1" a="1"/>
  <c r="D531" i="4" s="1"/>
  <c r="F558" i="4"/>
  <c r="E558" i="4" s="1"/>
  <c r="D559" i="4" s="1" a="1"/>
  <c r="D559" i="4" s="1"/>
  <c r="H558" i="4"/>
  <c r="H418" i="4"/>
  <c r="F418" i="4"/>
  <c r="E418" i="4" s="1"/>
  <c r="D419" i="4" s="1" a="1"/>
  <c r="D419" i="4" s="1"/>
  <c r="H54" i="4"/>
  <c r="F54" i="4"/>
  <c r="E54" i="4" s="1"/>
  <c r="D55" i="4" s="1" a="1"/>
  <c r="D55" i="4" s="1"/>
  <c r="F390" i="4"/>
  <c r="E390" i="4" s="1"/>
  <c r="D391" i="4" s="1" a="1"/>
  <c r="D391" i="4" s="1"/>
  <c r="H390" i="4"/>
  <c r="H586" i="4"/>
  <c r="F586" i="4"/>
  <c r="E586" i="4" s="1"/>
  <c r="D587" i="4" s="1" a="1"/>
  <c r="D587" i="4" s="1"/>
  <c r="H614" i="4"/>
  <c r="F614" i="4"/>
  <c r="E614" i="4" s="1"/>
  <c r="D615" i="4" s="1" a="1"/>
  <c r="D615" i="4" s="1"/>
  <c r="H278" i="4"/>
  <c r="F278" i="4"/>
  <c r="E278" i="4" s="1"/>
  <c r="D279" i="4" s="1" a="1"/>
  <c r="D279" i="4" s="1"/>
  <c r="H446" i="4"/>
  <c r="F446" i="4"/>
  <c r="E446" i="4" s="1"/>
  <c r="D447" i="4" s="1" a="1"/>
  <c r="D447" i="4" s="1"/>
  <c r="F82" i="4"/>
  <c r="E82" i="4" s="1"/>
  <c r="D83" i="4" s="1" a="1"/>
  <c r="D83" i="4" s="1"/>
  <c r="H82" i="4"/>
  <c r="F138" i="4"/>
  <c r="E138" i="4" s="1"/>
  <c r="D139" i="4" s="1" a="1"/>
  <c r="D139" i="4" s="1"/>
  <c r="H138" i="4"/>
  <c r="G251" i="4"/>
  <c r="H432" i="4"/>
  <c r="F432" i="4"/>
  <c r="E432" i="4" s="1"/>
  <c r="D433" i="4" s="1" a="1"/>
  <c r="D433" i="4" s="1"/>
  <c r="H628" i="4"/>
  <c r="F628" i="4"/>
  <c r="E628" i="4" s="1"/>
  <c r="D629" i="4" s="1" a="1"/>
  <c r="D629" i="4" s="1"/>
  <c r="F236" i="4"/>
  <c r="E236" i="4" s="1"/>
  <c r="D237" i="4" s="1" a="1"/>
  <c r="D237" i="4" s="1"/>
  <c r="H236" i="4"/>
  <c r="F222" i="4"/>
  <c r="E222" i="4" s="1"/>
  <c r="D223" i="4" s="1" a="1"/>
  <c r="D223" i="4" s="1"/>
  <c r="H222" i="4"/>
  <c r="H264" i="4"/>
  <c r="F264" i="4"/>
  <c r="E264" i="4" s="1"/>
  <c r="D265" i="4" s="1" a="1"/>
  <c r="D265" i="4" s="1"/>
  <c r="F362" i="4"/>
  <c r="E362" i="4" s="1"/>
  <c r="D363" i="4" s="1" a="1"/>
  <c r="D363" i="4" s="1"/>
  <c r="H362" i="4"/>
  <c r="F544" i="4"/>
  <c r="E544" i="4" s="1"/>
  <c r="D545" i="4" s="1" a="1"/>
  <c r="D545" i="4" s="1"/>
  <c r="H544" i="4"/>
  <c r="H320" i="4"/>
  <c r="F320" i="4"/>
  <c r="E320" i="4" s="1"/>
  <c r="D321" i="4" s="1" a="1"/>
  <c r="D321" i="4" s="1"/>
  <c r="H348" i="4"/>
  <c r="F348" i="4"/>
  <c r="E348" i="4" s="1"/>
  <c r="D349" i="4" s="1" a="1"/>
  <c r="D349" i="4" s="1"/>
  <c r="F166" i="4"/>
  <c r="E166" i="4" s="1"/>
  <c r="D167" i="4" s="1" a="1"/>
  <c r="D167" i="4" s="1"/>
  <c r="H166" i="4"/>
  <c r="G153" i="4"/>
  <c r="G209" i="4"/>
  <c r="H516" i="4"/>
  <c r="F516" i="4"/>
  <c r="E516" i="4" s="1"/>
  <c r="D517" i="4" s="1" a="1"/>
  <c r="D517" i="4" s="1"/>
  <c r="G601" i="4"/>
  <c r="H488" i="4"/>
  <c r="F488" i="4"/>
  <c r="E488" i="4" s="1"/>
  <c r="D489" i="4" s="1" a="1"/>
  <c r="D489" i="4" s="1"/>
  <c r="H180" i="4"/>
  <c r="F180" i="4"/>
  <c r="E180" i="4" s="1"/>
  <c r="D181" i="4" s="1" a="1"/>
  <c r="D181" i="4" s="1"/>
  <c r="F376" i="4"/>
  <c r="E376" i="4" s="1"/>
  <c r="D377" i="4" s="1" a="1"/>
  <c r="D377" i="4" s="1"/>
  <c r="H376" i="4"/>
  <c r="H404" i="4"/>
  <c r="F404" i="4"/>
  <c r="E404" i="4" s="1"/>
  <c r="D405" i="4" s="1" a="1"/>
  <c r="D405" i="4" s="1"/>
  <c r="F572" i="4"/>
  <c r="E572" i="4" s="1"/>
  <c r="D573" i="4" s="1" a="1"/>
  <c r="D573" i="4" s="1"/>
  <c r="H572" i="4"/>
  <c r="G503" i="4"/>
  <c r="H642" i="4"/>
  <c r="F642" i="4"/>
  <c r="E642" i="4" s="1"/>
  <c r="D643" i="4" s="1" a="1"/>
  <c r="D643" i="4" s="1"/>
  <c r="F68" i="4"/>
  <c r="E68" i="4" s="1"/>
  <c r="D69" i="4" s="1" a="1"/>
  <c r="D69" i="4" s="1"/>
  <c r="H68" i="4"/>
  <c r="E23" i="4"/>
  <c r="D24" i="4" s="1" a="1"/>
  <c r="D24" i="4" s="1"/>
  <c r="F110" i="4"/>
  <c r="E110" i="4" s="1"/>
  <c r="D111" i="4" s="1" a="1"/>
  <c r="D111" i="4" s="1"/>
  <c r="H110" i="4"/>
  <c r="F40" i="4"/>
  <c r="E40" i="4" s="1"/>
  <c r="D41" i="4" s="1" a="1"/>
  <c r="D41" i="4" s="1"/>
  <c r="H40" i="4"/>
  <c r="H306" i="4"/>
  <c r="F306" i="4"/>
  <c r="E306" i="4" s="1"/>
  <c r="D307" i="4" s="1" a="1"/>
  <c r="D307" i="4" s="1"/>
  <c r="H194" i="4"/>
  <c r="F194" i="4"/>
  <c r="E194" i="4" s="1"/>
  <c r="D195" i="4" s="1" a="1"/>
  <c r="D195" i="4" s="1"/>
  <c r="H96" i="4"/>
  <c r="F96" i="4"/>
  <c r="E96" i="4" s="1"/>
  <c r="D97" i="4" s="1" a="1"/>
  <c r="D97" i="4" s="1"/>
  <c r="H460" i="4"/>
  <c r="F460" i="4"/>
  <c r="E460" i="4" s="1"/>
  <c r="D461" i="4" s="1" a="1"/>
  <c r="D461" i="4" s="1"/>
  <c r="H292" i="4"/>
  <c r="F292" i="4"/>
  <c r="E292" i="4" s="1"/>
  <c r="D293" i="4" s="1" a="1"/>
  <c r="D293" i="4" s="1"/>
  <c r="H474" i="4"/>
  <c r="F474" i="4"/>
  <c r="E474" i="4" s="1"/>
  <c r="D475" i="4" s="1" a="1"/>
  <c r="D475" i="4" s="1"/>
  <c r="H334" i="4"/>
  <c r="F334" i="4"/>
  <c r="E334" i="4" s="1"/>
  <c r="D335" i="4" s="1" a="1"/>
  <c r="D335" i="4" s="1"/>
  <c r="H124" i="4"/>
  <c r="F124" i="4"/>
  <c r="E124" i="4" s="1"/>
  <c r="D125" i="4" s="1" a="1"/>
  <c r="D125" i="4" s="1"/>
  <c r="G97" i="4" l="1"/>
  <c r="F503" i="4"/>
  <c r="E503" i="4" s="1"/>
  <c r="D504" i="4" s="1" a="1"/>
  <c r="D504" i="4" s="1"/>
  <c r="H503" i="4"/>
  <c r="G195" i="4"/>
  <c r="G573" i="4"/>
  <c r="G307" i="4"/>
  <c r="G587" i="4"/>
  <c r="G349" i="4"/>
  <c r="G41" i="4"/>
  <c r="G335" i="4"/>
  <c r="G181" i="4"/>
  <c r="G321" i="4"/>
  <c r="G55" i="4"/>
  <c r="G111" i="4"/>
  <c r="H251" i="4"/>
  <c r="F251" i="4"/>
  <c r="E251" i="4" s="1"/>
  <c r="D252" i="4" s="1" a="1"/>
  <c r="D252" i="4" s="1"/>
  <c r="G293" i="4"/>
  <c r="G69" i="4"/>
  <c r="G363" i="4"/>
  <c r="G83" i="4"/>
  <c r="G559" i="4"/>
  <c r="G279" i="4"/>
  <c r="H209" i="4"/>
  <c r="F209" i="4"/>
  <c r="E209" i="4" s="1"/>
  <c r="D210" i="4" s="1" a="1"/>
  <c r="D210" i="4" s="1"/>
  <c r="G237" i="4"/>
  <c r="G405" i="4"/>
  <c r="G167" i="4"/>
  <c r="G125" i="4"/>
  <c r="G391" i="4"/>
  <c r="G475" i="4"/>
  <c r="G489" i="4"/>
  <c r="G545" i="4"/>
  <c r="H601" i="4"/>
  <c r="F601" i="4"/>
  <c r="E601" i="4" s="1"/>
  <c r="D602" i="4" s="1" a="1"/>
  <c r="D602" i="4" s="1"/>
  <c r="G643" i="4"/>
  <c r="G265" i="4"/>
  <c r="G447" i="4"/>
  <c r="G531" i="4"/>
  <c r="G223" i="4"/>
  <c r="G615" i="4"/>
  <c r="F153" i="4"/>
  <c r="E153" i="4" s="1"/>
  <c r="D154" i="4" s="1" a="1"/>
  <c r="D154" i="4" s="1"/>
  <c r="H153" i="4"/>
  <c r="G629" i="4"/>
  <c r="G433" i="4"/>
  <c r="G377" i="4"/>
  <c r="G24" i="4"/>
  <c r="G419" i="4"/>
  <c r="G139" i="4"/>
  <c r="G461" i="4"/>
  <c r="G517" i="4"/>
  <c r="H167" i="4" l="1"/>
  <c r="F167" i="4"/>
  <c r="E167" i="4" s="1"/>
  <c r="D168" i="4" s="1" a="1"/>
  <c r="D168" i="4" s="1"/>
  <c r="F69" i="4"/>
  <c r="E69" i="4" s="1"/>
  <c r="D70" i="4" s="1" a="1"/>
  <c r="D70" i="4" s="1"/>
  <c r="H69" i="4"/>
  <c r="H293" i="4"/>
  <c r="F293" i="4"/>
  <c r="E293" i="4" s="1"/>
  <c r="D294" i="4" s="1" a="1"/>
  <c r="D294" i="4" s="1"/>
  <c r="F587" i="4"/>
  <c r="E587" i="4" s="1"/>
  <c r="D588" i="4" s="1" a="1"/>
  <c r="D588" i="4" s="1"/>
  <c r="H587" i="4"/>
  <c r="G210" i="4"/>
  <c r="F517" i="4"/>
  <c r="E517" i="4" s="1"/>
  <c r="D518" i="4" s="1" a="1"/>
  <c r="D518" i="4" s="1"/>
  <c r="H517" i="4"/>
  <c r="F461" i="4"/>
  <c r="E461" i="4" s="1"/>
  <c r="D462" i="4" s="1" a="1"/>
  <c r="D462" i="4" s="1"/>
  <c r="H461" i="4"/>
  <c r="F279" i="4"/>
  <c r="E279" i="4" s="1"/>
  <c r="D280" i="4" s="1" a="1"/>
  <c r="D280" i="4" s="1"/>
  <c r="H279" i="4"/>
  <c r="H573" i="4"/>
  <c r="F573" i="4"/>
  <c r="E573" i="4" s="1"/>
  <c r="D574" i="4" s="1" a="1"/>
  <c r="D574" i="4" s="1"/>
  <c r="H41" i="4"/>
  <c r="F41" i="4"/>
  <c r="E41" i="4" s="1"/>
  <c r="D42" i="4" s="1" a="1"/>
  <c r="D42" i="4" s="1"/>
  <c r="G602" i="4"/>
  <c r="G154" i="4"/>
  <c r="F489" i="4"/>
  <c r="E489" i="4" s="1"/>
  <c r="D490" i="4" s="1" a="1"/>
  <c r="D490" i="4" s="1"/>
  <c r="H489" i="4"/>
  <c r="H223" i="4"/>
  <c r="F223" i="4"/>
  <c r="E223" i="4" s="1"/>
  <c r="D224" i="4" s="1" a="1"/>
  <c r="D224" i="4" s="1"/>
  <c r="H559" i="4"/>
  <c r="F559" i="4"/>
  <c r="E559" i="4" s="1"/>
  <c r="D560" i="4" s="1" a="1"/>
  <c r="D560" i="4" s="1"/>
  <c r="F419" i="4"/>
  <c r="E419" i="4" s="1"/>
  <c r="D420" i="4" s="1" a="1"/>
  <c r="D420" i="4" s="1"/>
  <c r="H419" i="4"/>
  <c r="H531" i="4"/>
  <c r="F531" i="4"/>
  <c r="E531" i="4" s="1"/>
  <c r="D532" i="4" s="1" a="1"/>
  <c r="D532" i="4" s="1"/>
  <c r="H391" i="4"/>
  <c r="F391" i="4"/>
  <c r="E391" i="4" s="1"/>
  <c r="D392" i="4" s="1" a="1"/>
  <c r="D392" i="4" s="1"/>
  <c r="G504" i="4"/>
  <c r="F265" i="4"/>
  <c r="E265" i="4" s="1"/>
  <c r="D266" i="4" s="1" a="1"/>
  <c r="D266" i="4" s="1"/>
  <c r="H265" i="4"/>
  <c r="F433" i="4"/>
  <c r="E433" i="4" s="1"/>
  <c r="D434" i="4" s="1" a="1"/>
  <c r="D434" i="4" s="1"/>
  <c r="H433" i="4"/>
  <c r="H643" i="4"/>
  <c r="F643" i="4"/>
  <c r="E643" i="4" s="1"/>
  <c r="D644" i="4" s="1" a="1"/>
  <c r="D644" i="4" s="1"/>
  <c r="H349" i="4"/>
  <c r="F349" i="4"/>
  <c r="E349" i="4" s="1"/>
  <c r="D350" i="4" s="1" a="1"/>
  <c r="D350" i="4" s="1"/>
  <c r="H629" i="4"/>
  <c r="F629" i="4"/>
  <c r="E629" i="4" s="1"/>
  <c r="D630" i="4" s="1" a="1"/>
  <c r="D630" i="4" s="1"/>
  <c r="F237" i="4"/>
  <c r="E237" i="4" s="1"/>
  <c r="D238" i="4" s="1" a="1"/>
  <c r="D238" i="4" s="1"/>
  <c r="H237" i="4"/>
  <c r="H307" i="4"/>
  <c r="F307" i="4"/>
  <c r="E307" i="4" s="1"/>
  <c r="D308" i="4" s="1" a="1"/>
  <c r="D308" i="4" s="1"/>
  <c r="H55" i="4"/>
  <c r="F55" i="4"/>
  <c r="E55" i="4" s="1"/>
  <c r="D56" i="4" s="1" a="1"/>
  <c r="D56" i="4" s="1"/>
  <c r="F475" i="4"/>
  <c r="E475" i="4" s="1"/>
  <c r="D476" i="4" s="1" a="1"/>
  <c r="D476" i="4" s="1"/>
  <c r="H475" i="4"/>
  <c r="H139" i="4"/>
  <c r="F139" i="4"/>
  <c r="E139" i="4" s="1"/>
  <c r="D140" i="4" s="1" a="1"/>
  <c r="D140" i="4" s="1"/>
  <c r="F181" i="4"/>
  <c r="E181" i="4" s="1"/>
  <c r="D182" i="4" s="1" a="1"/>
  <c r="D182" i="4" s="1"/>
  <c r="H181" i="4"/>
  <c r="H447" i="4"/>
  <c r="F447" i="4"/>
  <c r="E447" i="4" s="1"/>
  <c r="D448" i="4" s="1" a="1"/>
  <c r="D448" i="4" s="1"/>
  <c r="H125" i="4"/>
  <c r="F125" i="4"/>
  <c r="E125" i="4" s="1"/>
  <c r="D126" i="4" s="1" a="1"/>
  <c r="D126" i="4" s="1"/>
  <c r="F363" i="4"/>
  <c r="E363" i="4" s="1"/>
  <c r="D364" i="4" s="1" a="1"/>
  <c r="D364" i="4" s="1"/>
  <c r="H363" i="4"/>
  <c r="F335" i="4"/>
  <c r="E335" i="4" s="1"/>
  <c r="D336" i="4" s="1" a="1"/>
  <c r="D336" i="4" s="1"/>
  <c r="H335" i="4"/>
  <c r="F377" i="4"/>
  <c r="E377" i="4" s="1"/>
  <c r="D378" i="4" s="1" a="1"/>
  <c r="D378" i="4" s="1"/>
  <c r="H377" i="4"/>
  <c r="F405" i="4"/>
  <c r="E405" i="4" s="1"/>
  <c r="D406" i="4" s="1" a="1"/>
  <c r="D406" i="4" s="1"/>
  <c r="H405" i="4"/>
  <c r="G252" i="4"/>
  <c r="F111" i="4"/>
  <c r="E111" i="4" s="1"/>
  <c r="D112" i="4" s="1" a="1"/>
  <c r="D112" i="4" s="1"/>
  <c r="H111" i="4"/>
  <c r="F545" i="4"/>
  <c r="E545" i="4" s="1"/>
  <c r="D546" i="4" s="1" a="1"/>
  <c r="D546" i="4" s="1"/>
  <c r="H545" i="4"/>
  <c r="F615" i="4"/>
  <c r="E615" i="4" s="1"/>
  <c r="D616" i="4" s="1" a="1"/>
  <c r="D616" i="4" s="1"/>
  <c r="H615" i="4"/>
  <c r="H195" i="4"/>
  <c r="F195" i="4"/>
  <c r="E195" i="4" s="1"/>
  <c r="D196" i="4" s="1" a="1"/>
  <c r="D196" i="4" s="1"/>
  <c r="F321" i="4"/>
  <c r="E321" i="4" s="1"/>
  <c r="D322" i="4" s="1" a="1"/>
  <c r="D322" i="4" s="1"/>
  <c r="H321" i="4"/>
  <c r="F83" i="4"/>
  <c r="E83" i="4" s="1"/>
  <c r="D84" i="4" s="1" a="1"/>
  <c r="D84" i="4" s="1"/>
  <c r="H83" i="4"/>
  <c r="H24" i="4"/>
  <c r="F24" i="4" s="1"/>
  <c r="E24" i="4" s="1"/>
  <c r="D25" i="4" s="1" a="1"/>
  <c r="D25" i="4" s="1"/>
  <c r="H97" i="4"/>
  <c r="F97" i="4"/>
  <c r="E97" i="4" s="1"/>
  <c r="D98" i="4" s="1" a="1"/>
  <c r="D98" i="4" s="1"/>
  <c r="G630" i="4" l="1"/>
  <c r="G280" i="4"/>
  <c r="G546" i="4"/>
  <c r="G140" i="4"/>
  <c r="G434" i="4"/>
  <c r="G25" i="4"/>
  <c r="G406" i="4"/>
  <c r="G476" i="4"/>
  <c r="G266" i="4"/>
  <c r="G588" i="4"/>
  <c r="G420" i="4"/>
  <c r="G560" i="4"/>
  <c r="G644" i="4"/>
  <c r="G182" i="4"/>
  <c r="G490" i="4"/>
  <c r="G294" i="4"/>
  <c r="G308" i="4"/>
  <c r="G322" i="4"/>
  <c r="G336" i="4"/>
  <c r="G70" i="4"/>
  <c r="G350" i="4"/>
  <c r="G224" i="4"/>
  <c r="G518" i="4"/>
  <c r="F210" i="4"/>
  <c r="E210" i="4" s="1"/>
  <c r="D211" i="4" s="1" a="1"/>
  <c r="D211" i="4" s="1"/>
  <c r="H210" i="4"/>
  <c r="F252" i="4"/>
  <c r="E252" i="4" s="1"/>
  <c r="D253" i="4" s="1" a="1"/>
  <c r="D253" i="4" s="1"/>
  <c r="H252" i="4"/>
  <c r="H154" i="4"/>
  <c r="F154" i="4"/>
  <c r="E154" i="4" s="1"/>
  <c r="D155" i="4" s="1" a="1"/>
  <c r="D155" i="4" s="1"/>
  <c r="G56" i="4"/>
  <c r="G378" i="4"/>
  <c r="H602" i="4"/>
  <c r="F602" i="4"/>
  <c r="E602" i="4" s="1"/>
  <c r="D603" i="4" s="1" a="1"/>
  <c r="D603" i="4" s="1"/>
  <c r="G42" i="4"/>
  <c r="G196" i="4"/>
  <c r="G532" i="4"/>
  <c r="G574" i="4"/>
  <c r="G168" i="4"/>
  <c r="G126" i="4"/>
  <c r="G616" i="4"/>
  <c r="G448" i="4"/>
  <c r="G462" i="4"/>
  <c r="G112" i="4"/>
  <c r="G98" i="4"/>
  <c r="F504" i="4"/>
  <c r="E504" i="4" s="1"/>
  <c r="D505" i="4" s="1" a="1"/>
  <c r="D505" i="4" s="1"/>
  <c r="H504" i="4"/>
  <c r="G84" i="4"/>
  <c r="G392" i="4"/>
  <c r="G364" i="4"/>
  <c r="G238" i="4"/>
  <c r="H532" i="4" l="1"/>
  <c r="F532" i="4"/>
  <c r="E532" i="4" s="1"/>
  <c r="D533" i="4" s="1" a="1"/>
  <c r="D533" i="4" s="1"/>
  <c r="H112" i="4"/>
  <c r="F112" i="4"/>
  <c r="E112" i="4" s="1"/>
  <c r="D113" i="4" s="1" a="1"/>
  <c r="D113" i="4" s="1"/>
  <c r="F25" i="4"/>
  <c r="E25" i="4" s="1"/>
  <c r="D26" i="4" s="1" a="1"/>
  <c r="D26" i="4" s="1"/>
  <c r="H25" i="4"/>
  <c r="F224" i="4"/>
  <c r="E224" i="4" s="1"/>
  <c r="D225" i="4" s="1" a="1"/>
  <c r="D225" i="4" s="1"/>
  <c r="H224" i="4"/>
  <c r="F238" i="4"/>
  <c r="E238" i="4" s="1"/>
  <c r="D239" i="4" s="1" a="1"/>
  <c r="D239" i="4" s="1"/>
  <c r="H238" i="4"/>
  <c r="H644" i="4"/>
  <c r="F644" i="4"/>
  <c r="E644" i="4" s="1"/>
  <c r="D645" i="4" s="1" a="1"/>
  <c r="D645" i="4" s="1"/>
  <c r="F364" i="4"/>
  <c r="E364" i="4" s="1"/>
  <c r="D365" i="4" s="1" a="1"/>
  <c r="D365" i="4" s="1"/>
  <c r="H364" i="4"/>
  <c r="F616" i="4"/>
  <c r="E616" i="4" s="1"/>
  <c r="D617" i="4" s="1" a="1"/>
  <c r="D617" i="4" s="1"/>
  <c r="H616" i="4"/>
  <c r="H378" i="4"/>
  <c r="F378" i="4"/>
  <c r="E378" i="4" s="1"/>
  <c r="D379" i="4" s="1" a="1"/>
  <c r="D379" i="4" s="1"/>
  <c r="F70" i="4"/>
  <c r="E70" i="4" s="1"/>
  <c r="D71" i="4" s="1" a="1"/>
  <c r="D71" i="4" s="1"/>
  <c r="H70" i="4"/>
  <c r="H140" i="4"/>
  <c r="F140" i="4"/>
  <c r="E140" i="4" s="1"/>
  <c r="D141" i="4" s="1" a="1"/>
  <c r="D141" i="4" s="1"/>
  <c r="F98" i="4"/>
  <c r="E98" i="4" s="1"/>
  <c r="D99" i="4" s="1" a="1"/>
  <c r="D99" i="4" s="1"/>
  <c r="H98" i="4"/>
  <c r="H294" i="4"/>
  <c r="F294" i="4"/>
  <c r="E294" i="4" s="1"/>
  <c r="D295" i="4" s="1" a="1"/>
  <c r="D295" i="4" s="1"/>
  <c r="F490" i="4"/>
  <c r="E490" i="4" s="1"/>
  <c r="D491" i="4" s="1" a="1"/>
  <c r="D491" i="4" s="1"/>
  <c r="H490" i="4"/>
  <c r="H182" i="4"/>
  <c r="F182" i="4"/>
  <c r="E182" i="4" s="1"/>
  <c r="D183" i="4" s="1" a="1"/>
  <c r="D183" i="4" s="1"/>
  <c r="H560" i="4"/>
  <c r="F560" i="4"/>
  <c r="E560" i="4" s="1"/>
  <c r="D561" i="4" s="1" a="1"/>
  <c r="D561" i="4" s="1"/>
  <c r="F126" i="4"/>
  <c r="E126" i="4" s="1"/>
  <c r="D127" i="4" s="1" a="1"/>
  <c r="D127" i="4" s="1"/>
  <c r="H126" i="4"/>
  <c r="H420" i="4"/>
  <c r="F420" i="4"/>
  <c r="E420" i="4" s="1"/>
  <c r="D421" i="4" s="1" a="1"/>
  <c r="D421" i="4" s="1"/>
  <c r="G155" i="4"/>
  <c r="H84" i="4"/>
  <c r="F84" i="4"/>
  <c r="E84" i="4" s="1"/>
  <c r="D85" i="4" s="1" a="1"/>
  <c r="D85" i="4" s="1"/>
  <c r="H168" i="4"/>
  <c r="F168" i="4"/>
  <c r="E168" i="4" s="1"/>
  <c r="D169" i="4" s="1" a="1"/>
  <c r="D169" i="4" s="1"/>
  <c r="H588" i="4"/>
  <c r="F588" i="4"/>
  <c r="E588" i="4" s="1"/>
  <c r="D589" i="4" s="1" a="1"/>
  <c r="D589" i="4" s="1"/>
  <c r="H280" i="4"/>
  <c r="F280" i="4"/>
  <c r="E280" i="4" s="1"/>
  <c r="D281" i="4" s="1" a="1"/>
  <c r="D281" i="4" s="1"/>
  <c r="G211" i="4"/>
  <c r="F196" i="4"/>
  <c r="E196" i="4" s="1"/>
  <c r="D197" i="4" s="1" a="1"/>
  <c r="D197" i="4" s="1"/>
  <c r="H196" i="4"/>
  <c r="F518" i="4"/>
  <c r="E518" i="4" s="1"/>
  <c r="D519" i="4" s="1" a="1"/>
  <c r="D519" i="4" s="1"/>
  <c r="H518" i="4"/>
  <c r="F42" i="4"/>
  <c r="E42" i="4" s="1"/>
  <c r="D43" i="4" s="1" a="1"/>
  <c r="D43" i="4" s="1"/>
  <c r="H42" i="4"/>
  <c r="G603" i="4"/>
  <c r="H434" i="4"/>
  <c r="F434" i="4"/>
  <c r="E434" i="4" s="1"/>
  <c r="D435" i="4" s="1" a="1"/>
  <c r="D435" i="4" s="1"/>
  <c r="H56" i="4"/>
  <c r="F56" i="4"/>
  <c r="E56" i="4" s="1"/>
  <c r="D57" i="4" s="1" a="1"/>
  <c r="D57" i="4" s="1"/>
  <c r="H546" i="4"/>
  <c r="F546" i="4"/>
  <c r="E546" i="4" s="1"/>
  <c r="D547" i="4" s="1" a="1"/>
  <c r="D547" i="4" s="1"/>
  <c r="F322" i="4"/>
  <c r="E322" i="4" s="1"/>
  <c r="D323" i="4" s="1" a="1"/>
  <c r="D323" i="4" s="1"/>
  <c r="H322" i="4"/>
  <c r="H266" i="4"/>
  <c r="F266" i="4"/>
  <c r="E266" i="4" s="1"/>
  <c r="D267" i="4" s="1" a="1"/>
  <c r="D267" i="4" s="1"/>
  <c r="H476" i="4"/>
  <c r="F476" i="4"/>
  <c r="E476" i="4" s="1"/>
  <c r="D477" i="4" s="1" a="1"/>
  <c r="D477" i="4" s="1"/>
  <c r="H406" i="4"/>
  <c r="F406" i="4"/>
  <c r="E406" i="4" s="1"/>
  <c r="D407" i="4" s="1" a="1"/>
  <c r="D407" i="4" s="1"/>
  <c r="H462" i="4"/>
  <c r="F462" i="4"/>
  <c r="E462" i="4" s="1"/>
  <c r="D463" i="4" s="1" a="1"/>
  <c r="D463" i="4" s="1"/>
  <c r="H350" i="4"/>
  <c r="F350" i="4"/>
  <c r="E350" i="4" s="1"/>
  <c r="D351" i="4" s="1" a="1"/>
  <c r="D351" i="4" s="1"/>
  <c r="F448" i="4"/>
  <c r="E448" i="4" s="1"/>
  <c r="D449" i="4" s="1" a="1"/>
  <c r="D449" i="4" s="1"/>
  <c r="H448" i="4"/>
  <c r="F336" i="4"/>
  <c r="E336" i="4" s="1"/>
  <c r="D337" i="4" s="1" a="1"/>
  <c r="D337" i="4" s="1"/>
  <c r="H336" i="4"/>
  <c r="H392" i="4"/>
  <c r="F392" i="4"/>
  <c r="E392" i="4" s="1"/>
  <c r="D393" i="4" s="1" a="1"/>
  <c r="D393" i="4" s="1"/>
  <c r="G505" i="4"/>
  <c r="F574" i="4"/>
  <c r="E574" i="4" s="1"/>
  <c r="D575" i="4" s="1" a="1"/>
  <c r="D575" i="4" s="1"/>
  <c r="H574" i="4"/>
  <c r="G253" i="4"/>
  <c r="F308" i="4"/>
  <c r="E308" i="4" s="1"/>
  <c r="D309" i="4" s="1" a="1"/>
  <c r="D309" i="4" s="1"/>
  <c r="H308" i="4"/>
  <c r="F630" i="4"/>
  <c r="E630" i="4" s="1"/>
  <c r="D631" i="4" s="1" a="1"/>
  <c r="D631" i="4" s="1"/>
  <c r="H630" i="4"/>
  <c r="G617" i="4" l="1"/>
  <c r="G337" i="4"/>
  <c r="G645" i="4"/>
  <c r="G169" i="4"/>
  <c r="G239" i="4"/>
  <c r="G309" i="4"/>
  <c r="H603" i="4"/>
  <c r="F603" i="4"/>
  <c r="E603" i="4" s="1"/>
  <c r="D604" i="4" s="1" a="1"/>
  <c r="D604" i="4" s="1"/>
  <c r="G99" i="4"/>
  <c r="G225" i="4"/>
  <c r="G561" i="4"/>
  <c r="G183" i="4"/>
  <c r="G589" i="4"/>
  <c r="G491" i="4"/>
  <c r="G295" i="4"/>
  <c r="G463" i="4"/>
  <c r="G141" i="4"/>
  <c r="G26" i="4"/>
  <c r="G575" i="4"/>
  <c r="G519" i="4"/>
  <c r="G71" i="4"/>
  <c r="G393" i="4"/>
  <c r="G323" i="4"/>
  <c r="G547" i="4"/>
  <c r="G57" i="4"/>
  <c r="G449" i="4"/>
  <c r="G435" i="4"/>
  <c r="G407" i="4"/>
  <c r="F155" i="4"/>
  <c r="E155" i="4" s="1"/>
  <c r="D156" i="4" s="1" a="1"/>
  <c r="D156" i="4" s="1"/>
  <c r="H155" i="4"/>
  <c r="G43" i="4"/>
  <c r="G421" i="4"/>
  <c r="G267" i="4"/>
  <c r="G379" i="4"/>
  <c r="G533" i="4"/>
  <c r="H211" i="4"/>
  <c r="F211" i="4"/>
  <c r="E211" i="4" s="1"/>
  <c r="D212" i="4" s="1" a="1"/>
  <c r="D212" i="4" s="1"/>
  <c r="G281" i="4"/>
  <c r="G365" i="4"/>
  <c r="G351" i="4"/>
  <c r="G631" i="4"/>
  <c r="G85" i="4"/>
  <c r="H253" i="4"/>
  <c r="F253" i="4"/>
  <c r="E253" i="4" s="1"/>
  <c r="D254" i="4" s="1" a="1"/>
  <c r="D254" i="4" s="1"/>
  <c r="G477" i="4"/>
  <c r="G113" i="4"/>
  <c r="H505" i="4"/>
  <c r="F505" i="4"/>
  <c r="E505" i="4" s="1"/>
  <c r="D506" i="4" s="1" a="1"/>
  <c r="D506" i="4" s="1"/>
  <c r="G197" i="4"/>
  <c r="G127" i="4"/>
  <c r="H141" i="4" l="1"/>
  <c r="F141" i="4"/>
  <c r="E141" i="4" s="1"/>
  <c r="D142" i="4" s="1" a="1"/>
  <c r="D142" i="4" s="1"/>
  <c r="G604" i="4"/>
  <c r="F421" i="4"/>
  <c r="E421" i="4" s="1"/>
  <c r="D422" i="4" s="1" a="1"/>
  <c r="D422" i="4" s="1"/>
  <c r="H421" i="4"/>
  <c r="H631" i="4"/>
  <c r="F631" i="4"/>
  <c r="E631" i="4" s="1"/>
  <c r="D632" i="4" s="1" a="1"/>
  <c r="D632" i="4" s="1"/>
  <c r="F393" i="4"/>
  <c r="E393" i="4" s="1"/>
  <c r="D394" i="4" s="1" a="1"/>
  <c r="D394" i="4" s="1"/>
  <c r="H393" i="4"/>
  <c r="H491" i="4"/>
  <c r="F491" i="4"/>
  <c r="E491" i="4" s="1"/>
  <c r="D492" i="4" s="1" a="1"/>
  <c r="D492" i="4" s="1"/>
  <c r="G156" i="4"/>
  <c r="G254" i="4"/>
  <c r="H57" i="4"/>
  <c r="F57" i="4"/>
  <c r="E57" i="4" s="1"/>
  <c r="D58" i="4" s="1" a="1"/>
  <c r="D58" i="4" s="1"/>
  <c r="H85" i="4"/>
  <c r="F85" i="4"/>
  <c r="E85" i="4" s="1"/>
  <c r="D86" i="4" s="1" a="1"/>
  <c r="D86" i="4" s="1"/>
  <c r="H547" i="4"/>
  <c r="F547" i="4"/>
  <c r="E547" i="4" s="1"/>
  <c r="D548" i="4" s="1" a="1"/>
  <c r="D548" i="4" s="1"/>
  <c r="H323" i="4"/>
  <c r="F323" i="4"/>
  <c r="E323" i="4" s="1"/>
  <c r="D324" i="4" s="1" a="1"/>
  <c r="D324" i="4" s="1"/>
  <c r="F351" i="4"/>
  <c r="E351" i="4" s="1"/>
  <c r="D352" i="4" s="1" a="1"/>
  <c r="D352" i="4" s="1"/>
  <c r="H351" i="4"/>
  <c r="F71" i="4"/>
  <c r="E71" i="4" s="1"/>
  <c r="D72" i="4" s="1" a="1"/>
  <c r="D72" i="4" s="1"/>
  <c r="H71" i="4"/>
  <c r="F169" i="4"/>
  <c r="E169" i="4" s="1"/>
  <c r="D170" i="4" s="1" a="1"/>
  <c r="D170" i="4" s="1"/>
  <c r="H169" i="4"/>
  <c r="H407" i="4"/>
  <c r="F407" i="4"/>
  <c r="E407" i="4" s="1"/>
  <c r="D408" i="4" s="1" a="1"/>
  <c r="D408" i="4" s="1"/>
  <c r="H645" i="4"/>
  <c r="F645" i="4"/>
  <c r="E645" i="4" s="1"/>
  <c r="D646" i="4" s="1" a="1"/>
  <c r="D646" i="4" s="1"/>
  <c r="H113" i="4"/>
  <c r="F113" i="4"/>
  <c r="E113" i="4" s="1"/>
  <c r="D114" i="4" s="1" a="1"/>
  <c r="D114" i="4" s="1"/>
  <c r="F435" i="4"/>
  <c r="E435" i="4" s="1"/>
  <c r="D436" i="4" s="1" a="1"/>
  <c r="D436" i="4" s="1"/>
  <c r="H435" i="4"/>
  <c r="H561" i="4"/>
  <c r="F561" i="4"/>
  <c r="E561" i="4" s="1"/>
  <c r="D562" i="4" s="1" a="1"/>
  <c r="D562" i="4" s="1"/>
  <c r="F337" i="4"/>
  <c r="E337" i="4" s="1"/>
  <c r="D338" i="4" s="1" a="1"/>
  <c r="D338" i="4" s="1"/>
  <c r="H337" i="4"/>
  <c r="H99" i="4"/>
  <c r="F99" i="4"/>
  <c r="E99" i="4" s="1"/>
  <c r="D100" i="4" s="1" a="1"/>
  <c r="D100" i="4" s="1"/>
  <c r="H463" i="4"/>
  <c r="F463" i="4"/>
  <c r="E463" i="4" s="1"/>
  <c r="D464" i="4" s="1" a="1"/>
  <c r="D464" i="4" s="1"/>
  <c r="H295" i="4"/>
  <c r="F295" i="4"/>
  <c r="E295" i="4" s="1"/>
  <c r="D296" i="4" s="1" a="1"/>
  <c r="D296" i="4" s="1"/>
  <c r="H239" i="4"/>
  <c r="F239" i="4"/>
  <c r="E239" i="4" s="1"/>
  <c r="D240" i="4" s="1" a="1"/>
  <c r="D240" i="4" s="1"/>
  <c r="F365" i="4"/>
  <c r="E365" i="4" s="1"/>
  <c r="D366" i="4" s="1" a="1"/>
  <c r="D366" i="4" s="1"/>
  <c r="H365" i="4"/>
  <c r="H589" i="4"/>
  <c r="F589" i="4"/>
  <c r="E589" i="4" s="1"/>
  <c r="D590" i="4" s="1" a="1"/>
  <c r="D590" i="4" s="1"/>
  <c r="F197" i="4"/>
  <c r="E197" i="4" s="1"/>
  <c r="D198" i="4" s="1" a="1"/>
  <c r="D198" i="4" s="1"/>
  <c r="H197" i="4"/>
  <c r="F281" i="4"/>
  <c r="E281" i="4" s="1"/>
  <c r="D282" i="4" s="1" a="1"/>
  <c r="D282" i="4" s="1"/>
  <c r="H281" i="4"/>
  <c r="F519" i="4"/>
  <c r="E519" i="4" s="1"/>
  <c r="D520" i="4" s="1" a="1"/>
  <c r="D520" i="4" s="1"/>
  <c r="H519" i="4"/>
  <c r="G212" i="4"/>
  <c r="F575" i="4"/>
  <c r="E575" i="4" s="1"/>
  <c r="D576" i="4" s="1" a="1"/>
  <c r="D576" i="4" s="1"/>
  <c r="H575" i="4"/>
  <c r="H477" i="4"/>
  <c r="F477" i="4"/>
  <c r="E477" i="4" s="1"/>
  <c r="D478" i="4" s="1" a="1"/>
  <c r="D478" i="4" s="1"/>
  <c r="H449" i="4"/>
  <c r="F449" i="4"/>
  <c r="E449" i="4" s="1"/>
  <c r="D450" i="4" s="1" a="1"/>
  <c r="D450" i="4" s="1"/>
  <c r="H26" i="4"/>
  <c r="F26" i="4"/>
  <c r="E26" i="4" s="1"/>
  <c r="D27" i="4" s="1" a="1"/>
  <c r="D27" i="4" s="1"/>
  <c r="H617" i="4"/>
  <c r="F617" i="4"/>
  <c r="E617" i="4" s="1"/>
  <c r="D618" i="4" s="1" a="1"/>
  <c r="D618" i="4" s="1"/>
  <c r="F379" i="4"/>
  <c r="E379" i="4" s="1"/>
  <c r="D380" i="4" s="1" a="1"/>
  <c r="D380" i="4" s="1"/>
  <c r="H379" i="4"/>
  <c r="H267" i="4"/>
  <c r="F267" i="4"/>
  <c r="E267" i="4" s="1"/>
  <c r="D268" i="4" s="1" a="1"/>
  <c r="D268" i="4" s="1"/>
  <c r="F309" i="4"/>
  <c r="E309" i="4" s="1"/>
  <c r="D310" i="4" s="1" a="1"/>
  <c r="D310" i="4" s="1"/>
  <c r="H309" i="4"/>
  <c r="F127" i="4"/>
  <c r="E127" i="4" s="1"/>
  <c r="D128" i="4" s="1" a="1"/>
  <c r="D128" i="4" s="1"/>
  <c r="H127" i="4"/>
  <c r="F43" i="4"/>
  <c r="E43" i="4" s="1"/>
  <c r="D44" i="4" s="1" a="1"/>
  <c r="D44" i="4" s="1"/>
  <c r="H43" i="4"/>
  <c r="G506" i="4"/>
  <c r="H183" i="4"/>
  <c r="F183" i="4"/>
  <c r="E183" i="4" s="1"/>
  <c r="D184" i="4" s="1" a="1"/>
  <c r="D184" i="4" s="1"/>
  <c r="H533" i="4"/>
  <c r="F533" i="4"/>
  <c r="E533" i="4" s="1"/>
  <c r="D534" i="4" s="1" a="1"/>
  <c r="D534" i="4" s="1"/>
  <c r="F225" i="4"/>
  <c r="E225" i="4" s="1"/>
  <c r="D226" i="4" s="1" a="1"/>
  <c r="D226" i="4" s="1"/>
  <c r="H225" i="4"/>
  <c r="G576" i="4" l="1"/>
  <c r="G100" i="4"/>
  <c r="G282" i="4"/>
  <c r="G534" i="4"/>
  <c r="G324" i="4"/>
  <c r="G632" i="4"/>
  <c r="G198" i="4"/>
  <c r="G408" i="4"/>
  <c r="G310" i="4"/>
  <c r="G268" i="4"/>
  <c r="G72" i="4"/>
  <c r="G226" i="4"/>
  <c r="G352" i="4"/>
  <c r="G562" i="4"/>
  <c r="G27" i="4"/>
  <c r="G436" i="4"/>
  <c r="G450" i="4"/>
  <c r="G114" i="4"/>
  <c r="G366" i="4"/>
  <c r="H604" i="4"/>
  <c r="F604" i="4"/>
  <c r="E604" i="4" s="1"/>
  <c r="D605" i="4" s="1" a="1"/>
  <c r="D605" i="4" s="1"/>
  <c r="G296" i="4"/>
  <c r="F254" i="4"/>
  <c r="E254" i="4" s="1"/>
  <c r="D255" i="4" s="1" a="1"/>
  <c r="D255" i="4" s="1"/>
  <c r="H254" i="4"/>
  <c r="G464" i="4"/>
  <c r="G170" i="4"/>
  <c r="G492" i="4"/>
  <c r="G338" i="4"/>
  <c r="G618" i="4"/>
  <c r="G184" i="4"/>
  <c r="G548" i="4"/>
  <c r="G422" i="4"/>
  <c r="H506" i="4"/>
  <c r="F506" i="4"/>
  <c r="E506" i="4" s="1"/>
  <c r="D507" i="4" s="1" a="1"/>
  <c r="D507" i="4" s="1"/>
  <c r="G240" i="4"/>
  <c r="G646" i="4"/>
  <c r="G58" i="4"/>
  <c r="G142" i="4"/>
  <c r="G128" i="4"/>
  <c r="F212" i="4"/>
  <c r="E212" i="4" s="1"/>
  <c r="D213" i="4" s="1" a="1"/>
  <c r="D213" i="4" s="1"/>
  <c r="H212" i="4"/>
  <c r="F156" i="4"/>
  <c r="E156" i="4" s="1"/>
  <c r="D157" i="4" s="1" a="1"/>
  <c r="D157" i="4" s="1"/>
  <c r="H156" i="4"/>
  <c r="G520" i="4"/>
  <c r="G380" i="4"/>
  <c r="G394" i="4"/>
  <c r="G590" i="4"/>
  <c r="G86" i="4"/>
  <c r="G478" i="4"/>
  <c r="G44" i="4"/>
  <c r="H240" i="4" l="1"/>
  <c r="F240" i="4"/>
  <c r="E240" i="4" s="1"/>
  <c r="D241" i="4" s="1" a="1"/>
  <c r="D241" i="4" s="1"/>
  <c r="H464" i="4"/>
  <c r="F464" i="4"/>
  <c r="E464" i="4" s="1"/>
  <c r="D465" i="4" s="1" a="1"/>
  <c r="D465" i="4" s="1"/>
  <c r="G255" i="4"/>
  <c r="H324" i="4"/>
  <c r="F324" i="4"/>
  <c r="E324" i="4" s="1"/>
  <c r="D325" i="4" s="1" a="1"/>
  <c r="D325" i="4" s="1"/>
  <c r="H226" i="4"/>
  <c r="F226" i="4"/>
  <c r="E226" i="4" s="1"/>
  <c r="D227" i="4" s="1" a="1"/>
  <c r="D227" i="4" s="1"/>
  <c r="F534" i="4"/>
  <c r="E534" i="4" s="1"/>
  <c r="D535" i="4" s="1" a="1"/>
  <c r="D535" i="4" s="1"/>
  <c r="H534" i="4"/>
  <c r="G507" i="4"/>
  <c r="H632" i="4"/>
  <c r="F632" i="4"/>
  <c r="E632" i="4" s="1"/>
  <c r="D633" i="4" s="1" a="1"/>
  <c r="D633" i="4" s="1"/>
  <c r="H562" i="4"/>
  <c r="F562" i="4"/>
  <c r="E562" i="4" s="1"/>
  <c r="D563" i="4" s="1" a="1"/>
  <c r="D563" i="4" s="1"/>
  <c r="G605" i="4"/>
  <c r="H184" i="4"/>
  <c r="F184" i="4"/>
  <c r="E184" i="4" s="1"/>
  <c r="D185" i="4" s="1" a="1"/>
  <c r="D185" i="4" s="1"/>
  <c r="H366" i="4"/>
  <c r="F366" i="4"/>
  <c r="E366" i="4" s="1"/>
  <c r="D367" i="4" s="1" a="1"/>
  <c r="D367" i="4" s="1"/>
  <c r="H618" i="4"/>
  <c r="F618" i="4"/>
  <c r="E618" i="4" s="1"/>
  <c r="D619" i="4" s="1" a="1"/>
  <c r="D619" i="4" s="1"/>
  <c r="F590" i="4"/>
  <c r="E590" i="4" s="1"/>
  <c r="D591" i="4" s="1" a="1"/>
  <c r="D591" i="4" s="1"/>
  <c r="H590" i="4"/>
  <c r="H58" i="4"/>
  <c r="F58" i="4"/>
  <c r="E58" i="4" s="1"/>
  <c r="D59" i="4" s="1" a="1"/>
  <c r="D59" i="4" s="1"/>
  <c r="F268" i="4"/>
  <c r="E268" i="4" s="1"/>
  <c r="D269" i="4" s="1" a="1"/>
  <c r="D269" i="4" s="1"/>
  <c r="H268" i="4"/>
  <c r="F170" i="4"/>
  <c r="E170" i="4" s="1"/>
  <c r="D171" i="4" s="1" a="1"/>
  <c r="D171" i="4" s="1"/>
  <c r="H170" i="4"/>
  <c r="H520" i="4"/>
  <c r="F520" i="4"/>
  <c r="E520" i="4" s="1"/>
  <c r="D521" i="4" s="1" a="1"/>
  <c r="D521" i="4" s="1"/>
  <c r="F198" i="4"/>
  <c r="E198" i="4" s="1"/>
  <c r="D199" i="4" s="1" a="1"/>
  <c r="D199" i="4" s="1"/>
  <c r="H198" i="4"/>
  <c r="H422" i="4"/>
  <c r="F422" i="4"/>
  <c r="E422" i="4" s="1"/>
  <c r="D423" i="4" s="1" a="1"/>
  <c r="D423" i="4" s="1"/>
  <c r="H44" i="4"/>
  <c r="F44" i="4"/>
  <c r="E44" i="4" s="1"/>
  <c r="D45" i="4" s="1" a="1"/>
  <c r="D45" i="4" s="1"/>
  <c r="H548" i="4"/>
  <c r="F548" i="4"/>
  <c r="E548" i="4" s="1"/>
  <c r="D549" i="4" s="1" a="1"/>
  <c r="D549" i="4" s="1"/>
  <c r="H296" i="4"/>
  <c r="F296" i="4"/>
  <c r="E296" i="4" s="1"/>
  <c r="D297" i="4" s="1" a="1"/>
  <c r="D297" i="4" s="1"/>
  <c r="F478" i="4"/>
  <c r="E478" i="4" s="1"/>
  <c r="D479" i="4" s="1" a="1"/>
  <c r="D479" i="4" s="1"/>
  <c r="H478" i="4"/>
  <c r="F86" i="4"/>
  <c r="E86" i="4" s="1"/>
  <c r="D87" i="4" s="1" a="1"/>
  <c r="D87" i="4" s="1"/>
  <c r="H86" i="4"/>
  <c r="F282" i="4"/>
  <c r="E282" i="4" s="1"/>
  <c r="D283" i="4" s="1" a="1"/>
  <c r="D283" i="4" s="1"/>
  <c r="H282" i="4"/>
  <c r="F338" i="4"/>
  <c r="E338" i="4" s="1"/>
  <c r="D339" i="4" s="1" a="1"/>
  <c r="D339" i="4" s="1"/>
  <c r="H338" i="4"/>
  <c r="H646" i="4"/>
  <c r="F646" i="4"/>
  <c r="E646" i="4" s="1"/>
  <c r="D647" i="4" s="1" a="1"/>
  <c r="D647" i="4" s="1"/>
  <c r="F492" i="4"/>
  <c r="E492" i="4" s="1"/>
  <c r="D493" i="4" s="1" a="1"/>
  <c r="D493" i="4" s="1"/>
  <c r="H492" i="4"/>
  <c r="H450" i="4"/>
  <c r="F450" i="4"/>
  <c r="E450" i="4" s="1"/>
  <c r="D451" i="4" s="1" a="1"/>
  <c r="D451" i="4" s="1"/>
  <c r="H310" i="4"/>
  <c r="F310" i="4"/>
  <c r="E310" i="4" s="1"/>
  <c r="D311" i="4" s="1" a="1"/>
  <c r="D311" i="4" s="1"/>
  <c r="H576" i="4"/>
  <c r="F576" i="4"/>
  <c r="E576" i="4" s="1"/>
  <c r="D577" i="4" s="1" a="1"/>
  <c r="D577" i="4" s="1"/>
  <c r="F436" i="4"/>
  <c r="E436" i="4" s="1"/>
  <c r="D437" i="4" s="1" a="1"/>
  <c r="D437" i="4" s="1"/>
  <c r="H436" i="4"/>
  <c r="H380" i="4"/>
  <c r="F380" i="4"/>
  <c r="E380" i="4" s="1"/>
  <c r="D381" i="4" s="1" a="1"/>
  <c r="D381" i="4" s="1"/>
  <c r="F408" i="4"/>
  <c r="E408" i="4" s="1"/>
  <c r="D409" i="4" s="1" a="1"/>
  <c r="D409" i="4" s="1"/>
  <c r="H408" i="4"/>
  <c r="H27" i="4"/>
  <c r="F27" i="4"/>
  <c r="E27" i="4" s="1"/>
  <c r="D28" i="4" s="1" a="1"/>
  <c r="D28" i="4" s="1"/>
  <c r="G157" i="4"/>
  <c r="G213" i="4"/>
  <c r="H352" i="4"/>
  <c r="F352" i="4"/>
  <c r="E352" i="4" s="1"/>
  <c r="D353" i="4" s="1" a="1"/>
  <c r="D353" i="4" s="1"/>
  <c r="H128" i="4"/>
  <c r="F128" i="4"/>
  <c r="E128" i="4" s="1"/>
  <c r="D129" i="4" s="1" a="1"/>
  <c r="D129" i="4" s="1"/>
  <c r="F142" i="4"/>
  <c r="E142" i="4" s="1"/>
  <c r="D143" i="4" s="1" a="1"/>
  <c r="D143" i="4" s="1"/>
  <c r="H142" i="4"/>
  <c r="H72" i="4"/>
  <c r="F72" i="4"/>
  <c r="E72" i="4" s="1"/>
  <c r="D73" i="4" s="1" a="1"/>
  <c r="D73" i="4" s="1"/>
  <c r="H114" i="4"/>
  <c r="F114" i="4"/>
  <c r="E114" i="4" s="1"/>
  <c r="D115" i="4" s="1" a="1"/>
  <c r="D115" i="4" s="1"/>
  <c r="F100" i="4"/>
  <c r="E100" i="4" s="1"/>
  <c r="D101" i="4" s="1" a="1"/>
  <c r="D101" i="4" s="1"/>
  <c r="H100" i="4"/>
  <c r="H394" i="4"/>
  <c r="F394" i="4"/>
  <c r="E394" i="4" s="1"/>
  <c r="D395" i="4" s="1" a="1"/>
  <c r="D395" i="4" s="1"/>
  <c r="G577" i="4" l="1"/>
  <c r="G269" i="4"/>
  <c r="G59" i="4"/>
  <c r="G395" i="4"/>
  <c r="G493" i="4"/>
  <c r="G28" i="4"/>
  <c r="G367" i="4"/>
  <c r="G325" i="4"/>
  <c r="G101" i="4"/>
  <c r="G129" i="4"/>
  <c r="G297" i="4"/>
  <c r="G451" i="4"/>
  <c r="G535" i="4"/>
  <c r="G45" i="4"/>
  <c r="G115" i="4"/>
  <c r="G339" i="4"/>
  <c r="G381" i="4"/>
  <c r="G283" i="4"/>
  <c r="H605" i="4"/>
  <c r="F605" i="4"/>
  <c r="E605" i="4" s="1"/>
  <c r="D606" i="4" s="1" a="1"/>
  <c r="D606" i="4" s="1"/>
  <c r="G479" i="4"/>
  <c r="G311" i="4"/>
  <c r="G549" i="4"/>
  <c r="G591" i="4"/>
  <c r="G619" i="4"/>
  <c r="H157" i="4"/>
  <c r="F157" i="4"/>
  <c r="E157" i="4" s="1"/>
  <c r="D158" i="4" s="1" a="1"/>
  <c r="D158" i="4" s="1"/>
  <c r="G423" i="4"/>
  <c r="G185" i="4"/>
  <c r="G199" i="4"/>
  <c r="G73" i="4"/>
  <c r="G465" i="4"/>
  <c r="G563" i="4"/>
  <c r="G241" i="4"/>
  <c r="G633" i="4"/>
  <c r="G353" i="4"/>
  <c r="H507" i="4"/>
  <c r="F507" i="4"/>
  <c r="E507" i="4" s="1"/>
  <c r="D508" i="4" s="1" a="1"/>
  <c r="D508" i="4" s="1"/>
  <c r="H213" i="4"/>
  <c r="F213" i="4"/>
  <c r="E213" i="4" s="1"/>
  <c r="D214" i="4" s="1" a="1"/>
  <c r="D214" i="4" s="1"/>
  <c r="G227" i="4"/>
  <c r="G647" i="4"/>
  <c r="H255" i="4"/>
  <c r="F255" i="4"/>
  <c r="E255" i="4" s="1"/>
  <c r="D256" i="4" s="1" a="1"/>
  <c r="D256" i="4" s="1"/>
  <c r="G409" i="4"/>
  <c r="G521" i="4"/>
  <c r="G143" i="4"/>
  <c r="G437" i="4"/>
  <c r="G87" i="4"/>
  <c r="G171" i="4"/>
  <c r="F619" i="4" l="1"/>
  <c r="E619" i="4" s="1"/>
  <c r="D620" i="4" s="1" a="1"/>
  <c r="D620" i="4" s="1"/>
  <c r="H619" i="4"/>
  <c r="H241" i="4"/>
  <c r="F241" i="4"/>
  <c r="E241" i="4" s="1"/>
  <c r="D242" i="4" s="1" a="1"/>
  <c r="D242" i="4" s="1"/>
  <c r="H563" i="4"/>
  <c r="F563" i="4"/>
  <c r="E563" i="4" s="1"/>
  <c r="D564" i="4" s="1" a="1"/>
  <c r="D564" i="4" s="1"/>
  <c r="H28" i="4"/>
  <c r="F28" i="4"/>
  <c r="E28" i="4" s="1"/>
  <c r="D29" i="4" s="1" a="1"/>
  <c r="D29" i="4" s="1"/>
  <c r="H227" i="4"/>
  <c r="F227" i="4"/>
  <c r="E227" i="4" s="1"/>
  <c r="D228" i="4" s="1" a="1"/>
  <c r="D228" i="4" s="1"/>
  <c r="F171" i="4"/>
  <c r="E171" i="4" s="1"/>
  <c r="D172" i="4" s="1" a="1"/>
  <c r="D172" i="4" s="1"/>
  <c r="H171" i="4"/>
  <c r="F493" i="4"/>
  <c r="E493" i="4" s="1"/>
  <c r="D494" i="4" s="1" a="1"/>
  <c r="D494" i="4" s="1"/>
  <c r="H493" i="4"/>
  <c r="H87" i="4"/>
  <c r="F87" i="4"/>
  <c r="E87" i="4" s="1"/>
  <c r="D88" i="4" s="1" a="1"/>
  <c r="D88" i="4" s="1"/>
  <c r="F451" i="4"/>
  <c r="E451" i="4" s="1"/>
  <c r="D452" i="4" s="1" a="1"/>
  <c r="D452" i="4" s="1"/>
  <c r="H451" i="4"/>
  <c r="H409" i="4"/>
  <c r="F409" i="4"/>
  <c r="E409" i="4" s="1"/>
  <c r="D410" i="4" s="1" a="1"/>
  <c r="D410" i="4" s="1"/>
  <c r="G256" i="4"/>
  <c r="F367" i="4"/>
  <c r="E367" i="4" s="1"/>
  <c r="D368" i="4" s="1" a="1"/>
  <c r="D368" i="4" s="1"/>
  <c r="H367" i="4"/>
  <c r="H465" i="4"/>
  <c r="F465" i="4"/>
  <c r="E465" i="4" s="1"/>
  <c r="D466" i="4" s="1" a="1"/>
  <c r="D466" i="4" s="1"/>
  <c r="F535" i="4"/>
  <c r="E535" i="4" s="1"/>
  <c r="D536" i="4" s="1" a="1"/>
  <c r="D536" i="4" s="1"/>
  <c r="H535" i="4"/>
  <c r="G214" i="4"/>
  <c r="G508" i="4"/>
  <c r="H353" i="4"/>
  <c r="F353" i="4"/>
  <c r="E353" i="4" s="1"/>
  <c r="D354" i="4" s="1" a="1"/>
  <c r="D354" i="4" s="1"/>
  <c r="H143" i="4"/>
  <c r="F143" i="4"/>
  <c r="E143" i="4" s="1"/>
  <c r="D144" i="4" s="1" a="1"/>
  <c r="D144" i="4" s="1"/>
  <c r="H423" i="4"/>
  <c r="F423" i="4"/>
  <c r="E423" i="4" s="1"/>
  <c r="D424" i="4" s="1" a="1"/>
  <c r="D424" i="4" s="1"/>
  <c r="F283" i="4"/>
  <c r="E283" i="4" s="1"/>
  <c r="D284" i="4" s="1" a="1"/>
  <c r="D284" i="4" s="1"/>
  <c r="H283" i="4"/>
  <c r="H129" i="4"/>
  <c r="F129" i="4"/>
  <c r="E129" i="4" s="1"/>
  <c r="D130" i="4" s="1" a="1"/>
  <c r="D130" i="4" s="1"/>
  <c r="H269" i="4"/>
  <c r="F269" i="4"/>
  <c r="E269" i="4" s="1"/>
  <c r="D270" i="4" s="1" a="1"/>
  <c r="D270" i="4" s="1"/>
  <c r="F339" i="4"/>
  <c r="E339" i="4" s="1"/>
  <c r="D340" i="4" s="1" a="1"/>
  <c r="D340" i="4" s="1"/>
  <c r="H339" i="4"/>
  <c r="F647" i="4"/>
  <c r="E647" i="4" s="1"/>
  <c r="D648" i="4" s="1" a="1"/>
  <c r="D648" i="4" s="1"/>
  <c r="H647" i="4"/>
  <c r="H549" i="4"/>
  <c r="F549" i="4"/>
  <c r="E549" i="4" s="1"/>
  <c r="D550" i="4" s="1" a="1"/>
  <c r="D550" i="4" s="1"/>
  <c r="F311" i="4"/>
  <c r="E311" i="4" s="1"/>
  <c r="D312" i="4" s="1" a="1"/>
  <c r="D312" i="4" s="1"/>
  <c r="H311" i="4"/>
  <c r="H73" i="4"/>
  <c r="F73" i="4"/>
  <c r="E73" i="4" s="1"/>
  <c r="D74" i="4" s="1" a="1"/>
  <c r="D74" i="4" s="1"/>
  <c r="F199" i="4"/>
  <c r="E199" i="4" s="1"/>
  <c r="D200" i="4" s="1" a="1"/>
  <c r="D200" i="4" s="1"/>
  <c r="H199" i="4"/>
  <c r="G606" i="4"/>
  <c r="F59" i="4"/>
  <c r="E59" i="4" s="1"/>
  <c r="D60" i="4" s="1" a="1"/>
  <c r="D60" i="4" s="1"/>
  <c r="H59" i="4"/>
  <c r="F521" i="4"/>
  <c r="E521" i="4" s="1"/>
  <c r="D522" i="4" s="1" a="1"/>
  <c r="D522" i="4" s="1"/>
  <c r="H521" i="4"/>
  <c r="F633" i="4"/>
  <c r="E633" i="4" s="1"/>
  <c r="D634" i="4" s="1" a="1"/>
  <c r="D634" i="4" s="1"/>
  <c r="H633" i="4"/>
  <c r="G158" i="4"/>
  <c r="H325" i="4"/>
  <c r="F325" i="4"/>
  <c r="E325" i="4" s="1"/>
  <c r="D326" i="4" s="1" a="1"/>
  <c r="D326" i="4" s="1"/>
  <c r="F115" i="4"/>
  <c r="E115" i="4" s="1"/>
  <c r="D116" i="4" s="1" a="1"/>
  <c r="D116" i="4" s="1"/>
  <c r="H115" i="4"/>
  <c r="F591" i="4"/>
  <c r="E591" i="4" s="1"/>
  <c r="D592" i="4" s="1" a="1"/>
  <c r="D592" i="4" s="1"/>
  <c r="H591" i="4"/>
  <c r="F45" i="4"/>
  <c r="E45" i="4" s="1"/>
  <c r="D46" i="4" s="1" a="1"/>
  <c r="D46" i="4" s="1"/>
  <c r="H45" i="4"/>
  <c r="F479" i="4"/>
  <c r="E479" i="4" s="1"/>
  <c r="D480" i="4" s="1" a="1"/>
  <c r="D480" i="4" s="1"/>
  <c r="H479" i="4"/>
  <c r="F395" i="4"/>
  <c r="E395" i="4" s="1"/>
  <c r="D396" i="4" s="1" a="1"/>
  <c r="D396" i="4" s="1"/>
  <c r="H395" i="4"/>
  <c r="H437" i="4"/>
  <c r="F437" i="4"/>
  <c r="E437" i="4" s="1"/>
  <c r="D438" i="4" s="1" a="1"/>
  <c r="D438" i="4" s="1"/>
  <c r="F185" i="4"/>
  <c r="E185" i="4" s="1"/>
  <c r="D186" i="4" s="1" a="1"/>
  <c r="D186" i="4" s="1"/>
  <c r="H185" i="4"/>
  <c r="F297" i="4"/>
  <c r="E297" i="4" s="1"/>
  <c r="D298" i="4" s="1" a="1"/>
  <c r="D298" i="4" s="1"/>
  <c r="H297" i="4"/>
  <c r="F381" i="4"/>
  <c r="E381" i="4" s="1"/>
  <c r="D382" i="4" s="1" a="1"/>
  <c r="D382" i="4" s="1"/>
  <c r="H381" i="4"/>
  <c r="F101" i="4"/>
  <c r="E101" i="4" s="1"/>
  <c r="D102" i="4" s="1" a="1"/>
  <c r="D102" i="4" s="1"/>
  <c r="H101" i="4"/>
  <c r="H577" i="4"/>
  <c r="F577" i="4"/>
  <c r="E577" i="4" s="1"/>
  <c r="D578" i="4" s="1" a="1"/>
  <c r="D578" i="4" s="1"/>
  <c r="G88" i="4" l="1"/>
  <c r="G396" i="4"/>
  <c r="G480" i="4"/>
  <c r="G578" i="4"/>
  <c r="G466" i="4"/>
  <c r="G102" i="4"/>
  <c r="G592" i="4"/>
  <c r="G200" i="4"/>
  <c r="G284" i="4"/>
  <c r="G368" i="4"/>
  <c r="G648" i="4"/>
  <c r="F214" i="4"/>
  <c r="E214" i="4" s="1"/>
  <c r="H214" i="4"/>
  <c r="G494" i="4"/>
  <c r="G60" i="4"/>
  <c r="G228" i="4"/>
  <c r="G74" i="4"/>
  <c r="F256" i="4"/>
  <c r="E256" i="4" s="1"/>
  <c r="H256" i="4"/>
  <c r="G382" i="4"/>
  <c r="G144" i="4"/>
  <c r="G298" i="4"/>
  <c r="G312" i="4"/>
  <c r="G634" i="4"/>
  <c r="G340" i="4"/>
  <c r="G536" i="4"/>
  <c r="H606" i="4"/>
  <c r="F606" i="4"/>
  <c r="E606" i="4" s="1"/>
  <c r="G46" i="4"/>
  <c r="G564" i="4"/>
  <c r="G326" i="4"/>
  <c r="G410" i="4"/>
  <c r="G550" i="4"/>
  <c r="G354" i="4"/>
  <c r="G438" i="4"/>
  <c r="H508" i="4"/>
  <c r="F508" i="4"/>
  <c r="E508" i="4" s="1"/>
  <c r="G522" i="4"/>
  <c r="G270" i="4"/>
  <c r="G172" i="4"/>
  <c r="G130" i="4"/>
  <c r="G29" i="4"/>
  <c r="G424" i="4"/>
  <c r="G116" i="4"/>
  <c r="G242" i="4"/>
  <c r="G186" i="4"/>
  <c r="H158" i="4"/>
  <c r="F158" i="4"/>
  <c r="E158" i="4" s="1"/>
  <c r="G452" i="4"/>
  <c r="G620" i="4"/>
  <c r="H200" i="4" l="1"/>
  <c r="F200" i="4"/>
  <c r="E200" i="4" s="1"/>
  <c r="F228" i="4"/>
  <c r="E228" i="4" s="1"/>
  <c r="H228" i="4"/>
  <c r="F29" i="4"/>
  <c r="E29" i="4" s="1"/>
  <c r="D30" i="4" s="1" a="1"/>
  <c r="D30" i="4" s="1"/>
  <c r="H29" i="4"/>
  <c r="H620" i="4"/>
  <c r="F620" i="4"/>
  <c r="E620" i="4" s="1"/>
  <c r="F172" i="4"/>
  <c r="E172" i="4" s="1"/>
  <c r="H172" i="4"/>
  <c r="H298" i="4"/>
  <c r="F298" i="4"/>
  <c r="E298" i="4" s="1"/>
  <c r="H578" i="4"/>
  <c r="F578" i="4"/>
  <c r="E578" i="4" s="1"/>
  <c r="H116" i="4"/>
  <c r="F116" i="4"/>
  <c r="E116" i="4" s="1"/>
  <c r="H340" i="4"/>
  <c r="F340" i="4"/>
  <c r="E340" i="4" s="1"/>
  <c r="F634" i="4"/>
  <c r="E634" i="4" s="1"/>
  <c r="H634" i="4"/>
  <c r="H60" i="4"/>
  <c r="F60" i="4"/>
  <c r="E60" i="4" s="1"/>
  <c r="H312" i="4"/>
  <c r="F312" i="4"/>
  <c r="E312" i="4" s="1"/>
  <c r="H326" i="4"/>
  <c r="F326" i="4"/>
  <c r="E326" i="4" s="1"/>
  <c r="H270" i="4"/>
  <c r="F270" i="4"/>
  <c r="E270" i="4" s="1"/>
  <c r="F648" i="4"/>
  <c r="H648" i="4"/>
  <c r="F382" i="4"/>
  <c r="E382" i="4" s="1"/>
  <c r="H382" i="4"/>
  <c r="H522" i="4"/>
  <c r="F522" i="4"/>
  <c r="E522" i="4" s="1"/>
  <c r="H46" i="4"/>
  <c r="F46" i="4"/>
  <c r="E46" i="4" s="1"/>
  <c r="F368" i="4"/>
  <c r="E368" i="4" s="1"/>
  <c r="H368" i="4"/>
  <c r="H536" i="4"/>
  <c r="F536" i="4"/>
  <c r="E536" i="4" s="1"/>
  <c r="H354" i="4"/>
  <c r="F354" i="4"/>
  <c r="E354" i="4" s="1"/>
  <c r="H424" i="4"/>
  <c r="F424" i="4"/>
  <c r="E424" i="4" s="1"/>
  <c r="F550" i="4"/>
  <c r="E550" i="4" s="1"/>
  <c r="H550" i="4"/>
  <c r="F494" i="4"/>
  <c r="E494" i="4" s="1"/>
  <c r="H494" i="4"/>
  <c r="H452" i="4"/>
  <c r="F452" i="4"/>
  <c r="E452" i="4" s="1"/>
  <c r="F144" i="4"/>
  <c r="E144" i="4" s="1"/>
  <c r="H144" i="4"/>
  <c r="H186" i="4"/>
  <c r="F186" i="4"/>
  <c r="E186" i="4" s="1"/>
  <c r="F242" i="4"/>
  <c r="E242" i="4" s="1"/>
  <c r="H242" i="4"/>
  <c r="H88" i="4"/>
  <c r="F88" i="4"/>
  <c r="E88" i="4" s="1"/>
  <c r="H74" i="4"/>
  <c r="F74" i="4"/>
  <c r="E74" i="4" s="1"/>
  <c r="H438" i="4"/>
  <c r="F438" i="4"/>
  <c r="E438" i="4" s="1"/>
  <c r="F592" i="4"/>
  <c r="E592" i="4" s="1"/>
  <c r="H592" i="4"/>
  <c r="H102" i="4"/>
  <c r="F102" i="4"/>
  <c r="E102" i="4" s="1"/>
  <c r="F410" i="4"/>
  <c r="E410" i="4" s="1"/>
  <c r="H410" i="4"/>
  <c r="F130" i="4"/>
  <c r="E130" i="4" s="1"/>
  <c r="H130" i="4"/>
  <c r="F466" i="4"/>
  <c r="E466" i="4" s="1"/>
  <c r="H466" i="4"/>
  <c r="H480" i="4"/>
  <c r="F480" i="4"/>
  <c r="E480" i="4" s="1"/>
  <c r="H564" i="4"/>
  <c r="F564" i="4"/>
  <c r="E564" i="4" s="1"/>
  <c r="F396" i="4"/>
  <c r="E396" i="4" s="1"/>
  <c r="H396" i="4"/>
  <c r="H284" i="4"/>
  <c r="F284" i="4"/>
  <c r="E284" i="4" s="1"/>
  <c r="G30" i="4" l="1"/>
  <c r="E648" i="4"/>
  <c r="H30" i="4" l="1"/>
  <c r="F30" i="4"/>
  <c r="W3" i="12" l="1" a="1"/>
  <c r="W3" i="12" s="1"/>
  <c r="E30" i="4"/>
  <c r="D31" i="4" s="1" a="1"/>
  <c r="D31" i="4" s="1"/>
  <c r="W4" i="12" l="1"/>
  <c r="W5" i="12"/>
  <c r="G31" i="4"/>
  <c r="F31" i="4" l="1"/>
  <c r="H31" i="4"/>
  <c r="E31" i="4" l="1"/>
  <c r="D32" i="4" s="1" a="1"/>
  <c r="D32" i="4" s="1"/>
  <c r="G32" i="4" l="1"/>
  <c r="F32" i="4" l="1"/>
  <c r="J19" i="4" s="1" a="1"/>
  <c r="H32" i="4"/>
  <c r="J19" i="4" l="1"/>
  <c r="E32" i="4"/>
  <c r="I19" i="4" l="1"/>
  <c r="I20" i="4" l="1"/>
  <c r="I21" i="4" l="1"/>
  <c r="I22" i="4" l="1"/>
  <c r="I23" i="4" l="1"/>
  <c r="Y4" i="6" l="1"/>
  <c r="Y5" i="6"/>
  <c r="Y3" i="6"/>
  <c r="I24" i="4"/>
  <c r="I25" i="4" s="1"/>
  <c r="I26" i="4" s="1"/>
  <c r="I27" i="4" s="1"/>
  <c r="I28" i="4" s="1"/>
  <c r="I29" i="4" s="1"/>
  <c r="I30" i="4" s="1"/>
  <c r="I31" i="4" s="1"/>
  <c r="I32" i="4" s="1"/>
  <c r="I33" i="4" s="1"/>
  <c r="I34" i="4" s="1"/>
  <c r="I35" i="4" s="1"/>
  <c r="I36" i="4" s="1"/>
  <c r="I37" i="4" s="1"/>
  <c r="I38" i="4" s="1"/>
  <c r="I39" i="4" s="1"/>
  <c r="I40" i="4" s="1"/>
  <c r="I41" i="4" s="1"/>
  <c r="I42" i="4" s="1"/>
  <c r="I43" i="4" s="1"/>
  <c r="I44" i="4" s="1"/>
  <c r="I45" i="4" s="1"/>
  <c r="I46" i="4" s="1"/>
  <c r="I47" i="4" s="1"/>
  <c r="I48" i="4" s="1"/>
  <c r="I49" i="4" s="1"/>
  <c r="I50"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<sst xmlns="http://schemas.openxmlformats.org/spreadsheetml/2006/main" count="3495" uniqueCount="846">
  <si>
    <t>Ce document est composé de : This document is composed of: Este documento se compone de:</t>
  </si>
  <si>
    <t>avec valeurs ou texte-with values or text-con valores o texto</t>
  </si>
  <si>
    <t>cellules vides - empty cells - celdas vacías</t>
  </si>
  <si>
    <t>lignes - rows - filas</t>
  </si>
  <si>
    <t>colonnes - columns - columnas</t>
  </si>
  <si>
    <t>https://www.hotellerie-restauration.ac-versailles.fr/spip.php?article4551</t>
  </si>
  <si>
    <t>Des fiches techniques Excel pour tous les métiers de bouche</t>
  </si>
  <si>
    <t>Des modèles de fiches techniques adaptés aux usages professionnels</t>
  </si>
  <si>
    <t>Établissements de la filière et formations Formation Ressources</t>
  </si>
  <si>
    <t>mardi 9 décembre 2025, par Laurent Nadiras</t>
  </si>
  <si>
    <t>Le Centre de Ressources National Hôtellerie-Restauration relaie le travail de Joël Leboucher, créateur du site cuisine-centrale17.fr, qui met gratuitement à disposition des modèles de fiches techniques sous Excel pour l’ensemble des métiers de bouche.</t>
  </si>
  <si>
    <r>
      <t xml:space="preserve">Ces fiches ont été conçues pour répondre aux besoins spécifiques de la </t>
    </r>
    <r>
      <rPr>
        <b/>
        <sz val="11"/>
        <color theme="1"/>
        <rFont val="Calibri"/>
        <family val="2"/>
        <scheme val="minor"/>
      </rPr>
      <t>restauration collective</t>
    </r>
    <r>
      <rPr>
        <sz val="11"/>
        <color theme="1"/>
        <rFont val="Calibri"/>
        <family val="2"/>
        <scheme val="minor"/>
      </rPr>
      <t xml:space="preserve"> (cuisines centrales, restauration territoriale, EHPAD, etc.), de la </t>
    </r>
    <r>
      <rPr>
        <b/>
        <sz val="11"/>
        <color theme="1"/>
        <rFont val="Calibri"/>
        <family val="2"/>
        <scheme val="minor"/>
      </rPr>
      <t>restauration scolaire</t>
    </r>
    <r>
      <rPr>
        <sz val="11"/>
        <color theme="1"/>
        <rFont val="Calibri"/>
        <family val="2"/>
        <scheme val="minor"/>
      </rPr>
      <t xml:space="preserve">, mais aussi des </t>
    </r>
    <r>
      <rPr>
        <b/>
        <sz val="11"/>
        <color theme="1"/>
        <rFont val="Calibri"/>
        <family val="2"/>
        <scheme val="minor"/>
      </rPr>
      <t>lycées hôteliers</t>
    </r>
    <r>
      <rPr>
        <sz val="11"/>
        <color theme="1"/>
        <rFont val="Calibri"/>
        <family val="2"/>
        <scheme val="minor"/>
      </rPr>
      <t xml:space="preserve">, et </t>
    </r>
    <r>
      <rPr>
        <b/>
        <sz val="11"/>
        <color theme="1"/>
        <rFont val="Calibri"/>
        <family val="2"/>
        <scheme val="minor"/>
      </rPr>
      <t>CFA cuisine/pâtisserie</t>
    </r>
    <r>
      <rPr>
        <sz val="11"/>
        <color theme="1"/>
        <rFont val="Calibri"/>
        <family val="2"/>
        <scheme val="minor"/>
      </rPr>
      <t xml:space="preserve">. Elles constituent des outils opérationnels pour les équipes de production et des </t>
    </r>
    <r>
      <rPr>
        <b/>
        <sz val="11"/>
        <color theme="1"/>
        <rFont val="Calibri"/>
        <family val="2"/>
        <scheme val="minor"/>
      </rPr>
      <t>supports pédagogiques</t>
    </r>
    <r>
      <rPr>
        <sz val="11"/>
        <color theme="1"/>
        <rFont val="Calibri"/>
        <family val="2"/>
        <scheme val="minor"/>
      </rPr>
      <t xml:space="preserve"> de qualité pour les élèves, apprentis, enseignants et formateurs.</t>
    </r>
  </si>
  <si>
    <r>
      <t xml:space="preserve">Les fiches techniques Excel proposées par </t>
    </r>
    <r>
      <rPr>
        <b/>
        <sz val="11"/>
        <color theme="1"/>
        <rFont val="Calibri"/>
        <family val="2"/>
        <scheme val="minor"/>
      </rPr>
      <t xml:space="preserve">Joël Leboucher </t>
    </r>
    <r>
      <rPr>
        <sz val="11"/>
        <color theme="1"/>
        <rFont val="Calibri"/>
        <family val="2"/>
        <scheme val="minor"/>
      </rPr>
      <t>couvrent de nombreux secteurs :</t>
    </r>
  </si>
  <si>
    <t>Cuisine</t>
  </si>
  <si>
    <t>Pâtisserie</t>
  </si>
  <si>
    <t>Boulangerie</t>
  </si>
  <si>
    <t>Charcuterie</t>
  </si>
  <si>
    <t>Traiteur</t>
  </si>
  <si>
    <t>Bar et cocktails</t>
  </si>
  <si>
    <t>Elles ont été pensées pour faciliter le travail quotidien des équipes de cuisine et standardiser la documentation technologique. Parmi les fonctionnalités proposées :</t>
  </si>
  <si>
    <r>
      <t>Calculs automatiques</t>
    </r>
    <r>
      <rPr>
        <sz val="11"/>
        <color theme="1"/>
        <rFont val="Calibri"/>
        <family val="2"/>
        <scheme val="minor"/>
      </rPr>
      <t xml:space="preserve"> (quantités, rendements, coûts, etc.)</t>
    </r>
  </si>
  <si>
    <t>Saisies possibles en poids et en volumes</t>
  </si>
  <si>
    <t>Grammages par portion et pour 1 kg</t>
  </si>
  <si>
    <t>Conversions en g et en cL</t>
  </si>
  <si>
    <r>
      <t>Aide à l’organisation</t>
    </r>
    <r>
      <rPr>
        <sz val="11"/>
        <color theme="1"/>
        <rFont val="Calibri"/>
        <family val="2"/>
        <scheme val="minor"/>
      </rPr>
      <t xml:space="preserve"> de la production</t>
    </r>
  </si>
  <si>
    <r>
      <t>Tableau de mise en forme</t>
    </r>
    <r>
      <rPr>
        <sz val="11"/>
        <color theme="1"/>
        <rFont val="Calibri"/>
        <family val="2"/>
        <scheme val="minor"/>
      </rPr>
      <t xml:space="preserve"> pour découper un texte sans couper les mots</t>
    </r>
  </si>
  <si>
    <r>
      <t>Support pédagogique</t>
    </r>
    <r>
      <rPr>
        <sz val="11"/>
        <color theme="1"/>
        <rFont val="Calibri"/>
        <family val="2"/>
        <scheme val="minor"/>
      </rPr>
      <t xml:space="preserve"> utilisable en cours avec des élèves ou apprentis</t>
    </r>
  </si>
  <si>
    <t xml:space="preserve">Ces fichiers permettent ainsi de travailler avec les apprenants sur les notions de grammages, de proportionnalité, </t>
  </si>
  <si>
    <t>de coûts et de planification de la production, tout en restant au plus près de la réalité des cuisines professionnelles.</t>
  </si>
  <si>
    <t>Une ressource gratuite pour les enseignants et les formateurs</t>
  </si>
  <si>
    <r>
      <t xml:space="preserve">Les modèles de fiches techniques Excel de </t>
    </r>
    <r>
      <rPr>
        <b/>
        <sz val="11"/>
        <color theme="1"/>
        <rFont val="Calibri"/>
        <family val="2"/>
        <scheme val="minor"/>
      </rPr>
      <t>Joël Leboucher</t>
    </r>
    <r>
      <rPr>
        <sz val="11"/>
        <color theme="1"/>
        <rFont val="Calibri"/>
        <family val="2"/>
        <scheme val="minor"/>
      </rPr>
      <t xml:space="preserve"> sont mis à disposition en </t>
    </r>
    <r>
      <rPr>
        <b/>
        <sz val="11"/>
        <color theme="1"/>
        <rFont val="Calibri"/>
        <family val="2"/>
        <scheme val="minor"/>
      </rPr>
      <t>téléchargement gratuit</t>
    </r>
    <r>
      <rPr>
        <sz val="11"/>
        <color theme="1"/>
        <rFont val="Calibri"/>
        <family val="2"/>
        <scheme val="minor"/>
      </rPr>
      <t xml:space="preserve">. </t>
    </r>
  </si>
  <si>
    <t>Ils peuvent être utilisés comme :</t>
  </si>
  <si>
    <t>Outils de gestion et d’organisation pour les cuisines pédagogiques ou de production ;</t>
  </si>
  <si>
    <r>
      <t xml:space="preserve">Supports de cours en </t>
    </r>
    <r>
      <rPr>
        <b/>
        <sz val="11"/>
        <color theme="1"/>
        <rFont val="Calibri"/>
        <family val="2"/>
        <scheme val="minor"/>
      </rPr>
      <t>Cuisine</t>
    </r>
    <r>
      <rPr>
        <sz val="11"/>
        <color theme="1"/>
        <rFont val="Calibri"/>
        <family val="2"/>
        <scheme val="minor"/>
      </rPr>
      <t xml:space="preserve">, </t>
    </r>
    <r>
      <rPr>
        <b/>
        <sz val="11"/>
        <color theme="1"/>
        <rFont val="Calibri"/>
        <family val="2"/>
        <scheme val="minor"/>
      </rPr>
      <t>Pâtisserie</t>
    </r>
    <r>
      <rPr>
        <sz val="11"/>
        <color theme="1"/>
        <rFont val="Calibri"/>
        <family val="2"/>
        <scheme val="minor"/>
      </rPr>
      <t>,</t>
    </r>
    <r>
      <rPr>
        <b/>
        <sz val="11"/>
        <color theme="1"/>
        <rFont val="Calibri"/>
        <family val="2"/>
        <scheme val="minor"/>
      </rPr>
      <t>Boulangerie</t>
    </r>
    <r>
      <rPr>
        <sz val="11"/>
        <color theme="1"/>
        <rFont val="Calibri"/>
        <family val="2"/>
        <scheme val="minor"/>
      </rPr>
      <t xml:space="preserve">, </t>
    </r>
    <r>
      <rPr>
        <b/>
        <sz val="11"/>
        <color theme="1"/>
        <rFont val="Calibri"/>
        <family val="2"/>
        <scheme val="minor"/>
      </rPr>
      <t>Charcuterie-traiteur</t>
    </r>
    <r>
      <rPr>
        <sz val="11"/>
        <color theme="1"/>
        <rFont val="Calibri"/>
        <family val="2"/>
        <scheme val="minor"/>
      </rPr>
      <t xml:space="preserve"> et </t>
    </r>
    <r>
      <rPr>
        <b/>
        <sz val="11"/>
        <color theme="1"/>
        <rFont val="Calibri"/>
        <family val="2"/>
        <scheme val="minor"/>
      </rPr>
      <t>Bar</t>
    </r>
    <r>
      <rPr>
        <sz val="11"/>
        <color theme="1"/>
        <rFont val="Calibri"/>
        <family val="2"/>
        <scheme val="minor"/>
      </rPr>
      <t> ;</t>
    </r>
  </si>
  <si>
    <t>Documents de référence pour les travaux dirigés, études de cas, évaluations, etc.</t>
  </si>
  <si>
    <r>
      <t>Joël Leboucher</t>
    </r>
    <r>
      <rPr>
        <sz val="11"/>
        <color theme="1"/>
        <rFont val="Calibri"/>
        <family val="2"/>
        <scheme val="minor"/>
      </rPr>
      <t xml:space="preserve"> a notamment </t>
    </r>
    <r>
      <rPr>
        <b/>
        <sz val="11"/>
        <color theme="1"/>
        <rFont val="Calibri"/>
        <family val="2"/>
        <scheme val="minor"/>
      </rPr>
      <t>relooké le fichier « 18 colonnes » et ajouté deux colonnes supplémentaires</t>
    </r>
    <r>
      <rPr>
        <sz val="11"/>
        <color theme="1"/>
        <rFont val="Calibri"/>
        <family val="2"/>
        <scheme val="minor"/>
      </rPr>
      <t>,</t>
    </r>
  </si>
  <si>
    <t>afin d’offrir encore plus de souplesse aux utilisateurs.</t>
  </si>
  <si>
    <t>Pour accéder directement à la page de téléchargement des modèles de fiches techniques :</t>
  </si>
  <si>
    <t>Qui est Joël Leboucher ?</t>
  </si>
  <si>
    <t>Professionnel de la restauration collective, Joël Leboucher partage bénévolement des ressources Excel pour les métiers de bouche. Sur le site cuisine-centrale17.fr, il propose des modèles de fiches techniques et de recettes, des documents de travail (organisation, maîtrise sanitaire…) et quelques supports de formation et tutoriels numériques.</t>
  </si>
  <si>
    <r>
      <t xml:space="preserve">Des </t>
    </r>
    <r>
      <rPr>
        <b/>
        <sz val="11"/>
        <color theme="1"/>
        <rFont val="Calibri"/>
        <family val="2"/>
        <scheme val="minor"/>
      </rPr>
      <t>modèles de fiches techniques et de recettes</t>
    </r>
    <r>
      <rPr>
        <sz val="11"/>
        <color theme="1"/>
        <rFont val="Calibri"/>
        <family val="2"/>
        <scheme val="minor"/>
      </rPr>
      <t xml:space="preserve"> sous Excel ;</t>
    </r>
  </si>
  <si>
    <r>
      <t xml:space="preserve">Des </t>
    </r>
    <r>
      <rPr>
        <b/>
        <sz val="11"/>
        <color theme="1"/>
        <rFont val="Calibri"/>
        <family val="2"/>
        <scheme val="minor"/>
      </rPr>
      <t>documents de travail</t>
    </r>
    <r>
      <rPr>
        <sz val="11"/>
        <color theme="1"/>
        <rFont val="Calibri"/>
        <family val="2"/>
        <scheme val="minor"/>
      </rPr>
      <t xml:space="preserve"> (plan de nettoyage, maîtrise sanitaire, etc.) ;</t>
    </r>
  </si>
  <si>
    <r>
      <t xml:space="preserve">Des </t>
    </r>
    <r>
      <rPr>
        <b/>
        <sz val="11"/>
        <color theme="1"/>
        <rFont val="Calibri"/>
        <family val="2"/>
        <scheme val="minor"/>
      </rPr>
      <t>fiches produits</t>
    </r>
    <r>
      <rPr>
        <sz val="11"/>
        <color theme="1"/>
        <rFont val="Calibri"/>
        <family val="2"/>
        <scheme val="minor"/>
      </rPr>
      <t xml:space="preserve"> et supports de formation ;</t>
    </r>
  </si>
  <si>
    <r>
      <t xml:space="preserve">Des </t>
    </r>
    <r>
      <rPr>
        <b/>
        <sz val="11"/>
        <color theme="1"/>
        <rFont val="Calibri"/>
        <family val="2"/>
        <scheme val="minor"/>
      </rPr>
      <t>tutoriels</t>
    </r>
    <r>
      <rPr>
        <sz val="11"/>
        <color theme="1"/>
        <rFont val="Calibri"/>
        <family val="2"/>
        <scheme val="minor"/>
      </rPr>
      <t xml:space="preserve"> pour l’utilisation de logiciels et outils numériques.</t>
    </r>
  </si>
  <si>
    <r>
      <t xml:space="preserve">Engagé de longue date dans la profession, </t>
    </r>
    <r>
      <rPr>
        <b/>
        <sz val="11"/>
        <color theme="1"/>
        <rFont val="Calibri"/>
        <family val="2"/>
        <scheme val="minor"/>
      </rPr>
      <t>Joël Leboucher</t>
    </r>
    <r>
      <rPr>
        <sz val="11"/>
        <color theme="1"/>
        <rFont val="Calibri"/>
        <family val="2"/>
        <scheme val="minor"/>
      </rPr>
      <t xml:space="preserve"> contribue également à la</t>
    </r>
  </si>
  <si>
    <r>
      <t xml:space="preserve">diffusion des bonnes pratiques au sein de la restauration territoriale et est impliqué dans des réseaux professionnels de la restauration collective. Ses travaux sont régulièrement utilisés comme </t>
    </r>
    <r>
      <rPr>
        <b/>
        <sz val="11"/>
        <color theme="1"/>
        <rFont val="Calibri"/>
        <family val="2"/>
        <scheme val="minor"/>
      </rPr>
      <t>ressources de référence</t>
    </r>
    <r>
      <rPr>
        <sz val="11"/>
        <color theme="1"/>
        <rFont val="Calibri"/>
        <family val="2"/>
        <scheme val="minor"/>
      </rPr>
      <t xml:space="preserve"> par des collectivités, des associations professionnelles et des établissements de formation.</t>
    </r>
  </si>
  <si>
    <t>Intérêt pour la formation initiale et continue</t>
  </si>
  <si>
    <t>Ces fichiers font le lien entre la réalité de la production en restauration collective et les besoins des enseignants, formateurs et apprenants. Ils peuvent être utilisés pour : mettre les élèves en situation professionnelle, à travailler les outils de gestion et de traçabilité et à accompagner l’application des référentiels en hôtellerie-restauration et métiers de l’alimentation.</t>
  </si>
  <si>
    <t>Mettre les élèves de CAP, CS, Bac Pro, BP et BTS en situation professionnelle réaliste ;</t>
  </si>
  <si>
    <t>Initier les apprenants aux outils de gestion et de traçabilité utilisés sur le terrain ;</t>
  </si>
  <si>
    <t>Accompagner la mise en œuvre des référentiels en Hôtellerie-Restauration et Alimentation.</t>
  </si>
  <si>
    <r>
      <t xml:space="preserve">Le Centre de Ressources National Hôtellerie-Restauration remercie </t>
    </r>
    <r>
      <rPr>
        <b/>
        <sz val="11"/>
        <color theme="1"/>
        <rFont val="Calibri"/>
        <family val="2"/>
        <scheme val="minor"/>
      </rPr>
      <t>Joël Leboucher</t>
    </r>
    <r>
      <rPr>
        <sz val="11"/>
        <color theme="1"/>
        <rFont val="Calibri"/>
        <family val="2"/>
        <scheme val="minor"/>
      </rPr>
      <t xml:space="preserve"> pour ce travail de mutualisation au service des équipes pédagogiques et des professionnels.</t>
    </r>
  </si>
  <si>
    <t>Liens</t>
  </si>
  <si>
    <t> Courriel de Joël Leboucher : Pour lui écrire</t>
  </si>
  <si>
    <t> Cuisine-centrale17.fr - Union des Personnels de la Restauration Territoriale</t>
  </si>
  <si>
    <t> Page Facebook de l’UPRT</t>
  </si>
  <si>
    <t>FIN</t>
  </si>
  <si>
    <t>ICI</t>
  </si>
  <si>
    <t>MODE D'EMPLOI</t>
  </si>
  <si>
    <t>2️⃣ Saisissez  la largeur du document dans lequel vous collerez ensuite le texte.</t>
  </si>
  <si>
    <t xml:space="preserve">lorsque vous copiez ce tableau </t>
  </si>
  <si>
    <t xml:space="preserve"> 3️⃣ saisissez un nombre de caractères par lignes</t>
  </si>
  <si>
    <t xml:space="preserve">ajustez les colonnes </t>
  </si>
  <si>
    <t>◄4️⃣ Si vous ne voulez pas de ponctuation saisissez un X dans cette cellule</t>
  </si>
  <si>
    <t>Les fonctions LET, non compatibles avec toutes les versions d’Excel</t>
  </si>
  <si>
    <t>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t>
  </si>
  <si>
    <r>
      <t>avec 4</t>
    </r>
    <r>
      <rPr>
        <b/>
        <sz val="11"/>
        <rFont val="Calibri"/>
        <family val="2"/>
        <scheme val="minor"/>
      </rPr>
      <t>0 caractères par ligne</t>
    </r>
    <r>
      <rPr>
        <sz val="11"/>
        <rFont val="Calibri"/>
        <family val="2"/>
        <scheme val="minor"/>
      </rPr>
      <t xml:space="preserve">, un texte d’environ </t>
    </r>
    <r>
      <rPr>
        <b/>
        <sz val="11"/>
        <rFont val="Calibri"/>
        <family val="2"/>
        <scheme val="minor"/>
      </rPr>
      <t>1028 caractères</t>
    </r>
    <r>
      <rPr>
        <sz val="11"/>
        <rFont val="Calibri"/>
        <family val="2"/>
        <scheme val="minor"/>
      </rPr>
      <t xml:space="preserve"> remplira </t>
    </r>
    <r>
      <rPr>
        <b/>
        <sz val="11"/>
        <rFont val="Calibri"/>
        <family val="2"/>
        <scheme val="minor"/>
      </rPr>
      <t>28 lignes sur 30</t>
    </r>
    <r>
      <rPr>
        <sz val="11"/>
        <rFont val="Calibri"/>
        <family val="2"/>
        <scheme val="minor"/>
      </rPr>
      <t xml:space="preserve"> du tableau.Plus vous augmentez le nombre de caractères par ligne, plus chaque ligne peut contenir de texte</t>
    </r>
  </si>
  <si>
    <t xml:space="preserve"> (notamment avant 2021), ont été remplacées par des formules classiques</t>
  </si>
  <si>
    <t xml:space="preserve"> pour garantir un bon fonctionnement sur toutes les versions.</t>
  </si>
  <si>
    <t xml:space="preserve">LET functions, not compatible with all versions of Excel </t>
  </si>
  <si>
    <t>lorsque vous copiez ce tableau pour le coller ailleurs ajustez les colonnes</t>
  </si>
  <si>
    <t xml:space="preserve">(especially before 2021), have been replaced with standard formulas </t>
  </si>
  <si>
    <t>to ensure proper functioning across all versions.</t>
  </si>
  <si>
    <t>Las funciones LET, no compatibles con todas las versiones de Excel</t>
  </si>
  <si>
    <t xml:space="preserve"> (especialmente antes de 2021), han sido sustituidas por fórmulas clásicas </t>
  </si>
  <si>
    <t>1️⃣ 2️⃣ 3️⃣ 4️⃣ 5️⃣</t>
  </si>
  <si>
    <t>5️⃣ COPIEZ VOTRE TEXTE découpé et collez le dans votre document collage spécial valeur 1.2.3</t>
  </si>
  <si>
    <t>6️⃣ 7️⃣ 8️⃣ 9️⃣ 🔟</t>
  </si>
  <si>
    <t>Si vous ajustez la largeur des colonnes cliquez sur F9 pour la mise à jour</t>
  </si>
  <si>
    <t xml:space="preserve">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   </t>
  </si>
  <si>
    <t>▲</t>
  </si>
  <si>
    <t>▼</t>
  </si>
  <si>
    <t xml:space="preserve">TABLEAU " MAGIQUE " de 45 lignes 🎯 Objectif </t>
  </si>
  <si>
    <t>Saisir ou coller un texte et le découper automatiquement au nombre de caractères saisis sans couper les mots . Avec ou sans ponctuation pour qu’il tienne dans le cadre prévu.</t>
  </si>
  <si>
    <t>Fin du document cellule &gt;</t>
  </si>
  <si>
    <t>Mode d'emploi Express  &gt; les formules avec LET ont été remplacées</t>
  </si>
  <si>
    <t>Si vous modifiez la largeur de cette colonne cliquez sur F9 pour la mise à jour</t>
  </si>
  <si>
    <t>→ Utilisez Collage spécial &gt; 1.2.3 Valeurs.</t>
  </si>
  <si>
    <t xml:space="preserve">◄ 2️⃣  Saisissez  la largeur du document dans lequel vous collerez ensuite le texte. </t>
  </si>
  <si>
    <t>vous avez 45 lignes pour saisir ou coller du texte</t>
  </si>
  <si>
    <t>◄ 4️⃣  Si vous ne voulez pas de ponctuation saisissez un X dans cette cellule</t>
  </si>
  <si>
    <t xml:space="preserve">1️⃣ COLLEZ LE TEXTE BRUT  A DÉCOUPER  DANS CETTE COLONNE ▼    </t>
  </si>
  <si>
    <t>Saisissez  la largeur totale des colonnes « Phases de progression » de votre postit.</t>
  </si>
  <si>
    <t>⚠️ NE RIEN COLLER DANS CETTE COLONNE</t>
  </si>
  <si>
    <t xml:space="preserve">sans espaces ▼   </t>
  </si>
  <si>
    <t>(postit, fiche…) où vous collerez le texte.</t>
  </si>
  <si>
    <t>❸  saisissez un nombre de caractères par lignes</t>
  </si>
  <si>
    <t xml:space="preserve">Indiquez un nombre de caractères pour éviter </t>
  </si>
  <si>
    <t>que le texte ne déborde du cadre.</t>
  </si>
  <si>
    <t>para garantizar un buen funcionamiento en todas las versiones.</t>
  </si>
  <si>
    <t>❺ Récupérez le texte découpé</t>
  </si>
  <si>
    <t>et collez-le dans votre document</t>
  </si>
  <si>
    <t>→ Collage spécial &gt; 1.2.3 Valeurs.</t>
  </si>
  <si>
    <t>💡 Astuce  Vérifiez visuellement que le texte</t>
  </si>
  <si>
    <t xml:space="preserve"> ne dépasse pas du cadre après collage.</t>
  </si>
  <si>
    <t>dans Excel, tous les caractères ne “pèsent” pas la même largeur,</t>
  </si>
  <si>
    <t xml:space="preserve"> même avec la même police et la même taille.</t>
  </si>
  <si>
    <r>
      <t xml:space="preserve">Une lettre comme </t>
    </r>
    <r>
      <rPr>
        <sz val="11"/>
        <color rgb="FF0033CC"/>
        <rFont val="Arial Unicode MS"/>
      </rPr>
      <t>M</t>
    </r>
    <r>
      <rPr>
        <sz val="11"/>
        <color rgb="FF0033CC"/>
        <rFont val="Calibri"/>
        <family val="2"/>
        <scheme val="minor"/>
      </rPr>
      <t xml:space="preserve"> est </t>
    </r>
    <r>
      <rPr>
        <b/>
        <sz val="11"/>
        <color rgb="FF0033CC"/>
        <rFont val="Calibri"/>
        <family val="2"/>
        <scheme val="minor"/>
      </rPr>
      <t>très large</t>
    </r>
    <r>
      <rPr>
        <sz val="11"/>
        <color rgb="FF0033CC"/>
        <rFont val="Calibri"/>
        <family val="2"/>
        <scheme val="minor"/>
      </rPr>
      <t xml:space="preserve"> - Une lettre comme i, l, t est très fine - </t>
    </r>
  </si>
  <si>
    <t>Les espaces sont assez étroits - Les points, virgules, etc. prennent peu de place</t>
  </si>
  <si>
    <r>
      <t xml:space="preserve">Même si le </t>
    </r>
    <r>
      <rPr>
        <b/>
        <sz val="11"/>
        <color rgb="FF0033CC"/>
        <rFont val="Calibri"/>
        <family val="2"/>
        <scheme val="minor"/>
      </rPr>
      <t>nombre de caractères</t>
    </r>
    <r>
      <rPr>
        <sz val="11"/>
        <color rgb="FF0033CC"/>
        <rFont val="Calibri"/>
        <family val="2"/>
        <scheme val="minor"/>
      </rPr>
      <t xml:space="preserve"> est proche, en largeur </t>
    </r>
    <r>
      <rPr>
        <b/>
        <sz val="11"/>
        <color rgb="FF0033CC"/>
        <rFont val="Calibri"/>
        <family val="2"/>
        <scheme val="minor"/>
      </rPr>
      <t>pixels</t>
    </r>
    <r>
      <rPr>
        <sz val="11"/>
        <color rgb="FF0033CC"/>
        <rFont val="Calibri"/>
        <family val="2"/>
        <scheme val="minor"/>
      </rPr>
      <t>,</t>
    </r>
  </si>
  <si>
    <t xml:space="preserve"> ce n’est pas du tout la même chose.</t>
  </si>
  <si>
    <t>avec une police Calibri taille 12 vous aurez davantage de caractères par lignes</t>
  </si>
  <si>
    <t xml:space="preserve">à vous de choisir votre police </t>
  </si>
  <si>
    <t xml:space="preserve">J'INSISTE LES COLLAGES SE FONT TOUJOURS </t>
  </si>
  <si>
    <t>EN COLLAGE SPÉCIAL VALEURS 123 POUR NE PAS COLLER LES FORMULES</t>
  </si>
  <si>
    <t>Je vous en souhaite une bonne utilisation</t>
  </si>
  <si>
    <t>Joël Leboucher</t>
  </si>
  <si>
    <t xml:space="preserve">à vous de faire évoluer ce document et Passez le flambeau. </t>
  </si>
  <si>
    <t>Transmettez vos savoir-faire : les apprenants comprendront plus vite,</t>
  </si>
  <si>
    <t>réussiront mieux et pouront progresser plus facilement.</t>
  </si>
  <si>
    <r>
      <t xml:space="preserve">📝 </t>
    </r>
    <r>
      <rPr>
        <b/>
        <sz val="12"/>
        <color rgb="FFC00000"/>
        <rFont val="Calibri"/>
        <family val="2"/>
        <scheme val="minor"/>
      </rPr>
      <t>Découper un texte manuellement sur plusieurs cellules</t>
    </r>
  </si>
  <si>
    <r>
      <t xml:space="preserve">1️⃣. Gardez le </t>
    </r>
    <r>
      <rPr>
        <b/>
        <sz val="11"/>
        <color rgb="FF0000FF"/>
        <rFont val="Calibri"/>
        <family val="2"/>
        <scheme val="minor"/>
      </rPr>
      <t>texte complet</t>
    </r>
    <r>
      <rPr>
        <sz val="11"/>
        <color rgb="FF0000FF"/>
        <rFont val="Calibri"/>
        <family val="2"/>
        <scheme val="minor"/>
      </rPr>
      <t xml:space="preserve"> dans une cellule (ex. B10).</t>
    </r>
  </si>
  <si>
    <r>
      <t xml:space="preserve">2️⃣. Dans la </t>
    </r>
    <r>
      <rPr>
        <b/>
        <sz val="11"/>
        <color rgb="FF0000FF"/>
        <rFont val="Calibri"/>
        <family val="2"/>
        <scheme val="minor"/>
      </rPr>
      <t>barre de formule</t>
    </r>
    <r>
      <rPr>
        <sz val="11"/>
        <color rgb="FF0000FF"/>
        <rFont val="Calibri"/>
        <family val="2"/>
        <scheme val="minor"/>
      </rPr>
      <t xml:space="preserve">, repérez l’endroit où couper, </t>
    </r>
  </si>
  <si>
    <t>puis revenez jusqu’à un espace entre deux mots.</t>
  </si>
  <si>
    <r>
      <t xml:space="preserve">3️⃣. Sélectionnez tout ce qui est </t>
    </r>
    <r>
      <rPr>
        <b/>
        <sz val="11"/>
        <color rgb="FF0000FF"/>
        <rFont val="Calibri"/>
        <family val="2"/>
        <scheme val="minor"/>
      </rPr>
      <t>après cet espace</t>
    </r>
    <r>
      <rPr>
        <sz val="11"/>
        <color rgb="FF0000FF"/>
        <rFont val="Calibri"/>
        <family val="2"/>
        <scheme val="minor"/>
      </rPr>
      <t xml:space="preserve"> </t>
    </r>
  </si>
  <si>
    <t>→ Ctrl+X (couper) → Entrée : la 1ʳᵉ partie reste en B10.</t>
  </si>
  <si>
    <r>
      <t xml:space="preserve">4️⃣. Descendez en B11 → </t>
    </r>
    <r>
      <rPr>
        <b/>
        <sz val="11"/>
        <color rgb="FF0000FF"/>
        <rFont val="Calibri"/>
        <family val="2"/>
        <scheme val="minor"/>
      </rPr>
      <t>Ctrl+V</t>
    </r>
    <r>
      <rPr>
        <sz val="11"/>
        <color rgb="FF0000FF"/>
        <rFont val="Calibri"/>
        <family val="2"/>
        <scheme val="minor"/>
      </rPr>
      <t xml:space="preserve"> (coller la suite).</t>
    </r>
  </si>
  <si>
    <t>Recommencez en B11, B12…</t>
  </si>
  <si>
    <t xml:space="preserve"> jusqu’à avoir une partie de texte par cellule.</t>
  </si>
  <si>
    <t>vous avez 10 lignes pour saisir ou coller du texte</t>
  </si>
  <si>
    <t>►</t>
  </si>
  <si>
    <t>◄</t>
  </si>
  <si>
    <t>bœuf bourguignon de grand-mère</t>
  </si>
  <si>
    <t>Préparation</t>
  </si>
  <si>
    <t>Portez à ébullition, puis baissez le feu et</t>
  </si>
  <si>
    <t>1. Coupez la viande en cubes d’environ 4 cm et mettez-la dans un grand saladier. Ajoutez-y les oignons coupés en rondelles, les carottes coupées en rondelles, les lardons, l’ail émincé et le bouquet garni. Versez le vin rouge sur le tout et laissez mariner au frais pendant 24 heures.</t>
  </si>
  <si>
    <t>2. Le lendemain, sortez la viande et les légumes de la marinade et égouttez-les. Réservez la marinade.</t>
  </si>
  <si>
    <t>3. Dans une cocotte en fonte, faites chauffer l’huile d’olive à feu moyen. Ajoutez la viande et faites-la dorer de tous les côtés. Retirez-la de la cocotte et réservez-la.</t>
  </si>
  <si>
    <t>4. Dans la même cocotte, faites revenir les légumes et les lardons pendant environ 5 minutes. Saupoudrez de farine et mélangez bien.</t>
  </si>
  <si>
    <t>5. Remettez la viande dans la cocotte et versez la marinade filtrée par-dessus. Ajoutez de l’eau si nécessaire pour recouvrir la viande. Salez et poivrez.</t>
  </si>
  <si>
    <t>6. Portez à ébullition, puis baissez le feu et laissez mijoter à feu doux pendant environ 3 heures, en remuant de temps en temps. La viande doit être tendre et la sauce onctueuse.</t>
  </si>
  <si>
    <t>7. Pendant ce temps, faites revenir les champignons dans une poêle avec un peu d’huile d’olive pendant environ 5 minutes.</t>
  </si>
  <si>
    <t>8. Ajoutez les champignons dans la cocotte environ 30 minutes avant la fin de la cuisson.</t>
  </si>
  <si>
    <t>9. Servez le bœuf bourguignon bien chaud accompagné de pommes de terre, de pâtes ou de riz.</t>
  </si>
  <si>
    <t xml:space="preserve">Séparez le blanc du jaune d’œuf. Versez la farine dans un saladier et mélangez avec le sucre et la levure. </t>
  </si>
  <si>
    <t>Faites un puits au centre, ajoutez le jaune d’œuf et délayez petit à petit avec le lait.</t>
  </si>
  <si>
    <t>Fouettez le blanc en neige puis incorporez-le à la préparation. Laissez reposer la pâte 2h.</t>
  </si>
  <si>
    <t xml:space="preserve">Faites chauffer le bain de friture. </t>
  </si>
  <si>
    <t xml:space="preserve">Nettoyez les fleurs d’accacia sans les faire tremper puis plongez-les dans la pâte à beignet puis la friture. </t>
  </si>
  <si>
    <t>Laissez cuire 2 min en les retournant.</t>
  </si>
  <si>
    <t>Egouttez sur un papier absorbant, saupoudrez de sucre et dégustez.</t>
  </si>
  <si>
    <t>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t>
  </si>
  <si>
    <t>Si vous cochez « sans ponctuation », celles-ci ne s’afficheront plus.</t>
  </si>
  <si>
    <t>Flèches à copier/coller dans vos documents</t>
  </si>
  <si>
    <t>Saisissez l’élément à supprimer du texte.</t>
  </si>
  <si>
    <t>Saisissez l’élément de remplacement</t>
  </si>
  <si>
    <t>SUPPRESPACE(SUBSTITUE(SUBSTITUE(SUBSTITUE(SUBSTITUE(SUBSTITUE(SUBSTITUE(SUBSTITUE(SUBSTITUE(SUBSTITUE(EPURAGE(SI(OU(GAUCHE(C14;1)="-";GAUCHE(C14;1)="=");STXT(C14;2;99999);C14));"—";"-");"–";"-");CAR(160);" ");CAR(9);" ");CAR(13);" ");CAR(10);" ");" ";" ");" ";" ");" ";" "))</t>
  </si>
  <si>
    <t>Collage spécial &gt; 1.2.3 Valeurs pour ne coller que le texte, sans formules.</t>
  </si>
  <si>
    <t>Colonne B</t>
  </si>
  <si>
    <t>puis dans votre document faites</t>
  </si>
  <si>
    <t>Colonne A</t>
  </si>
  <si>
    <t>Ensuite, dans la colonne B copiez le texte nettoyé</t>
  </si>
  <si>
    <r>
      <t xml:space="preserve">Si vous récupérez du texte sur internet, collez-le d’abord dans la </t>
    </r>
    <r>
      <rPr>
        <b/>
        <sz val="11"/>
        <color rgb="FFC00000"/>
        <rFont val="Calibri"/>
        <family val="2"/>
        <scheme val="minor"/>
      </rPr>
      <t>colonne A</t>
    </r>
    <r>
      <rPr>
        <sz val="11"/>
        <color rgb="FFC00000"/>
        <rFont val="Calibri"/>
        <family val="2"/>
        <scheme val="minor"/>
      </rPr>
      <t xml:space="preserve"> pour le “nettoyer” : cela supprime les espaces insécables, tabulations invisibles et autres “pollutions”.</t>
    </r>
  </si>
  <si>
    <r>
      <t>Collage spécial &gt; 1.2.3 Valeurs</t>
    </r>
    <r>
      <rPr>
        <sz val="11"/>
        <color rgb="FFC00000"/>
        <rFont val="Calibri"/>
        <family val="2"/>
        <scheme val="minor"/>
      </rPr>
      <t xml:space="preserve"> pour ne coller que le texte, sans formules.</t>
    </r>
  </si>
  <si>
    <t xml:space="preserve"> collez-le texte brut dans la colonne A</t>
  </si>
  <si>
    <t>Ensuite, dans la colonne C copiez le texte nettoyé</t>
  </si>
  <si>
    <t>texte brut</t>
  </si>
  <si>
    <t>que fait la formule supprimer les lignes vides</t>
  </si>
  <si>
    <t>◄ 3️⃣ saisissez un nombre de caractères par lignes</t>
  </si>
  <si>
    <t>B - texte nettoyé  ⚠️ NE RIEN COLLER DANS CETTE COLONNE</t>
  </si>
  <si>
    <t>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t>
  </si>
  <si>
    <t>FILTRE(F14:F643;SUPPRESPACE(SUBSTITUE(F14:F643;CAR(160);""))&lt;&gt;"")</t>
  </si>
  <si>
    <t>Détail, morceau par morceau :</t>
  </si>
  <si>
    <r>
      <t>enlève l’</t>
    </r>
    <r>
      <rPr>
        <b/>
        <sz val="11"/>
        <color theme="1"/>
        <rFont val="Calibri"/>
        <family val="2"/>
        <scheme val="minor"/>
      </rPr>
      <t>espace insécable</t>
    </r>
    <r>
      <rPr>
        <sz val="11"/>
        <color theme="1"/>
        <rFont val="Calibri"/>
        <family val="2"/>
        <scheme val="minor"/>
      </rPr>
      <t xml:space="preserve"> (CAR(160)) dans chaque cellule de la plage.</t>
    </r>
  </si>
  <si>
    <t>SUPPRESPACE(...)</t>
  </si>
  <si>
    <t>supprime les espaces en trop (début/fin) et réduit les espaces multiples.</t>
  </si>
  <si>
    <r>
      <t xml:space="preserve">Donc si une cellule contenait juste des espaces/insécables, elle devient </t>
    </r>
    <r>
      <rPr>
        <sz val="10"/>
        <color theme="1"/>
        <rFont val="Arial Unicode MS"/>
      </rPr>
      <t>""</t>
    </r>
    <r>
      <rPr>
        <sz val="11"/>
        <color theme="1"/>
        <rFont val="Calibri"/>
        <family val="2"/>
        <scheme val="minor"/>
      </rPr>
      <t xml:space="preserve"> après nettoyage.</t>
    </r>
  </si>
  <si>
    <t>...&lt;&gt;""</t>
  </si>
  <si>
    <r>
      <t xml:space="preserve">crée un test VRAI/FAUX : </t>
    </r>
    <r>
      <rPr>
        <b/>
        <sz val="11"/>
        <color theme="1"/>
        <rFont val="Calibri"/>
        <family val="2"/>
        <scheme val="minor"/>
      </rPr>
      <t>VRAI</t>
    </r>
    <r>
      <rPr>
        <sz val="11"/>
        <color theme="1"/>
        <rFont val="Calibri"/>
        <family val="2"/>
        <scheme val="minor"/>
      </rPr>
      <t xml:space="preserve"> si, après nettoyage, il reste du texte ; </t>
    </r>
    <r>
      <rPr>
        <b/>
        <sz val="11"/>
        <color theme="1"/>
        <rFont val="Calibri"/>
        <family val="2"/>
        <scheme val="minor"/>
      </rPr>
      <t>FAUX</t>
    </r>
    <r>
      <rPr>
        <sz val="11"/>
        <color theme="1"/>
        <rFont val="Calibri"/>
        <family val="2"/>
        <scheme val="minor"/>
      </rPr>
      <t xml:space="preserve"> sinon.</t>
    </r>
  </si>
  <si>
    <r>
      <t xml:space="preserve">Elle  renvoie </t>
    </r>
    <r>
      <rPr>
        <b/>
        <sz val="11"/>
        <color theme="1"/>
        <rFont val="Calibri"/>
        <family val="2"/>
        <scheme val="minor"/>
      </rPr>
      <t>uniquement les cellules “réellement remplies”</t>
    </r>
    <r>
      <rPr>
        <sz val="11"/>
        <color theme="1"/>
        <rFont val="Calibri"/>
        <family val="2"/>
        <scheme val="minor"/>
      </rPr>
      <t xml:space="preserve"> de </t>
    </r>
    <r>
      <rPr>
        <sz val="10"/>
        <color theme="1"/>
        <rFont val="Arial Unicode MS"/>
      </rPr>
      <t>F72:F81</t>
    </r>
    <r>
      <rPr>
        <sz val="11"/>
        <color theme="1"/>
        <rFont val="Calibri"/>
        <family val="2"/>
        <scheme val="minor"/>
      </rPr>
      <t xml:space="preserve">, </t>
    </r>
  </si>
  <si>
    <t>en ignorant celles qui ne contiennent que des espaces (y compris des espaces insécables).</t>
  </si>
  <si>
    <t>SUBSTITUE(F14:F643;CAR(160);"")</t>
  </si>
  <si>
    <t>FILTRE(F14:F643; test)</t>
  </si>
  <si>
    <r>
      <t xml:space="preserve">garde </t>
    </r>
    <r>
      <rPr>
        <b/>
        <sz val="11"/>
        <color theme="1"/>
        <rFont val="Calibri"/>
        <family val="2"/>
        <scheme val="minor"/>
      </rPr>
      <t>les valeurs originales</t>
    </r>
    <r>
      <rPr>
        <sz val="11"/>
        <color theme="1"/>
        <rFont val="Calibri"/>
        <family val="2"/>
        <scheme val="minor"/>
      </rPr>
      <t xml:space="preserve"> de </t>
    </r>
    <r>
      <rPr>
        <sz val="10"/>
        <color theme="1"/>
        <rFont val="Arial Unicode MS"/>
      </rPr>
      <t>F14:F643</t>
    </r>
    <r>
      <rPr>
        <sz val="11"/>
        <color theme="1"/>
        <rFont val="Calibri"/>
        <family val="2"/>
        <scheme val="minor"/>
      </rPr>
      <t xml:space="preserve"> là où le test est VRAI (et les renvoie en “déversement”), en conservant l’ordre.</t>
    </r>
  </si>
  <si>
    <t xml:space="preserve">Ce que fait la formule </t>
  </si>
  <si>
    <t>Découpage logique, dans l’ordre :</t>
  </si>
  <si>
    <t>1. Empêche Excel d’interpréter le texte comme une formule</t>
  </si>
  <si>
    <t>SI(OU(GAUCHE(C14;1)="-";GAUCHE(C14;1)="=");STXT(C14;2;99999);C14)</t>
  </si>
  <si>
    <r>
      <t xml:space="preserve">Si le 1er caractère est </t>
    </r>
    <r>
      <rPr>
        <sz val="10"/>
        <color theme="1"/>
        <rFont val="Arial Unicode MS"/>
      </rPr>
      <t>-</t>
    </r>
    <r>
      <rPr>
        <sz val="11"/>
        <color theme="1"/>
        <rFont val="Calibri"/>
        <family val="2"/>
        <scheme val="minor"/>
      </rPr>
      <t xml:space="preserve"> ou </t>
    </r>
    <r>
      <rPr>
        <sz val="10"/>
        <color theme="1"/>
        <rFont val="Arial Unicode MS"/>
      </rPr>
      <t>=</t>
    </r>
    <r>
      <rPr>
        <sz val="11"/>
        <color theme="1"/>
        <rFont val="Calibri"/>
        <family val="2"/>
        <scheme val="minor"/>
      </rPr>
      <t>, il est supprimé (on prend le texte à partir du 2ᵉ caractère).</t>
    </r>
  </si>
  <si>
    <t>Sinon, on garde C14 tel quel.</t>
  </si>
  <si>
    <t>2. EPURAGE(...)</t>
  </si>
  <si>
    <t>Supprime beaucoup de caractères de contrôle “invisibles” (souvent issus de copier/coller).</t>
  </si>
  <si>
    <t>3. Normalise les tirets</t>
  </si>
  <si>
    <t>SUBSTITUE(...;"—";"-")</t>
  </si>
  <si>
    <t>SUBSTITUE(...;"–";"-")</t>
  </si>
  <si>
    <r>
      <t xml:space="preserve">Remplace les tirets longs (—) et moyens (–) par le tiret simple </t>
    </r>
    <r>
      <rPr>
        <sz val="10"/>
        <color theme="1"/>
        <rFont val="Arial Unicode MS"/>
      </rPr>
      <t>-</t>
    </r>
    <r>
      <rPr>
        <sz val="11"/>
        <color theme="1"/>
        <rFont val="Calibri"/>
        <family val="2"/>
        <scheme val="minor"/>
      </rPr>
      <t>.</t>
    </r>
  </si>
  <si>
    <t>Ça évite que “Mojito – classique” soit différent de “Mojito - classique”.</t>
  </si>
  <si>
    <t>4. Convertit les séparateurs invisibles en espace normal</t>
  </si>
  <si>
    <t>SUBSTITUE(...;CAR(160);" ")</t>
  </si>
  <si>
    <t>SUBSTITUE(...;CAR(9);" ")</t>
  </si>
  <si>
    <t>SUBSTITUE(...;CAR(13);" ")</t>
  </si>
  <si>
    <t>SUBSTITUE(...;CAR(10);" ")</t>
  </si>
  <si>
    <t>SUBSTITUE(...;" ";" ")</t>
  </si>
  <si>
    <t>SUBSTITUE(...;" ";" ")</t>
  </si>
  <si>
    <t>SUBSTITUE(...;" ";" ")</t>
  </si>
  <si>
    <r>
      <t>CAR(160)</t>
    </r>
    <r>
      <rPr>
        <sz val="11"/>
        <color theme="1"/>
        <rFont val="Calibri"/>
        <family val="2"/>
        <scheme val="minor"/>
      </rPr>
      <t xml:space="preserve"> : espace insécable classique (web/PDF)</t>
    </r>
  </si>
  <si>
    <r>
      <t>CAR(9)</t>
    </r>
    <r>
      <rPr>
        <sz val="11"/>
        <color theme="1"/>
        <rFont val="Calibri"/>
        <family val="2"/>
        <scheme val="minor"/>
      </rPr>
      <t xml:space="preserve"> : tabulation</t>
    </r>
  </si>
  <si>
    <r>
      <t>CAR(13)</t>
    </r>
    <r>
      <rPr>
        <sz val="11"/>
        <color theme="1"/>
        <rFont val="Calibri"/>
        <family val="2"/>
        <scheme val="minor"/>
      </rPr>
      <t xml:space="preserve"> / </t>
    </r>
    <r>
      <rPr>
        <sz val="10"/>
        <color theme="1"/>
        <rFont val="Arial Unicode MS"/>
      </rPr>
      <t>CAR(10)</t>
    </r>
    <r>
      <rPr>
        <sz val="11"/>
        <color theme="1"/>
        <rFont val="Calibri"/>
        <family val="2"/>
        <scheme val="minor"/>
      </rPr>
      <t xml:space="preserve"> : retours chariot / sauts de ligne</t>
    </r>
  </si>
  <si>
    <r>
      <t>" "</t>
    </r>
    <r>
      <rPr>
        <sz val="11"/>
        <color theme="1"/>
        <rFont val="Calibri"/>
        <family val="2"/>
        <scheme val="minor"/>
      </rPr>
      <t xml:space="preserve"> : espace fine (souvent copiée depuis PDF)</t>
    </r>
  </si>
  <si>
    <r>
      <t>" "</t>
    </r>
    <r>
      <rPr>
        <sz val="11"/>
        <color theme="1"/>
        <rFont val="Calibri"/>
        <family val="2"/>
        <scheme val="minor"/>
      </rPr>
      <t xml:space="preserve"> : espace “figure space” (PDF/typographie)</t>
    </r>
  </si>
  <si>
    <r>
      <t>" "</t>
    </r>
    <r>
      <rPr>
        <sz val="11"/>
        <color theme="1"/>
        <rFont val="Calibri"/>
        <family val="2"/>
        <scheme val="minor"/>
      </rPr>
      <t xml:space="preserve"> : espace fine insécable U+202F (très fréquent dans les PDF)</t>
    </r>
  </si>
  <si>
    <r>
      <t xml:space="preserve">Tout ça est “aplati” en </t>
    </r>
    <r>
      <rPr>
        <b/>
        <sz val="11"/>
        <color theme="1"/>
        <rFont val="Calibri"/>
        <family val="2"/>
        <scheme val="minor"/>
      </rPr>
      <t>un espace standard</t>
    </r>
    <r>
      <rPr>
        <sz val="11"/>
        <color theme="1"/>
        <rFont val="Calibri"/>
        <family val="2"/>
        <scheme val="minor"/>
      </rPr>
      <t>.</t>
    </r>
  </si>
  <si>
    <t>5. SUPPRESPACE(...)</t>
  </si>
  <si>
    <t>Nettoie la mise en forme des espaces :</t>
  </si>
  <si>
    <t>enlève les espaces en début/fin,</t>
  </si>
  <si>
    <t>remplace les suites d’espaces par un seul espace.</t>
  </si>
  <si>
    <t>Résultat final</t>
  </si>
  <si>
    <t>Tu obtiens un texte :</t>
  </si>
  <si>
    <t>sans caractères de contrôle,</t>
  </si>
  <si>
    <t>sans retours ligne/tabulations/espaces exotiques,</t>
  </si>
  <si>
    <t>avec des tirets homogènes,</t>
  </si>
  <si>
    <t>sans espaces multiples,</t>
  </si>
  <si>
    <r>
      <t xml:space="preserve">et sans </t>
    </r>
    <r>
      <rPr>
        <sz val="10"/>
        <color theme="1"/>
        <rFont val="Arial Unicode MS"/>
      </rPr>
      <t>-</t>
    </r>
    <r>
      <rPr>
        <sz val="11"/>
        <color theme="1"/>
        <rFont val="Calibri"/>
        <family val="2"/>
        <scheme val="minor"/>
      </rPr>
      <t>/</t>
    </r>
    <r>
      <rPr>
        <sz val="10"/>
        <color theme="1"/>
        <rFont val="Arial Unicode MS"/>
      </rPr>
      <t>=</t>
    </r>
    <r>
      <rPr>
        <sz val="11"/>
        <color theme="1"/>
        <rFont val="Calibri"/>
        <family val="2"/>
        <scheme val="minor"/>
      </rPr>
      <t xml:space="preserve"> en tête.</t>
    </r>
  </si>
  <si>
    <r>
      <t xml:space="preserve">C’est typiquement une </t>
    </r>
    <r>
      <rPr>
        <b/>
        <sz val="11"/>
        <color theme="1"/>
        <rFont val="Calibri"/>
        <family val="2"/>
        <scheme val="minor"/>
      </rPr>
      <t>clé de comparaison</t>
    </r>
    <r>
      <rPr>
        <sz val="11"/>
        <color theme="1"/>
        <rFont val="Calibri"/>
        <family val="2"/>
        <scheme val="minor"/>
      </rPr>
      <t xml:space="preserve"> beaucoup plus fiable que le texte brut.</t>
    </r>
  </si>
  <si>
    <r>
      <t xml:space="preserve">Elle transforme le contenu de </t>
    </r>
    <r>
      <rPr>
        <b/>
        <sz val="11"/>
        <color theme="1"/>
        <rFont val="Calibri"/>
        <family val="2"/>
        <scheme val="minor"/>
      </rPr>
      <t>C14</t>
    </r>
    <r>
      <rPr>
        <sz val="11"/>
        <color theme="1"/>
        <rFont val="Calibri"/>
        <family val="2"/>
        <scheme val="minor"/>
      </rPr>
      <t xml:space="preserve"> en une version “propre” et plus comparable </t>
    </r>
  </si>
  <si>
    <t xml:space="preserve">(utile pour RECHERCHEX / TROUVE), en supprimant une partie des pollutions typographiques </t>
  </si>
  <si>
    <t>et des caractères invisibles.</t>
  </si>
  <si>
    <t>◄ 2️⃣  saisissez un nombre de caractères par lignes</t>
  </si>
  <si>
    <t>◄ 3️⃣ Si vous ne voulez pas de ponctuation saisissez un X dans cette cellule</t>
  </si>
  <si>
    <t xml:space="preserve">TABLEAU " MAGIQUE " de 1 ligne SANS largeur de colonne </t>
  </si>
  <si>
    <t>LA</t>
  </si>
  <si>
    <t>TABLEAU " MAGIQUE " de 61  lignes 🎯 Objectif nettoyer et aligner votre texte</t>
  </si>
  <si>
    <t>Copiez/collez dans votre document</t>
  </si>
  <si>
    <r>
      <t xml:space="preserve">Si vous récupérez du texte sur internet, collez-le d’abord dans la </t>
    </r>
    <r>
      <rPr>
        <b/>
        <sz val="14"/>
        <color rgb="FF0033CC"/>
        <rFont val="Calibri"/>
        <family val="2"/>
        <scheme val="minor"/>
      </rPr>
      <t>colonne A</t>
    </r>
    <r>
      <rPr>
        <sz val="14"/>
        <color rgb="FF0033CC"/>
        <rFont val="Calibri"/>
        <family val="2"/>
        <scheme val="minor"/>
      </rPr>
      <t xml:space="preserve"> . Il sera  “nettoyé”  dans la colonne B : cela supprime les espaces insécables, tabulations invisibles et autres “pollutions”. Idem pour les textes Word ou PDF</t>
    </r>
  </si>
  <si>
    <t>▼ Ce tableau vous permet de remplacer un mot par un autre dans le texte, ou de le supprimer complètement.</t>
  </si>
  <si>
    <t>TABLEAU " MAGIQUE " de 1 ligne remplacez un mot par un autre dans le texte, ou supprimez le complètement.</t>
  </si>
  <si>
    <t>Texte nettoyé  ⚠️ NE RIEN COLLER DANS CETTE COLONNE</t>
  </si>
  <si>
    <t>de découper</t>
  </si>
  <si>
    <t>de découper tralala</t>
  </si>
  <si>
    <t>ponctuation</t>
  </si>
  <si>
    <t>ponctuation SUPER</t>
  </si>
  <si>
    <t>DÉCOUPER UN TEXTE EN PLUSIEURS LIGNES</t>
  </si>
  <si>
    <t xml:space="preserve">① collez le texte à découper - ② sur combien de lignes </t>
  </si>
  <si>
    <t>.</t>
  </si>
  <si>
    <t>①▼ Texte original</t>
  </si>
  <si>
    <t>" = Épluchez l’ail et les oignons. Coupez-les en petits morceaux. Égouttez les champignons. Dans votre Cookeo, faites roussir la viande et les lardons avec le morceau de beurre sur le mode « dorer » / 3 min (préchauffage inclus), en remuant avec une cuillère en bois."</t>
  </si>
  <si>
    <t>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t>
  </si>
  <si>
    <t xml:space="preserve"> Colonne B   ⚠️ NE RIEN COLLER DANS CETTE COLONNE</t>
  </si>
  <si>
    <t>FAITES UN ESSAIS</t>
  </si>
  <si>
    <t>&lt; Flèches à copier/coller dans la colonne 1️⃣ pour aérer le texte</t>
  </si>
  <si>
    <t xml:space="preserve">►collez votre texte colonne 1️⃣ </t>
  </si>
  <si>
    <t xml:space="preserve">🎯  TABLEAU " MAGIQUE " de 5 lignes </t>
  </si>
  <si>
    <t>Tendez la main, partagez vos savoir-faire : vos essais, vos erreurs et votre ténacité sont des tremplins pour celles et ceux qui veulent progresser.</t>
  </si>
  <si>
    <t>Avec vos exemples, chacun pourra avancer à son rythme, avec confiance et gagner en autonomie.</t>
  </si>
  <si>
    <t>TABLEAU " MAGIQUE " de 5 lignes</t>
  </si>
  <si>
    <t>Si vous modifiez la largeur des colonnes cliquez sur F9 pour la mise à jour</t>
  </si>
  <si>
    <t xml:space="preserve">Partager ses savoir-faire, c’est une façon de rendre hommage à celles et ceux qui nous ont transmis les leurs, </t>
  </si>
  <si>
    <t xml:space="preserve">4️⃣  Si vous ne voulez pas de ponctuation saisissez un X dans cette cellule ► </t>
  </si>
  <si>
    <t>parfois dans le silence ou l’exigence, et grâce à qui nous avançons aujourd’hui.</t>
  </si>
  <si>
    <t xml:space="preserve">3️⃣    saisissez un nombre de caractères par lignes </t>
  </si>
  <si>
    <t xml:space="preserve">2️⃣  Saisissez  la largeur du document dans lequel vous collerez ensuite le texte. ► </t>
  </si>
  <si>
    <t>Reach out, share your know-how: your attempts, mistakes, and determination are stepping stones for those who want to grow.</t>
  </si>
  <si>
    <t xml:space="preserve"> 🎯 Objectif : Saisir ou coller un texte et le découper automatiquement au nombre de caractères saisis sans couper les mots . Avec ou sans ponctuation pour qu’il tienne dans le cadre prévu.</t>
  </si>
  <si>
    <t>Through your examples, everyone can move forward at their own pace, with confidence, and gain autonomy.</t>
  </si>
  <si>
    <t>Sharing your know-how is a way to pay tribute to those who passed theirs on to us —</t>
  </si>
  <si>
    <t>sometimes in silence, sometimes with high expectations — and thanks to whom we move forward today.</t>
  </si>
  <si>
    <t>Tiende la mano, comparte tus saberes: tus intentos, tus errores y tu perseverancia son impulsores para quienes desean avanzar.</t>
  </si>
  <si>
    <t>Con tu ejemplo, cada persona podrá progresar a su ritmo, con confianza y ganar en autonomía.</t>
  </si>
  <si>
    <t>Compartir tus saberes es una forma de rendir homenaje a quienes nos transmitieron los suyos,</t>
  </si>
  <si>
    <t>a veces en silencio, a veces con exigencia, y gracias a quienes seguimos avanzando hoy.</t>
  </si>
  <si>
    <t>Mode d'emploi Express</t>
  </si>
  <si>
    <t>Auteur : Joel Leboucher • Rochefort sur Mer |  Date : 22 Janvier 2026  |  heure : 10h07</t>
  </si>
  <si>
    <t xml:space="preserve">Saisissez  la largeur totale des colonnes </t>
  </si>
  <si>
    <t>« Phases de progression » de votre postit.</t>
  </si>
  <si>
    <t>Adresse PC</t>
  </si>
  <si>
    <t xml:space="preserve">Découpez le texte à la largeur des PHASES DE PROGRESSION </t>
  </si>
  <si>
    <t>Collez votre texte à découper</t>
  </si>
  <si>
    <r>
      <t xml:space="preserve">Une lettre comme </t>
    </r>
    <r>
      <rPr>
        <sz val="11"/>
        <color theme="1"/>
        <rFont val="Calibri"/>
        <family val="2"/>
        <scheme val="minor"/>
      </rPr>
      <t>M</t>
    </r>
    <r>
      <rPr>
        <sz val="11"/>
        <color theme="9" tint="-0.499984740745262"/>
        <rFont val="Calibri"/>
        <family val="2"/>
        <scheme val="minor"/>
      </rPr>
      <t xml:space="preserve"> est </t>
    </r>
    <r>
      <rPr>
        <b/>
        <sz val="11"/>
        <color theme="9" tint="-0.499984740745262"/>
        <rFont val="Calibri"/>
        <family val="2"/>
        <scheme val="minor"/>
      </rPr>
      <t>très large</t>
    </r>
    <r>
      <rPr>
        <sz val="11"/>
        <color theme="9" tint="-0.499984740745262"/>
        <rFont val="Calibri"/>
        <family val="2"/>
        <scheme val="minor"/>
      </rPr>
      <t xml:space="preserve"> - Une lettre comme i, l, t est très fine - </t>
    </r>
  </si>
  <si>
    <r>
      <t xml:space="preserve">Même si le </t>
    </r>
    <r>
      <rPr>
        <b/>
        <sz val="11"/>
        <color theme="9" tint="-0.499984740745262"/>
        <rFont val="Calibri"/>
        <family val="2"/>
        <scheme val="minor"/>
      </rPr>
      <t>nombre de caractères</t>
    </r>
    <r>
      <rPr>
        <sz val="11"/>
        <color theme="9" tint="-0.499984740745262"/>
        <rFont val="Calibri"/>
        <family val="2"/>
        <scheme val="minor"/>
      </rPr>
      <t xml:space="preserve"> est proche, en largeur </t>
    </r>
    <r>
      <rPr>
        <b/>
        <sz val="11"/>
        <color theme="9" tint="-0.499984740745262"/>
        <rFont val="Calibri"/>
        <family val="2"/>
        <scheme val="minor"/>
      </rPr>
      <t>pixels</t>
    </r>
    <r>
      <rPr>
        <sz val="11"/>
        <color theme="9" tint="-0.499984740745262"/>
        <rFont val="Calibri"/>
        <family val="2"/>
        <scheme val="minor"/>
      </rPr>
      <t>,</t>
    </r>
  </si>
  <si>
    <t>Collage spécial Valeurs 1.2.3 pour ne pas "polluer"</t>
  </si>
  <si>
    <t>Ajustez la largeur de cette colonne à votre convenance</t>
  </si>
  <si>
    <t xml:space="preserve">❶ COLLEZ LE TEXTE BRUT  A DÉCOUPER  DANS CETTE COLONNE ▼    </t>
  </si>
  <si>
    <t>TABLEAU " MAGIQUE " de 45 lignes</t>
  </si>
  <si>
    <t>selon les largeurs indiquées en bleu.</t>
  </si>
  <si>
    <r>
      <t xml:space="preserve">1️⃣. Gardez le </t>
    </r>
    <r>
      <rPr>
        <b/>
        <sz val="11"/>
        <color rgb="FF2F5597"/>
        <rFont val="Calibri"/>
        <family val="2"/>
        <scheme val="minor"/>
      </rPr>
      <t>texte complet</t>
    </r>
    <r>
      <rPr>
        <sz val="11"/>
        <color rgb="FF2F5597"/>
        <rFont val="Calibri"/>
        <family val="2"/>
        <scheme val="minor"/>
      </rPr>
      <t xml:space="preserve"> dans une cellule (ex. B10).</t>
    </r>
  </si>
  <si>
    <r>
      <t xml:space="preserve">2️⃣. Dans la </t>
    </r>
    <r>
      <rPr>
        <b/>
        <sz val="11"/>
        <color rgb="FF2F5597"/>
        <rFont val="Calibri"/>
        <family val="2"/>
        <scheme val="minor"/>
      </rPr>
      <t>barre de formule</t>
    </r>
    <r>
      <rPr>
        <sz val="11"/>
        <color rgb="FF2F5597"/>
        <rFont val="Calibri"/>
        <family val="2"/>
        <scheme val="minor"/>
      </rPr>
      <t xml:space="preserve">, repérez l’endroit où couper, </t>
    </r>
  </si>
  <si>
    <r>
      <t xml:space="preserve">3️⃣. Sélectionnez tout ce qui est </t>
    </r>
    <r>
      <rPr>
        <b/>
        <sz val="11"/>
        <color rgb="FF2F5597"/>
        <rFont val="Calibri"/>
        <family val="2"/>
        <scheme val="minor"/>
      </rPr>
      <t>après cet espace</t>
    </r>
    <r>
      <rPr>
        <sz val="11"/>
        <color rgb="FF2F5597"/>
        <rFont val="Calibri"/>
        <family val="2"/>
        <scheme val="minor"/>
      </rPr>
      <t xml:space="preserve"> </t>
    </r>
  </si>
  <si>
    <r>
      <t xml:space="preserve">4️⃣. Descendez en B11 → </t>
    </r>
    <r>
      <rPr>
        <b/>
        <sz val="11"/>
        <color rgb="FF2F5597"/>
        <rFont val="Calibri"/>
        <family val="2"/>
        <scheme val="minor"/>
      </rPr>
      <t>Ctrl+V</t>
    </r>
    <r>
      <rPr>
        <sz val="11"/>
        <color rgb="FF2F5597"/>
        <rFont val="Calibri"/>
        <family val="2"/>
        <scheme val="minor"/>
      </rPr>
      <t xml:space="preserve"> (coller la suite).</t>
    </r>
  </si>
  <si>
    <r>
      <t xml:space="preserve">garde </t>
    </r>
    <r>
      <rPr>
        <b/>
        <sz val="11"/>
        <color theme="1"/>
        <rFont val="Calibri"/>
        <family val="2"/>
        <scheme val="minor"/>
      </rPr>
      <t>les valeurs originales</t>
    </r>
    <r>
      <rPr>
        <sz val="11"/>
        <color theme="1"/>
        <rFont val="Calibri"/>
        <family val="2"/>
        <scheme val="minor"/>
      </rPr>
      <t xml:space="preserve"> de </t>
    </r>
    <r>
      <rPr>
        <sz val="10"/>
        <color theme="1"/>
        <rFont val="Arial Unicode MS"/>
      </rPr>
      <t>F14:F643</t>
    </r>
    <r>
      <rPr>
        <sz val="11"/>
        <color theme="1"/>
        <rFont val="Calibri"/>
        <family val="2"/>
        <scheme val="minor"/>
      </rPr>
      <t xml:space="preserve"> là où le test est VRAI (et les renvoie en “déversement”), </t>
    </r>
  </si>
  <si>
    <t>en conservant l’ordre.</t>
  </si>
  <si>
    <t>⚠ Détection heuristique par mots-clés : utile pour repérer rapidement des risques, mais à valider sur étiquettes / fiches techniques fournisseurs.</t>
  </si>
  <si>
    <t>⚠</t>
  </si>
  <si>
    <t>*sul</t>
  </si>
  <si>
    <t>Sulfites</t>
  </si>
  <si>
    <t>sulphites</t>
  </si>
  <si>
    <t>sulphite</t>
  </si>
  <si>
    <t>sulfur dioxide</t>
  </si>
  <si>
    <t>sulfites</t>
  </si>
  <si>
    <t>metabisulfite</t>
  </si>
  <si>
    <t>e228</t>
  </si>
  <si>
    <t>e227</t>
  </si>
  <si>
    <t>e226</t>
  </si>
  <si>
    <t>e225</t>
  </si>
  <si>
    <t>e224</t>
  </si>
  <si>
    <t>e223</t>
  </si>
  <si>
    <t>e222</t>
  </si>
  <si>
    <t>e221</t>
  </si>
  <si>
    <t>e220</t>
  </si>
  <si>
    <t>bisulfite</t>
  </si>
  <si>
    <t>anhydride sulfureux</t>
  </si>
  <si>
    <t>*soj</t>
  </si>
  <si>
    <t>Soja</t>
  </si>
  <si>
    <t>tofu</t>
  </si>
  <si>
    <t>tempeh</t>
  </si>
  <si>
    <t>tamari</t>
  </si>
  <si>
    <t>soybean</t>
  </si>
  <si>
    <t>soya</t>
  </si>
  <si>
    <t>soy</t>
  </si>
  <si>
    <t>soja</t>
  </si>
  <si>
    <t>shoyu</t>
  </si>
  <si>
    <t>sauce soja</t>
  </si>
  <si>
    <t>proteine de soja</t>
  </si>
  <si>
    <t>miso</t>
  </si>
  <si>
    <t>lecithine de soja</t>
  </si>
  <si>
    <t>edamame</t>
  </si>
  <si>
    <t>*ses</t>
  </si>
  <si>
    <t>Sésame</t>
  </si>
  <si>
    <t>sesame</t>
  </si>
  <si>
    <t>*poi</t>
  </si>
  <si>
    <t>Poissons</t>
  </si>
  <si>
    <t>tuna</t>
  </si>
  <si>
    <t>truite</t>
  </si>
  <si>
    <t>thon</t>
  </si>
  <si>
    <t>surimi</t>
  </si>
  <si>
    <t>saumon</t>
  </si>
  <si>
    <t>sardine</t>
  </si>
  <si>
    <t>salmon</t>
  </si>
  <si>
    <t>poissons</t>
  </si>
  <si>
    <t>poisson</t>
  </si>
  <si>
    <t>pieuvre</t>
  </si>
  <si>
    <t>morue</t>
  </si>
  <si>
    <t>maquereau</t>
  </si>
  <si>
    <t>hareng</t>
  </si>
  <si>
    <t>haddock</t>
  </si>
  <si>
    <t>fish</t>
  </si>
  <si>
    <t>colin</t>
  </si>
  <si>
    <t>cod</t>
  </si>
  <si>
    <t>cabillaud</t>
  </si>
  <si>
    <t>anchovy</t>
  </si>
  <si>
    <t>anchois</t>
  </si>
  <si>
    <t>*oeu</t>
  </si>
  <si>
    <t>Œufs</t>
  </si>
  <si>
    <t>ovoproduit</t>
  </si>
  <si>
    <t>ovalbumine</t>
  </si>
  <si>
    <t>omelette</t>
  </si>
  <si>
    <t>œufs entiers</t>
  </si>
  <si>
    <t>œufs</t>
  </si>
  <si>
    <t>oeufs</t>
  </si>
  <si>
    <t>oeuf</t>
  </si>
  <si>
    <t>meringue</t>
  </si>
  <si>
    <t>mayonnaise</t>
  </si>
  <si>
    <t>jaunes d'œufs</t>
  </si>
  <si>
    <t>jaune d'œuf</t>
  </si>
  <si>
    <t>jaune d oeuf</t>
  </si>
  <si>
    <t>eggs</t>
  </si>
  <si>
    <t>egg yolk</t>
  </si>
  <si>
    <t>egg white</t>
  </si>
  <si>
    <t>egg</t>
  </si>
  <si>
    <t>blancs d'œufs</t>
  </si>
  <si>
    <t>blanc d'œuf</t>
  </si>
  <si>
    <t>blanc d oeuf</t>
  </si>
  <si>
    <t>albumine</t>
  </si>
  <si>
    <t>*mol</t>
  </si>
  <si>
    <t>Moutarde</t>
  </si>
  <si>
    <t>mustard</t>
  </si>
  <si>
    <t>moutarde</t>
  </si>
  <si>
    <t>graines de moutarde</t>
  </si>
  <si>
    <t>Mollusques</t>
  </si>
  <si>
    <t>bulots</t>
  </si>
  <si>
    <t>st jacques</t>
  </si>
  <si>
    <t>squid</t>
  </si>
  <si>
    <t>seiche</t>
  </si>
  <si>
    <t>scallops</t>
  </si>
  <si>
    <t>scallop</t>
  </si>
  <si>
    <t>poulpe</t>
  </si>
  <si>
    <t>pétoncle</t>
  </si>
  <si>
    <t>palourdes</t>
  </si>
  <si>
    <t>palourde</t>
  </si>
  <si>
    <t>oysters</t>
  </si>
  <si>
    <t>oyster</t>
  </si>
  <si>
    <t>octopus</t>
  </si>
  <si>
    <t>mussels</t>
  </si>
  <si>
    <t>moules</t>
  </si>
  <si>
    <t>moule</t>
  </si>
  <si>
    <t>mollusques</t>
  </si>
  <si>
    <t>mollusque</t>
  </si>
  <si>
    <t>huitres</t>
  </si>
  <si>
    <t>huitre</t>
  </si>
  <si>
    <t>escargot</t>
  </si>
  <si>
    <t>escargots</t>
  </si>
  <si>
    <t>encornet</t>
  </si>
  <si>
    <t>coquilles saint jacques</t>
  </si>
  <si>
    <t>coquillage</t>
  </si>
  <si>
    <t>calamars</t>
  </si>
  <si>
    <t>calamar</t>
  </si>
  <si>
    <t>*lup</t>
  </si>
  <si>
    <t>Lupin</t>
  </si>
  <si>
    <t>lupine</t>
  </si>
  <si>
    <t>lupin</t>
  </si>
  <si>
    <t>farine de lupin</t>
  </si>
  <si>
    <t>*lai</t>
  </si>
  <si>
    <t>Lait</t>
  </si>
  <si>
    <t>yogourt</t>
  </si>
  <si>
    <t>yaourt</t>
  </si>
  <si>
    <t>whey</t>
  </si>
  <si>
    <t>petit lait</t>
  </si>
  <si>
    <t>milk</t>
  </si>
  <si>
    <t>lait</t>
  </si>
  <si>
    <t>lactoserum</t>
  </si>
  <si>
    <t>lactose</t>
  </si>
  <si>
    <t>fromage</t>
  </si>
  <si>
    <t>crème liquide</t>
  </si>
  <si>
    <t>creme liquide</t>
  </si>
  <si>
    <t>creme</t>
  </si>
  <si>
    <t>cream</t>
  </si>
  <si>
    <t>cheese</t>
  </si>
  <si>
    <t>caseine</t>
  </si>
  <si>
    <t>caseinate</t>
  </si>
  <si>
    <t>casein</t>
  </si>
  <si>
    <t>butter</t>
  </si>
  <si>
    <t>beurre</t>
  </si>
  <si>
    <t>babeurre</t>
  </si>
  <si>
    <t>*glu</t>
  </si>
  <si>
    <t>Gluten</t>
  </si>
  <si>
    <t>croûtons</t>
  </si>
  <si>
    <t>croutons</t>
  </si>
  <si>
    <t>wrap</t>
  </si>
  <si>
    <t>wheat</t>
  </si>
  <si>
    <t>triticale</t>
  </si>
  <si>
    <t>tortilla</t>
  </si>
  <si>
    <t>spelt</t>
  </si>
  <si>
    <t>semoule</t>
  </si>
  <si>
    <t>semolina</t>
  </si>
  <si>
    <t>seigle</t>
  </si>
  <si>
    <t>Fin du texte ▼</t>
  </si>
  <si>
    <t>⓬ PROGRESSION . largeurs de colonnes ►</t>
  </si>
  <si>
    <t>rye</t>
  </si>
  <si>
    <t>L'utilisation professionnelle des recettes vous engage à connaître la réglementation en matière d'hygiène et HACCP.</t>
  </si>
  <si>
    <t>pates</t>
  </si>
  <si>
    <t>panure</t>
  </si>
  <si>
    <t>pain</t>
  </si>
  <si>
    <t>orge</t>
  </si>
  <si>
    <t>oats</t>
  </si>
  <si>
    <t>nouilles</t>
  </si>
  <si>
    <t>malt</t>
  </si>
  <si>
    <t>kamut</t>
  </si>
  <si>
    <t>gluten</t>
  </si>
  <si>
    <t>gateau</t>
  </si>
  <si>
    <t>fruits à coque</t>
  </si>
  <si>
    <t>froment</t>
  </si>
  <si>
    <t>farine</t>
  </si>
  <si>
    <t>epeautre</t>
  </si>
  <si>
    <t>durum</t>
  </si>
  <si>
    <t>crouton</t>
  </si>
  <si>
    <t>couscous</t>
  </si>
  <si>
    <t>cookie</t>
  </si>
  <si>
    <t>chapelure</t>
  </si>
  <si>
    <t>céréales contenant du gluten</t>
  </si>
  <si>
    <t>boulgour</t>
  </si>
  <si>
    <t>blé</t>
  </si>
  <si>
    <t>ble</t>
  </si>
  <si>
    <t>biscuit</t>
  </si>
  <si>
    <t>barley</t>
  </si>
  <si>
    <t>avoine</t>
  </si>
  <si>
    <t>*noi</t>
  </si>
  <si>
    <t>Fruits à coque</t>
  </si>
  <si>
    <t>walnut</t>
  </si>
  <si>
    <t>praline</t>
  </si>
  <si>
    <t>pistachio</t>
  </si>
  <si>
    <t>pistaches</t>
  </si>
  <si>
    <t>pistache</t>
  </si>
  <si>
    <t>pecan</t>
  </si>
  <si>
    <t>pate d amande</t>
  </si>
  <si>
    <t>nougat</t>
  </si>
  <si>
    <t>noix du queensland</t>
  </si>
  <si>
    <t>62;92;118</t>
  </si>
  <si>
    <t>#3E5C76</t>
  </si>
  <si>
    <t>Couleur personnalisée</t>
  </si>
  <si>
    <t>noix du bresil</t>
  </si>
  <si>
    <t>244;183;64</t>
  </si>
  <si>
    <t>#F4B740</t>
  </si>
  <si>
    <t>Doré miel</t>
  </si>
  <si>
    <t>noix de pécan</t>
  </si>
  <si>
    <t>255;255;217</t>
  </si>
  <si>
    <t>#FFFFD9</t>
  </si>
  <si>
    <t>Jaune pastel (citron doux)</t>
  </si>
  <si>
    <t>noix de macadamia</t>
  </si>
  <si>
    <t>250;243;232</t>
  </si>
  <si>
    <t>#FAF3E8</t>
  </si>
  <si>
    <t>Ivoire pâtissier</t>
  </si>
  <si>
    <t>noix de cajou</t>
  </si>
  <si>
    <t>242;226;200</t>
  </si>
  <si>
    <t>#F2E2C8</t>
  </si>
  <si>
    <t>Crème vanille</t>
  </si>
  <si>
    <t>noix</t>
  </si>
  <si>
    <t>Collez cette ligne de séparation avec un "A" entre 2 Postits  -  Paste this separation line with an “A” between 2 Postits  -  Pegue esta línea de separación con una “A” entre 2 Postits.</t>
  </si>
  <si>
    <t>A</t>
  </si>
  <si>
    <t>179;136;103</t>
  </si>
  <si>
    <t>#B38867</t>
  </si>
  <si>
    <t>Coffee / Café</t>
  </si>
  <si>
    <t>noisettes</t>
  </si>
  <si>
    <t>122;92;58</t>
  </si>
  <si>
    <t>#7A5C3A</t>
  </si>
  <si>
    <t>Brun écorce</t>
  </si>
  <si>
    <t>noisette</t>
  </si>
  <si>
    <t>Limite de caractères : ajoutez / retirez des lettres ►</t>
  </si>
  <si>
    <t>107;142;35</t>
  </si>
  <si>
    <t>#6B8E23</t>
  </si>
  <si>
    <t>Vert olive / Mousse</t>
  </si>
  <si>
    <t>marzipan</t>
  </si>
  <si>
    <t>Lien Auteur @</t>
  </si>
  <si>
    <t>macadamia</t>
  </si>
  <si>
    <t>Aperçu</t>
  </si>
  <si>
    <t>RVB Excel</t>
  </si>
  <si>
    <t>HEX</t>
  </si>
  <si>
    <t>Nom</t>
  </si>
  <si>
    <t>hazelnut</t>
  </si>
  <si>
    <t>et le texte "RECHERCHEX" col16 sont utilisés pour le fonctionnement des fiches répertoire</t>
  </si>
  <si>
    <t>gianduja</t>
  </si>
  <si>
    <t>Document pédagogique – aucune macro, aucune MFC. Compatible Excel 2021 FR.</t>
  </si>
  <si>
    <t>cashew</t>
  </si>
  <si>
    <t>cajou</t>
  </si>
  <si>
    <t>Demandez à Google : liants pour plats texture modifiées et regardez les vidéos</t>
  </si>
  <si>
    <t>Certaines denrées peuvent contenir des allergènes indirects (traces, produits composés) non détectables par mot-clé.</t>
  </si>
  <si>
    <t>brazil nut</t>
  </si>
  <si>
    <t xml:space="preserve">Ce document est une aide à la détection : un contrôle humain reste indispensable.
</t>
  </si>
  <si>
    <t>Limites &amp; contrôles</t>
  </si>
  <si>
    <t>amandes</t>
  </si>
  <si>
    <t>Ajouter un filet de coulis de tomates par-dessus.</t>
  </si>
  <si>
    <t>• Si Excel affiche un message « fichier réparé » : refaire un enregistrement sous un nouveau nom (sans lien externe).</t>
  </si>
  <si>
    <t>amande</t>
  </si>
  <si>
    <t>Dresser sur assiette</t>
  </si>
  <si>
    <t>• Travaillez dans un dossier local (ex : C:\EXCEL_SAFE) pour éviter les blocages Windows.</t>
  </si>
  <si>
    <t>almond</t>
  </si>
  <si>
    <t>Ajuster l'assaisonnement selon vos goûts.</t>
  </si>
  <si>
    <t>• Évitez les caractères spéciaux dans les mots-clés (préférez « oeuf » à « œuf »).</t>
  </si>
  <si>
    <t>*cru</t>
  </si>
  <si>
    <t>Crustacés</t>
  </si>
  <si>
    <t>shrimp</t>
  </si>
  <si>
    <t>Mixer les tomates avec du basilic dans un mixeur ou un blender.</t>
  </si>
  <si>
    <t xml:space="preserve">• Utilisez des mots-clés simples (singulier) et ajoutez les variantes utiles.
</t>
  </si>
  <si>
    <t>Bonnes pratiques</t>
  </si>
  <si>
    <t>prawn</t>
  </si>
  <si>
    <t xml:space="preserve"> Nettoyer les tomates, enlever le pédoncule et les couper en quarts.</t>
  </si>
  <si>
    <t>4) Si une variante n’est pas détectée : ajoutez le synonyme</t>
  </si>
  <si>
    <t>lobster</t>
  </si>
  <si>
    <t/>
  </si>
  <si>
    <t>3) Contrôlez : pas de faux positifs (ex : « laitue » ne doit pas déclencher « lait »).</t>
  </si>
  <si>
    <t>langoustines</t>
  </si>
  <si>
    <t>Filmer les ramequins et les mettre au réfrigérateur.</t>
  </si>
  <si>
    <t>2) Testez avec quelques denrées (ex : « crème », « farine », « œuf »).</t>
  </si>
  <si>
    <t>langoustine</t>
  </si>
  <si>
    <t>Verser le mélange dans des petits ramequins.</t>
  </si>
  <si>
    <t xml:space="preserve">1) Complétez/ajustez la base allergènes mots-clés + familles.
</t>
  </si>
  <si>
    <t>Mode d’emploi – Formateur (paramétrage)</t>
  </si>
  <si>
    <t>krill</t>
  </si>
  <si>
    <t>Mélanger la macédoine, le fromage blanc et la gélatine fondue dans un mixeur. *</t>
  </si>
  <si>
    <t>Mélanger la macédoine, le fromage blanc et la gélatine fondue dans un mixeur. * *</t>
  </si>
  <si>
    <t>homard</t>
  </si>
  <si>
    <t>Faire fondre la gélatine en poudre avec un peu d'eau à feu doux.</t>
  </si>
  <si>
    <t>Total</t>
  </si>
  <si>
    <t>3) Vérifiez les alertes  et le résumé global .</t>
  </si>
  <si>
    <t>gambas</t>
  </si>
  <si>
    <t>Temps de refroidissement</t>
  </si>
  <si>
    <t>2) Ne modifiez pas les colonnes automatiques</t>
  </si>
  <si>
    <t>écrevisses</t>
  </si>
  <si>
    <t>Refroidir rapidement dans une cellule de refroidissement jusqu'à ce que la température</t>
  </si>
  <si>
    <t>Temps de cuisson</t>
  </si>
  <si>
    <t>1) Saisissez ou collez vos Denrées ou Progressions  lignes 29 à 489.</t>
  </si>
  <si>
    <t>Mode d’emploi – Élève (utilisation)</t>
  </si>
  <si>
    <t>écrevisse</t>
  </si>
  <si>
    <t>Vérifier la cuisson.</t>
  </si>
  <si>
    <t>Temps de préparation</t>
  </si>
  <si>
    <t>Ajoutez des synonymes si besoin : ble, froment, semoule → Gluten.</t>
  </si>
  <si>
    <t>ecrevisse</t>
  </si>
  <si>
    <t>Cuire au four dans un bac gastro selon les instructions habituelles.</t>
  </si>
  <si>
    <t>*</t>
  </si>
  <si>
    <t>Difficulté : 1*Facile - 4**** Difficile</t>
  </si>
  <si>
    <t>pictogramme (⚠)  |  Gluten : code (ex : *glu)</t>
  </si>
  <si>
    <t>crustacés</t>
  </si>
  <si>
    <t>Décongeler la macédoine surgelée.</t>
  </si>
  <si>
    <t>Coût : 1* économique - 4**** luxe</t>
  </si>
  <si>
    <t xml:space="preserve"> famille / nom affiché (Gluten, Lait, Œuf, etc.)</t>
  </si>
  <si>
    <t>crevettes</t>
  </si>
  <si>
    <t>nombre de lignes ►</t>
  </si>
  <si>
    <t>ORGANISATION RAISONNÉE DU TRAVAIL</t>
  </si>
  <si>
    <t xml:space="preserve"> mot-clé (en minuscules) ex : farine, lait, œuf</t>
  </si>
  <si>
    <t>crevette</t>
  </si>
  <si>
    <t>Annette et Jean Pierre DOMERGUES - 45000 ORLÉANS 1981</t>
  </si>
  <si>
    <t>⓬ PROGRESSION . largeurs des colonnes ►</t>
  </si>
  <si>
    <t xml:space="preserve">Base de mots-clés (lignes 29 à 489).
</t>
  </si>
  <si>
    <t>Base allergènes (personnalisation)</t>
  </si>
  <si>
    <t>crayfish</t>
  </si>
  <si>
    <t>⓬  ▼ PHASES DE PROGRESSION</t>
  </si>
  <si>
    <t>◄ vous pouvez masquer ces 10 colonnes  ▼</t>
  </si>
  <si>
    <t>Conseil : vous pouvez les masquer pour une utilisation plus simple.</t>
  </si>
  <si>
    <t>crabe</t>
  </si>
  <si>
    <t xml:space="preserve">colonnes de nettoyage / clés servent au traitement automatique.
</t>
  </si>
  <si>
    <t>Colonnes techniques (à masquer)</t>
  </si>
  <si>
    <t>crab</t>
  </si>
  <si>
    <t>liste des denrées marquées * (utile pour contrôle rapide).</t>
  </si>
  <si>
    <t>*cel</t>
  </si>
  <si>
    <t>Céleri</t>
  </si>
  <si>
    <t>sel de celeri</t>
  </si>
  <si>
    <t>résumé global (allergènes présents dans toute la liste).</t>
  </si>
  <si>
    <t>celery</t>
  </si>
  <si>
    <t>Trait(s)</t>
  </si>
  <si>
    <t>Splash(s)</t>
  </si>
  <si>
    <t>Verre(s)</t>
  </si>
  <si>
    <t>10ème/L</t>
  </si>
  <si>
    <t>cuil.Soupe</t>
  </si>
  <si>
    <t>cuil(s).Thé</t>
  </si>
  <si>
    <t>cuil(s).Café</t>
  </si>
  <si>
    <t>Bol(s)</t>
  </si>
  <si>
    <t>vide</t>
  </si>
  <si>
    <t>Cup.liquide</t>
  </si>
  <si>
    <t>Cup(s).beurre</t>
  </si>
  <si>
    <t>Cup(s).sucre</t>
  </si>
  <si>
    <t>Cup(s).farine</t>
  </si>
  <si>
    <t>ounce (oz)</t>
  </si>
  <si>
    <t xml:space="preserve"> liste des allergènes détectés pour la ligne.</t>
  </si>
  <si>
    <t>celeri rave</t>
  </si>
  <si>
    <t xml:space="preserve">denrée + « * » si allergène détecté.
</t>
  </si>
  <si>
    <t>Résultats automatiques</t>
  </si>
  <si>
    <t>celeri branche</t>
  </si>
  <si>
    <t>5ème/L</t>
  </si>
  <si>
    <t>tiers/L</t>
  </si>
  <si>
    <t>quart/L</t>
  </si>
  <si>
    <t>demi/L</t>
  </si>
  <si>
    <t>ml</t>
  </si>
  <si>
    <t>cl</t>
  </si>
  <si>
    <t>dl</t>
  </si>
  <si>
    <t>L</t>
  </si>
  <si>
    <t>demi(s)Kg</t>
  </si>
  <si>
    <t>Tiers(s)Kg</t>
  </si>
  <si>
    <t>quart(s)Kg</t>
  </si>
  <si>
    <t>g</t>
  </si>
  <si>
    <t>kg</t>
  </si>
  <si>
    <t>Vous pouvez écrire une phrase complète, ex : « 3 cuillères de farine » : le mot farine sera reconnu.</t>
  </si>
  <si>
    <t>céleri</t>
  </si>
  <si>
    <t>▼ Table de recherche les Col.6 à Col.11 sont réservées aux poids Kg</t>
  </si>
  <si>
    <t>J’ai utilisé le point comme séparateur décimal.</t>
  </si>
  <si>
    <t>Règle : 1 denrée ou une progression par ligne.</t>
  </si>
  <si>
    <t>celeri</t>
  </si>
  <si>
    <t xml:space="preserve">Saisissez ou collez vos Denrées ou Progressions  lignes 29 à 489.
</t>
  </si>
  <si>
    <t>Où saisir les denrées ?</t>
  </si>
  <si>
    <t>*ara</t>
  </si>
  <si>
    <t>Arachides</t>
  </si>
  <si>
    <t>peanuts</t>
  </si>
  <si>
    <t>• gagner du temps pour vos fiches techniques, étiquetage et HACCP.</t>
  </si>
  <si>
    <t>peanut</t>
  </si>
  <si>
    <t>poivre blanc moulu</t>
  </si>
  <si>
    <t>• sécuriser la saisie (nettoyage du texte, suppression accents)</t>
  </si>
  <si>
    <t>huile d arachide</t>
  </si>
  <si>
    <t xml:space="preserve">sel fin </t>
  </si>
  <si>
    <t>► ◄  ▲  ▼  '@  #  &amp;  %  ± ➕ ➖ ➗ ✖️ ¼  ½  ¾</t>
  </si>
  <si>
    <t>• produire un résumé global des allergènes présents</t>
  </si>
  <si>
    <t>groundnut</t>
  </si>
  <si>
    <t>basilic coupe surgelé</t>
  </si>
  <si>
    <t>⓿❶❷❸❹❺❻❼❽❾❿⓫⓬⓭⓮⓯⓰⓱⓲⓳⓴</t>
  </si>
  <si>
    <t>• repérer les denrées allergènes (marquage avec *)</t>
  </si>
  <si>
    <t>cacahuetes</t>
  </si>
  <si>
    <t>gelatine poudre</t>
  </si>
  <si>
    <t xml:space="preserve"> qui vous intéresse choisissez la police de caractères et la couleur qui vous conviennent</t>
  </si>
  <si>
    <t xml:space="preserve">Ce tableau permet de détecter automatiquement les allergènes dans une liste d’ingrédients/denrées.
Il aide à :
</t>
  </si>
  <si>
    <t>À quoi sert ce document ?</t>
  </si>
  <si>
    <t>cacahuete</t>
  </si>
  <si>
    <t>tomates</t>
  </si>
  <si>
    <t xml:space="preserve">cliquez sur la première cellule et sélectionnez dans la barre de formule le numéro </t>
  </si>
  <si>
    <t>MODE D'EMPLOI – DÉTECTION AUTOMATIQUE DES ALLERGÈNES</t>
  </si>
  <si>
    <t>beurre de cacahuete</t>
  </si>
  <si>
    <t xml:space="preserve">fromage blanc 20% mg </t>
  </si>
  <si>
    <t>⓪①②③④⑤⑥⑦⑧⑨⑩⑪⑫⑬⑭⑮⑯⑰⑱⑲⑳</t>
  </si>
  <si>
    <t>arachides</t>
  </si>
  <si>
    <t>macedoine surgelée</t>
  </si>
  <si>
    <t>arachide</t>
  </si>
  <si>
    <t>Code</t>
  </si>
  <si>
    <t>Note (optionnel)</t>
  </si>
  <si>
    <t>Allergène (emoji)</t>
  </si>
  <si>
    <t>Mot-clé normalisé</t>
  </si>
  <si>
    <t>Mot-clé (minuscule)</t>
  </si>
  <si>
    <t>Mot-clé accents étape3 (o/u/y/n)</t>
  </si>
  <si>
    <t>Mot-clé accents étape2 (e/i)</t>
  </si>
  <si>
    <t>Mot-clé accents étape1 (a/ç/œ)</t>
  </si>
  <si>
    <t>Texte nettoyé (auto)</t>
  </si>
  <si>
    <t>Clé denrée sans accents (auto)</t>
  </si>
  <si>
    <t>Clé accents étape3 (o/u/y/n)</t>
  </si>
  <si>
    <t>Clé accents étape2 (e/i)</t>
  </si>
  <si>
    <t>Clé accents étape1 (a/ç/œ)</t>
  </si>
  <si>
    <t>Message allergène (auto)</t>
  </si>
  <si>
    <t>Mot-clé sans accents (auto)</t>
  </si>
  <si>
    <t>Allergènes détectés (auto)</t>
  </si>
  <si>
    <t>▼ Copiez puis Collez 1.2.3.Valeurs</t>
  </si>
  <si>
    <t>▼ ③   Denrées ou Progression</t>
  </si>
  <si>
    <t>#</t>
  </si>
  <si>
    <t xml:space="preserve">pour </t>
  </si>
  <si>
    <t xml:space="preserve"> Denrées</t>
  </si>
  <si>
    <t>de</t>
  </si>
  <si>
    <t>Quoi</t>
  </si>
  <si>
    <t>Quantité</t>
  </si>
  <si>
    <t>Denrées ►</t>
  </si>
  <si>
    <t>Équivalences arrondies</t>
  </si>
  <si>
    <t xml:space="preserve"> Vos poids avec coef.</t>
  </si>
  <si>
    <t xml:space="preserve">Quoi </t>
  </si>
  <si>
    <t>Unités</t>
  </si>
  <si>
    <t>Poids Auteur sans coef.</t>
  </si>
  <si>
    <t>Poids</t>
  </si>
  <si>
    <t>③</t>
  </si>
  <si>
    <t>Nb de lignes ▼</t>
  </si>
  <si>
    <t>⑧ Coefficient</t>
  </si>
  <si>
    <t>⑦g.kg.L.dl.cl.ml</t>
  </si>
  <si>
    <t>⑥ Poids ou Volume</t>
  </si>
  <si>
    <t>⑤</t>
  </si>
  <si>
    <t>④</t>
  </si>
  <si>
    <t>Col.20</t>
  </si>
  <si>
    <t>Col.19</t>
  </si>
  <si>
    <t>Col.18</t>
  </si>
  <si>
    <t>Col.17</t>
  </si>
  <si>
    <t>Col.16</t>
  </si>
  <si>
    <t>Col.15</t>
  </si>
  <si>
    <t>Col.14</t>
  </si>
  <si>
    <t>Col.13</t>
  </si>
  <si>
    <t>Col.12</t>
  </si>
  <si>
    <t>Col.11</t>
  </si>
  <si>
    <t>Col.10</t>
  </si>
  <si>
    <t>Col.9</t>
  </si>
  <si>
    <t>Col.8</t>
  </si>
  <si>
    <t>Col.7</t>
  </si>
  <si>
    <t>Col.6</t>
  </si>
  <si>
    <t xml:space="preserve"> Textures modifiées</t>
  </si>
  <si>
    <t>ARCHIVAGE ET CLASSEMENT</t>
  </si>
  <si>
    <t>Recette mère ?</t>
  </si>
  <si>
    <t>Résumé global :</t>
  </si>
  <si>
    <t>couverts</t>
  </si>
  <si>
    <t>❿ votre référence</t>
  </si>
  <si>
    <t>Si vous masquez des colonnes cliquez sur F9 pour la mise à jour</t>
  </si>
  <si>
    <t>copier en ❾ si souhaité &gt;</t>
  </si>
  <si>
    <t>Puis ▼ Copiez / Collez 1.2.3.Valeurs dans la colonne du postit</t>
  </si>
  <si>
    <t>Récupérez le texte dans cette colonne</t>
  </si>
  <si>
    <t>▼ ③   Denrées ou Progression (coller ou saisir)</t>
  </si>
  <si>
    <t>▼ Quoi ?</t>
  </si>
  <si>
    <t>▼ Quantité ?</t>
  </si>
  <si>
    <t>dans la colonne ▼ ③   Denrées ou Progression saisissez ou collez votre texte</t>
  </si>
  <si>
    <t>⓫  Dupliquée pour</t>
  </si>
  <si>
    <t>Constituant de &gt;</t>
  </si>
  <si>
    <t>❾ référence Auteur</t>
  </si>
  <si>
    <t>collage spécial 1.2.3.Valeurs pour ne pas coller les formules</t>
  </si>
  <si>
    <t>Auteur &gt;</t>
  </si>
  <si>
    <t>◄ Masquez ces 4 colonnes</t>
  </si>
  <si>
    <t>Continuez de saisir les denrées dans le DICO à partir de la ligne 247 jusqu’à la ligne 489</t>
  </si>
  <si>
    <t>Cir.1.2.5</t>
  </si>
  <si>
    <t>Hauteur des lignes 21</t>
  </si>
  <si>
    <t>HORS D'ŒUVRE texture modifiée-cuidité-MACEDOINE</t>
  </si>
  <si>
    <t>MACÉDOINE DE LÉGUMES AU COULIS DE TOMATE</t>
  </si>
  <si>
    <t>Circuit</t>
  </si>
  <si>
    <t>DICO — mots-clés à détecter (éditable) je n'ai pas utilisé le code pour ce document.Mais il faut conserver la colonne pour des applications futures</t>
  </si>
  <si>
    <t>COLONNES</t>
  </si>
  <si>
    <t>j'ai volontairement saisi "Postit" parce que l'autre version est une marque</t>
  </si>
  <si>
    <t>Saisie en g.kg.L.dl.cl.ml résultats en gr si inférieur à 1 Kg sinon résultat en Kg</t>
  </si>
  <si>
    <t>exemple = crème liquide *</t>
  </si>
  <si>
    <t>LES PRODUITS ALLERGENES SERONT MARQUÉS PAR UN *</t>
  </si>
  <si>
    <t>collage spécial Valeurs pour ne pas coller les formules</t>
  </si>
  <si>
    <t>💡 Vérifiez l'alignement avant de remplir</t>
  </si>
  <si>
    <t>en remplacement des denrées déjà saisies</t>
  </si>
  <si>
    <t>4️⃣ Collez le nouveau postit sur A rouge</t>
  </si>
  <si>
    <t>Puis copiez les denrées de la colonne BV pour les recoller dans votre document</t>
  </si>
  <si>
    <t>3️⃣ Touche Suppr</t>
  </si>
  <si>
    <t>Céréales (gluten)</t>
  </si>
  <si>
    <t>Collez les denrées de votre fiche recette dans la colonne BU</t>
  </si>
  <si>
    <t>2️⃣ Décochez : Fusionner/centrer + Renvoyer à la ligne</t>
  </si>
  <si>
    <t>2️⃣ Remplissez ingrédients + quantités</t>
  </si>
  <si>
    <t>*mou</t>
  </si>
  <si>
    <t xml:space="preserve">  ►  AUTO-DÉTECTION DES ALLERGÈNES</t>
  </si>
  <si>
    <t>1️⃣ Sélectionnez tout le "postit" (de A rouge → bas droite)</t>
  </si>
  <si>
    <t>1️⃣ Collez votre "postit" en 🟥 A</t>
  </si>
  <si>
    <t>◄   DÉCOUPEZ VOTRE TEXTE</t>
  </si>
  <si>
    <t>🔄 CHANGER DE POSTIT 🔄</t>
  </si>
  <si>
    <t xml:space="preserve">📋 MODE D'EMPLOI EXPRESS </t>
  </si>
  <si>
    <t>MASQUEZ CES COLONNES</t>
  </si>
  <si>
    <t>Modèle</t>
  </si>
  <si>
    <t>End of document — cell - Fin del documento — celda &gt;</t>
  </si>
  <si>
    <t xml:space="preserve">AUTO-DÉTECTION ALLERGÈNES (Excel 2021) </t>
  </si>
  <si>
    <t xml:space="preserve"> &lt; largeurs de colonnes conseillées</t>
  </si>
  <si>
    <t xml:space="preserve"> &lt; largeurs de colonnes réelles</t>
  </si>
  <si>
    <t>Auteur : Joel Leboucher • Rochefort sur Mer |  Date : 12 Juin 2024  |  heure : 18h30</t>
  </si>
  <si>
    <t>Auteur : Joel Leboucher • Rochefort sur Mer |  Date : 31 Janvier 2026  |  heure : 11h30 |  Document réalisé avec l'aide de ChatGPT  |</t>
  </si>
  <si>
    <t>79 caractères (m) en minuscule ou 72 CARACTÈRES (M) EN MAJUSCULE Police Calibri Taille 12</t>
  </si>
  <si>
    <t>3️⃣ Procédure et Progression (Collage spécial &gt; Valeurs)</t>
  </si>
  <si>
    <t>4️⃣ Limitez les caractères pour éviter débordements</t>
  </si>
  <si>
    <t>5️⃣ Vérifiez les largeurs colonnes</t>
  </si>
  <si>
    <t>6️⃣ 💡 Astuce : Toujours utiliser Collage spécial &gt; Valeurs !</t>
  </si>
  <si>
    <t>lorsque vous copiez ce tableau  ajustez les colonnes selon les largeurs indiquées en bleu.</t>
  </si>
  <si>
    <t>Votre texte brut &gt;</t>
  </si>
  <si>
    <t>Pour coller ces postits dans vos documents</t>
  </si>
  <si>
    <t>Cliquez sur A rouge</t>
  </si>
  <si>
    <t>Déportez vous vers LA vert</t>
  </si>
  <si>
    <t>Copiez puis coller dans vos documents</t>
  </si>
  <si>
    <t>ensuite ajustez les colonnes</t>
  </si>
  <si>
    <t>Mélanger la macédoine, le homard et le fromage blanc ajouter la gélatine fondue dans un mixeur. Avec du sel de céléri,des noisettes et de la crème.Mixer le tout ajouter 3 jaunes d'œufs les palourdes cuites trempées dans le soja et saupoudrez de chapelure</t>
  </si>
  <si>
    <t>Si vous récupérez du texte sur internet, collez-le d’abord dans la colonne A pour le “nettoyer” : cela supprime les espaces insécables, tabulations invisibles et autres “pollutions”.</t>
  </si>
  <si>
    <t xml:space="preserve">1️⃣ COLLEZ LE TEXTE BRUT  A DÉCOUPER  DANS CETTE COLONNE ▼             </t>
  </si>
  <si>
    <t>▼ Copiez puis Collez 1.2.3.Valeurs dans vos documents</t>
  </si>
  <si>
    <t>Dans ce document collez votre texte colonne K</t>
  </si>
  <si>
    <t>Dans ce document collez votre texte colonne L</t>
  </si>
  <si>
    <t>🎯  TABLEAU " MAGIQUE " fait pour 1 seule ligne</t>
  </si>
  <si>
    <t xml:space="preserve">▼   collage spécial Valeurs 1.2.3 </t>
  </si>
  <si>
    <t>1️⃣  COLLEZ LE TEXTE BRUT A DÉCOUPER  DANS CETTE CELLULE ►</t>
  </si>
  <si>
    <t>1️⃣  COLLEZ LE TEXTE BRUT A DÉCOUPER  DANS CETTE CELLULE ▼ collage spécial 1.2.3 valeurs</t>
  </si>
  <si>
    <t xml:space="preserve"> 2️⃣  saisissez un nombre de caractères par lignes</t>
  </si>
  <si>
    <t>2️⃣ saisissez un nombre de caractères par lignes</t>
  </si>
  <si>
    <t>◄ ② Nb de lignes (il arrive qu’un mot passe à la ligne suivante pour éviter d’être coupé Maxi 14)</t>
  </si>
  <si>
    <t>CHOISISSEZ UN MODÈLE ET COLLEZ LE DANS VOS DOCUMENTS</t>
  </si>
  <si>
    <t>Ajustez la largeur (conseillée) des colonnes ligne verte</t>
  </si>
  <si>
    <t>fromage blanc 20% mg  *</t>
  </si>
  <si>
    <t>Saisissez vos fiches et découpez le texte à la largeur des PHASES DE PROGRESSION les Allergènes avec *</t>
  </si>
  <si>
    <t>▼  Denrées ou Progression collez votre texte dans cette colonne collazge 1.2.3 Valeurs</t>
  </si>
  <si>
    <t>texte brut ▼</t>
  </si>
  <si>
    <t>texte nettoyé ▼</t>
  </si>
  <si>
    <t>Nettoyez votre texte (ligne verte largeurs conseillées)</t>
  </si>
  <si>
    <t>pour éviter la "pollution " et de coller les formules</t>
  </si>
  <si>
    <t xml:space="preserve">Lorsque vous collez un texte ; collage spécial Valeurs 1.2.3. </t>
  </si>
  <si>
    <t>Colonne B - que fait la formule supprimer les lignes vides</t>
  </si>
  <si>
    <t>D=SIERREUR(SI(C24="";"";SUBSTITUE(SUBSTITUE(SUBSTITUE(SUBSTITUE(SUBSTITUE(SUBSTITUE(SUBSTITUE(SUBSTITUE(SUBSTITUE(SUBSTITUE(C24;"œ";"oe");"Œ";"oe");CAR(160);" ");CAR(9);" ");CAR(10);" ");CAR(13);" ");"’";"'");".";" ");",";" ");":";" "));"")</t>
  </si>
  <si>
    <t>E=SI(D24="";"";SUBSTITUE(SUBSTITUE(SUBSTITUE(SUBSTITUE(SUBSTITUE(SUBSTITUE(SUBSTITUE(SUBSTITUE(SUBSTITUE(D24;",";" ");"!";" ");"?";" ");"«";" ");"»";" ");"(";" ");")";" ");"-";" ");"=";" "))</t>
  </si>
  <si>
    <t>Cette formule renvoie la liste des cellules non vides de F24:F84, en ignorant les faux vides (cellules qui contiennent seulement des espaces).</t>
  </si>
  <si>
    <t xml:space="preserve">Cette formule nettoie et normalise le texte de C24 pour le rendre plus facile à analyser </t>
  </si>
  <si>
    <t>(recherche de mots-clés, comparaisons, scoring, etc.).</t>
  </si>
  <si>
    <r>
      <t xml:space="preserve">👉 Le but est de </t>
    </r>
    <r>
      <rPr>
        <b/>
        <sz val="11"/>
        <color theme="1"/>
        <rFont val="Calibri"/>
        <family val="2"/>
        <scheme val="minor"/>
      </rPr>
      <t>neutraliser la ponctuation</t>
    </r>
    <r>
      <rPr>
        <sz val="11"/>
        <color theme="1"/>
        <rFont val="Calibri"/>
        <family val="2"/>
        <scheme val="minor"/>
      </rPr>
      <t xml:space="preserve"> pour garder un texte plus “propre” </t>
    </r>
  </si>
  <si>
    <t>à analyser (recherche de mots-clés, scoring, comparaison, etc.).</t>
  </si>
  <si>
    <r>
      <t xml:space="preserve">Cette formule </t>
    </r>
    <r>
      <rPr>
        <b/>
        <sz val="11"/>
        <color theme="1"/>
        <rFont val="Calibri"/>
        <family val="2"/>
        <scheme val="minor"/>
      </rPr>
      <t xml:space="preserve">nettoie et normalise fortement le texte de </t>
    </r>
    <r>
      <rPr>
        <b/>
        <sz val="10"/>
        <color theme="1"/>
        <rFont val="Arial Unicode MS"/>
      </rPr>
      <t>F106</t>
    </r>
    <r>
      <rPr>
        <sz val="11"/>
        <color theme="1"/>
        <rFont val="Calibri"/>
        <family val="2"/>
        <scheme val="minor"/>
      </rPr>
      <t xml:space="preserve">, </t>
    </r>
  </si>
  <si>
    <t xml:space="preserve">surtout pour les notations techniques (températures, symboles, opérateurs), </t>
  </si>
  <si>
    <t>afin de le rendre plus exploitable par un moteur de détection/recherche.</t>
  </si>
  <si>
    <t>Que fait cette formule</t>
  </si>
  <si>
    <t>F=SI(F106="";"";SUBSTITUE(SUBSTITUE(SUBSTITUE(SUBSTITUE(SUBSTITUE(SUBSTITUE(SUBSTITUE(SUBSTITUE(SUBSTITUE(SUBSTITUE(SUBSTITUE(SUBSTITUE(SUBSTITUE(SUBSTITUE(SUBSTITUE(SUBSTITUE(SUBSTITUE(SUBSTITUE(SUBSTITUE(SUBSTITUE(SUBSTITUE(F106;"/";" ");"+";" ");"→";" ");"≤";" ");"≥";" ");" t°c";" tdegc");"t°c";"tdegc");" t°";" tdeg");"t°";"tdeg");"°C";"degc");"°c";"degc");"° C";"degc");"° c";"degc");" °C";"degc");" °c";"degc");" ° C";"degc");" ° c";"degc");"°F";"degf");"°f";"degf");"°";"");CAR(176);""))</t>
  </si>
  <si>
    <t>G =FILTRE(F24:F84;SUPPRESPACE(SUBSTITUE(F24:F84;CAR(160);""))&lt;&gt;"")</t>
  </si>
  <si>
    <t>Auteur : Joel Leboucher • Rochefort sur Mer |  Date : 21 Février 2026  |  heure : 11h30 |  Document réalisé avec l'aide de ChatGPT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</si>
</sst>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0&quot; car.&quot;"/>
    <numFmt numFmtId="165" formatCode="0.000&quot; Kg&quot;"/>
    <numFmt numFmtId="166" formatCode="#,##0.0"/>
    <numFmt numFmtId="167" formatCode="0&quot; g&quot;"/>
    <numFmt numFmtId="168" formatCode="0.0"/>
    <numFmt numFmtId="169" formatCode="[h]&quot;H&quot;mm"/>
    <numFmt numFmtId="170" formatCode="0.000&quot; L&quot;"/>
    <numFmt numFmtId="171" formatCode="0.000&quot;Kg&quot;"/>
    <numFmt numFmtId="172" formatCode="#,##0.00&quot; kg&quot;"/>
    <numFmt numFmtId="173" formatCode="0&quot; Kg&quot;"/>
    <numFmt numFmtId="174" formatCode="#,##0.0&quot; grs&quot;"/>
  </numFmts>
  <fonts count="182">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Arial"/>
      <family val="2"/>
    </font>
    <font>
      <sz val="8"/>
      <color theme="0"/>
      <name val="Calibri"/>
      <family val="2"/>
      <scheme val="minor"/>
    </font>
    <font>
      <b/>
      <sz val="11"/>
      <color indexed="9"/>
      <name val="Calibri"/>
      <family val="2"/>
      <scheme val="minor"/>
    </font>
    <font>
      <b/>
      <sz val="11"/>
      <color rgb="FFFFC000"/>
      <name val="Calibri"/>
      <family val="2"/>
      <scheme val="minor"/>
    </font>
    <font>
      <b/>
      <sz val="11"/>
      <color rgb="FFFFFF00"/>
      <name val="Calibri"/>
      <family val="2"/>
      <scheme val="minor"/>
    </font>
    <font>
      <b/>
      <sz val="12"/>
      <color rgb="FFFFFF00"/>
      <name val="Calibri"/>
      <family val="2"/>
      <scheme val="minor"/>
    </font>
    <font>
      <b/>
      <sz val="12"/>
      <color rgb="FFFFC000"/>
      <name val="Calibri"/>
      <family val="2"/>
      <scheme val="minor"/>
    </font>
    <font>
      <b/>
      <sz val="14"/>
      <color theme="1"/>
      <name val="Calibri"/>
      <family val="2"/>
      <scheme val="minor"/>
    </font>
    <font>
      <b/>
      <u/>
      <sz val="14"/>
      <color theme="10"/>
      <name val="Calibri"/>
      <family val="2"/>
      <scheme val="minor"/>
    </font>
    <font>
      <b/>
      <sz val="24"/>
      <color theme="1"/>
      <name val="Calibri"/>
      <family val="2"/>
      <scheme val="minor"/>
    </font>
    <font>
      <b/>
      <sz val="18"/>
      <color theme="1"/>
      <name val="Calibri"/>
      <family val="2"/>
      <scheme val="minor"/>
    </font>
    <font>
      <b/>
      <sz val="13.5"/>
      <color theme="1"/>
      <name val="Calibri"/>
      <family val="2"/>
      <scheme val="minor"/>
    </font>
    <font>
      <b/>
      <sz val="10"/>
      <name val="Calibri"/>
      <family val="2"/>
      <scheme val="minor"/>
    </font>
    <font>
      <b/>
      <sz val="16"/>
      <color theme="1"/>
      <name val="Calibri"/>
      <family val="2"/>
      <scheme val="minor"/>
    </font>
    <font>
      <b/>
      <sz val="12"/>
      <color theme="0"/>
      <name val="Calibri"/>
      <family val="2"/>
      <scheme val="minor"/>
    </font>
    <font>
      <b/>
      <sz val="8"/>
      <name val="Calibri"/>
      <family val="2"/>
      <scheme val="minor"/>
    </font>
    <font>
      <b/>
      <sz val="12"/>
      <name val="Calibri"/>
      <family val="2"/>
      <scheme val="minor"/>
    </font>
    <font>
      <b/>
      <sz val="14"/>
      <name val="Calibri"/>
      <family val="2"/>
      <scheme val="minor"/>
    </font>
    <font>
      <b/>
      <sz val="12"/>
      <color theme="9" tint="-0.499984740745262"/>
      <name val="Calibri"/>
      <family val="2"/>
      <scheme val="minor"/>
    </font>
    <font>
      <b/>
      <sz val="12"/>
      <color rgb="FFC00000"/>
      <name val="Calibri"/>
      <family val="2"/>
      <scheme val="minor"/>
    </font>
    <font>
      <b/>
      <sz val="12"/>
      <color theme="1"/>
      <name val="Calibri"/>
      <family val="2"/>
      <scheme val="minor"/>
    </font>
    <font>
      <sz val="11"/>
      <name val="Calibri"/>
      <family val="2"/>
    </font>
    <font>
      <b/>
      <sz val="16"/>
      <name val="Calibri"/>
      <family val="2"/>
      <scheme val="minor"/>
    </font>
    <font>
      <b/>
      <sz val="12"/>
      <color rgb="FF0033CC"/>
      <name val="Calibri"/>
      <family val="2"/>
      <scheme val="minor"/>
    </font>
    <font>
      <sz val="12"/>
      <color theme="1"/>
      <name val="Calibri"/>
      <family val="2"/>
      <scheme val="minor"/>
    </font>
    <font>
      <b/>
      <sz val="16"/>
      <color rgb="FF0033CC"/>
      <name val="Calibri"/>
      <family val="2"/>
      <scheme val="minor"/>
    </font>
    <font>
      <sz val="11"/>
      <color rgb="FF0033CC"/>
      <name val="Calibri"/>
      <family val="2"/>
    </font>
    <font>
      <b/>
      <sz val="20"/>
      <color rgb="FFC00000"/>
      <name val="Calibri"/>
      <family val="2"/>
      <scheme val="minor"/>
    </font>
    <font>
      <sz val="11"/>
      <color rgb="FFC00000"/>
      <name val="Calibri"/>
      <family val="2"/>
    </font>
    <font>
      <sz val="12"/>
      <color rgb="FF800000"/>
      <name val="Calibri"/>
      <family val="2"/>
    </font>
    <font>
      <sz val="11"/>
      <color theme="1"/>
      <name val="Calibri"/>
      <family val="2"/>
    </font>
    <font>
      <sz val="12"/>
      <color rgb="FF0033CC"/>
      <name val="Calibri"/>
      <family val="2"/>
      <scheme val="minor"/>
    </font>
    <font>
      <sz val="8"/>
      <name val="Calibri"/>
      <family val="2"/>
      <scheme val="minor"/>
    </font>
    <font>
      <sz val="11"/>
      <name val="Calibri"/>
      <family val="2"/>
      <scheme val="minor"/>
    </font>
    <font>
      <b/>
      <sz val="11"/>
      <name val="Calibri"/>
      <family val="2"/>
      <scheme val="minor"/>
    </font>
    <font>
      <sz val="12"/>
      <name val="Calibri"/>
      <family val="2"/>
      <scheme val="minor"/>
    </font>
    <font>
      <sz val="9"/>
      <name val="Calibri"/>
      <family val="2"/>
      <scheme val="minor"/>
    </font>
    <font>
      <sz val="8"/>
      <color theme="0" tint="-4.9989318521683403E-2"/>
      <name val="Calibri"/>
      <family val="2"/>
      <scheme val="minor"/>
    </font>
    <font>
      <sz val="8"/>
      <color theme="0" tint="-0.34998626667073579"/>
      <name val="Calibri"/>
      <family val="2"/>
      <scheme val="minor"/>
    </font>
    <font>
      <sz val="9"/>
      <color theme="1" tint="0.34998626667073579"/>
      <name val="Calibri"/>
      <family val="2"/>
      <scheme val="minor"/>
    </font>
    <font>
      <i/>
      <sz val="12"/>
      <name val="Calibri"/>
      <family val="2"/>
      <scheme val="minor"/>
    </font>
    <font>
      <b/>
      <sz val="14"/>
      <color rgb="FF0033CC"/>
      <name val="Calibri"/>
      <family val="2"/>
      <scheme val="minor"/>
    </font>
    <font>
      <sz val="10"/>
      <name val="Calibri"/>
      <family val="2"/>
      <scheme val="minor"/>
    </font>
    <font>
      <sz val="8"/>
      <color theme="0" tint="-0.14999847407452621"/>
      <name val="Calibri"/>
      <family val="2"/>
      <scheme val="minor"/>
    </font>
    <font>
      <b/>
      <sz val="16"/>
      <name val="Calibri"/>
      <family val="2"/>
    </font>
    <font>
      <b/>
      <sz val="14"/>
      <name val="Calibri"/>
      <family val="2"/>
    </font>
    <font>
      <b/>
      <sz val="11"/>
      <color rgb="FF0000FF"/>
      <name val="Calibri"/>
      <family val="2"/>
      <scheme val="minor"/>
    </font>
    <font>
      <sz val="11"/>
      <color rgb="FF0000FF"/>
      <name val="Calibri"/>
      <family val="2"/>
      <scheme val="minor"/>
    </font>
    <font>
      <b/>
      <sz val="12"/>
      <color theme="0" tint="-4.9989318521683403E-2"/>
      <name val="Calibri"/>
      <family val="2"/>
      <scheme val="minor"/>
    </font>
    <font>
      <b/>
      <sz val="12"/>
      <color rgb="FF0000FF"/>
      <name val="Calibri"/>
      <family val="2"/>
    </font>
    <font>
      <b/>
      <sz val="11"/>
      <color rgb="FFC00000"/>
      <name val="Calibri"/>
      <family val="2"/>
    </font>
    <font>
      <sz val="8"/>
      <color theme="0" tint="-0.499984740745262"/>
      <name val="Calibri"/>
      <family val="2"/>
      <scheme val="minor"/>
    </font>
    <font>
      <b/>
      <sz val="11"/>
      <color rgb="FF0000FF"/>
      <name val="Calibri"/>
      <family val="2"/>
    </font>
    <font>
      <sz val="11"/>
      <color rgb="FF0033CC"/>
      <name val="Calibri"/>
      <family val="2"/>
      <scheme val="minor"/>
    </font>
    <font>
      <sz val="11"/>
      <color rgb="FF0033CC"/>
      <name val="Arial Unicode MS"/>
    </font>
    <font>
      <b/>
      <sz val="11"/>
      <color rgb="FF0033CC"/>
      <name val="Calibri"/>
      <family val="2"/>
      <scheme val="minor"/>
    </font>
    <font>
      <i/>
      <sz val="12"/>
      <color theme="1"/>
      <name val="Calibri"/>
      <family val="2"/>
      <scheme val="minor"/>
    </font>
    <font>
      <sz val="12"/>
      <color rgb="FFC00000"/>
      <name val="Calibri"/>
      <family val="2"/>
      <scheme val="minor"/>
    </font>
    <font>
      <b/>
      <sz val="12"/>
      <color rgb="FFC00000"/>
      <name val="Arial"/>
      <family val="2"/>
    </font>
    <font>
      <sz val="9"/>
      <color theme="1"/>
      <name val="Calibri"/>
      <family val="2"/>
      <scheme val="minor"/>
    </font>
    <font>
      <b/>
      <sz val="12"/>
      <color rgb="FFFF0000"/>
      <name val="Calibri"/>
      <family val="2"/>
      <scheme val="minor"/>
    </font>
    <font>
      <sz val="10"/>
      <color theme="1"/>
      <name val="Calibri"/>
      <family val="2"/>
      <scheme val="minor"/>
    </font>
    <font>
      <sz val="10"/>
      <color theme="1"/>
      <name val="Arial Unicode MS"/>
    </font>
    <font>
      <sz val="14"/>
      <color rgb="FF0033CC"/>
      <name val="Calibri"/>
      <family val="2"/>
      <scheme val="minor"/>
    </font>
    <font>
      <sz val="11"/>
      <color rgb="FFC00000"/>
      <name val="Calibri"/>
      <family val="2"/>
      <scheme val="minor"/>
    </font>
    <font>
      <b/>
      <sz val="11"/>
      <color rgb="FFC00000"/>
      <name val="Calibri"/>
      <family val="2"/>
      <scheme val="minor"/>
    </font>
    <font>
      <b/>
      <sz val="14"/>
      <color theme="0"/>
      <name val="Calibri"/>
      <family val="2"/>
      <scheme val="minor"/>
    </font>
    <font>
      <sz val="11"/>
      <color theme="0"/>
      <name val="Calibri"/>
      <family val="2"/>
    </font>
    <font>
      <b/>
      <sz val="10"/>
      <color theme="0"/>
      <name val="Calibri"/>
      <family val="2"/>
      <scheme val="minor"/>
    </font>
    <font>
      <sz val="12"/>
      <name val="Calibri"/>
      <family val="2"/>
    </font>
    <font>
      <sz val="8"/>
      <color theme="1"/>
      <name val="Calibri"/>
      <family val="2"/>
      <scheme val="minor"/>
    </font>
    <font>
      <sz val="8"/>
      <color rgb="FFDEC8EE"/>
      <name val="Calibri"/>
      <family val="2"/>
      <scheme val="minor"/>
    </font>
    <font>
      <b/>
      <sz val="14"/>
      <color rgb="FFC00000"/>
      <name val="Calibri"/>
      <family val="2"/>
      <scheme val="minor"/>
    </font>
    <font>
      <b/>
      <sz val="8"/>
      <color rgb="FF0033CC"/>
      <name val="Calibri"/>
      <family val="2"/>
      <scheme val="minor"/>
    </font>
    <font>
      <b/>
      <sz val="8"/>
      <color theme="0"/>
      <name val="Calibri"/>
      <family val="2"/>
      <scheme val="minor"/>
    </font>
    <font>
      <b/>
      <sz val="12"/>
      <name val="Calibri"/>
      <family val="2"/>
    </font>
    <font>
      <b/>
      <sz val="20"/>
      <color theme="0"/>
      <name val="Calibri"/>
      <family val="2"/>
      <scheme val="minor"/>
    </font>
    <font>
      <b/>
      <sz val="16"/>
      <color theme="0"/>
      <name val="Calibri"/>
      <family val="2"/>
      <scheme val="minor"/>
    </font>
    <font>
      <sz val="11"/>
      <color theme="9" tint="-0.499984740745262"/>
      <name val="Calibri"/>
      <family val="2"/>
      <scheme val="minor"/>
    </font>
    <font>
      <sz val="11"/>
      <color theme="0" tint="-0.34998626667073579"/>
      <name val="Calibri"/>
      <family val="2"/>
      <scheme val="minor"/>
    </font>
    <font>
      <sz val="8"/>
      <color rgb="FFF8B74E"/>
      <name val="Calibri"/>
      <family val="2"/>
      <scheme val="minor"/>
    </font>
    <font>
      <sz val="8"/>
      <color rgb="FF000000"/>
      <name val="Calibri"/>
      <family val="2"/>
      <scheme val="minor"/>
    </font>
    <font>
      <sz val="8"/>
      <color theme="0" tint="-0.249977111117893"/>
      <name val="Calibri"/>
      <family val="2"/>
      <scheme val="minor"/>
    </font>
    <font>
      <sz val="10"/>
      <color rgb="FF111827"/>
      <name val="Calibri"/>
      <family val="2"/>
    </font>
    <font>
      <sz val="9"/>
      <color theme="0"/>
      <name val="Calibri"/>
      <family val="2"/>
      <scheme val="minor"/>
    </font>
    <font>
      <b/>
      <sz val="9"/>
      <name val="Calibri"/>
      <family val="2"/>
      <scheme val="minor"/>
    </font>
    <font>
      <sz val="10"/>
      <color theme="0"/>
      <name val="Calibri"/>
      <family val="2"/>
      <scheme val="minor"/>
    </font>
    <font>
      <b/>
      <sz val="11"/>
      <color rgb="FFFFFFFF"/>
      <name val="Calibri"/>
      <family val="2"/>
    </font>
    <font>
      <b/>
      <sz val="16"/>
      <color theme="0"/>
      <name val="Calibri"/>
      <family val="2"/>
    </font>
    <font>
      <b/>
      <sz val="20"/>
      <color rgb="FF2F5597"/>
      <name val="Calibri"/>
      <family val="2"/>
      <scheme val="minor"/>
    </font>
    <font>
      <b/>
      <sz val="16"/>
      <color rgb="FF2F5597"/>
      <name val="Calibri"/>
      <family val="2"/>
      <scheme val="minor"/>
    </font>
    <font>
      <b/>
      <sz val="11"/>
      <color theme="9" tint="-0.499984740745262"/>
      <name val="Calibri"/>
      <family val="2"/>
      <scheme val="minor"/>
    </font>
    <font>
      <sz val="12"/>
      <color theme="5" tint="-0.499984740745262"/>
      <name val="Calibri"/>
      <family val="2"/>
      <scheme val="minor"/>
    </font>
    <font>
      <b/>
      <sz val="12"/>
      <color rgb="FF1F4E79"/>
      <name val="Calibri"/>
      <family val="2"/>
      <scheme val="minor"/>
    </font>
    <font>
      <b/>
      <sz val="12"/>
      <color rgb="FF0000FF"/>
      <name val="Calibri"/>
      <family val="2"/>
      <scheme val="minor"/>
    </font>
    <font>
      <sz val="11"/>
      <color rgb="FF1F4E79"/>
      <name val="Calibri"/>
      <family val="2"/>
      <scheme val="minor"/>
    </font>
    <font>
      <b/>
      <sz val="10"/>
      <color rgb="FFFFFFFF"/>
      <name val="Calibri"/>
      <family val="2"/>
    </font>
    <font>
      <b/>
      <sz val="12"/>
      <color rgb="FF2F5597"/>
      <name val="Calibri"/>
      <family val="2"/>
    </font>
    <font>
      <b/>
      <sz val="11"/>
      <color rgb="FF2F5597"/>
      <name val="Calibri"/>
      <family val="2"/>
    </font>
    <font>
      <sz val="11"/>
      <color rgb="FF2F5597"/>
      <name val="Calibri"/>
      <family val="2"/>
      <scheme val="minor"/>
    </font>
    <font>
      <b/>
      <sz val="11"/>
      <color rgb="FF2F5597"/>
      <name val="Calibri"/>
      <family val="2"/>
      <scheme val="minor"/>
    </font>
    <font>
      <sz val="11"/>
      <color rgb="FFFF0000"/>
      <name val="Calibri"/>
      <family val="2"/>
      <scheme val="minor"/>
    </font>
    <font>
      <sz val="9"/>
      <color theme="0" tint="-0.499984740745262"/>
      <name val="Calibri"/>
      <family val="2"/>
      <scheme val="minor"/>
    </font>
    <font>
      <b/>
      <sz val="12"/>
      <color theme="9" tint="-0.249977111117893"/>
      <name val="Calibri"/>
      <family val="2"/>
      <scheme val="minor"/>
    </font>
    <font>
      <sz val="12"/>
      <color theme="9" tint="-0.499984740745262"/>
      <name val="Calibri"/>
      <family val="2"/>
      <scheme val="minor"/>
    </font>
    <font>
      <sz val="8"/>
      <color theme="9" tint="0.39997558519241921"/>
      <name val="Calibri"/>
      <family val="2"/>
      <scheme val="minor"/>
    </font>
    <font>
      <sz val="9"/>
      <color theme="7" tint="-0.499984740745262"/>
      <name val="Calibri"/>
      <family val="2"/>
      <scheme val="minor"/>
    </font>
    <font>
      <sz val="10"/>
      <name val="Calibri"/>
      <family val="2"/>
    </font>
    <font>
      <sz val="11"/>
      <color rgb="FF705300"/>
      <name val="Calibri"/>
      <family val="2"/>
      <scheme val="minor"/>
    </font>
    <font>
      <sz val="11"/>
      <color rgb="FF6B7280"/>
      <name val="Calibri"/>
      <family val="2"/>
    </font>
    <font>
      <sz val="11"/>
      <color theme="1" tint="0.499984740745262"/>
      <name val="Calibri"/>
      <family val="2"/>
      <scheme val="minor"/>
    </font>
    <font>
      <i/>
      <sz val="12"/>
      <color theme="1" tint="0.499984740745262"/>
      <name val="Calibri"/>
      <family val="2"/>
      <scheme val="minor"/>
    </font>
    <font>
      <sz val="10"/>
      <color theme="0"/>
      <name val="Calibri"/>
      <family val="2"/>
    </font>
    <font>
      <sz val="12"/>
      <color rgb="FFFF0000"/>
      <name val="Calibri"/>
      <family val="2"/>
      <scheme val="minor"/>
    </font>
    <font>
      <sz val="11"/>
      <color rgb="FFFFFFFF"/>
      <name val="Calibri"/>
      <family val="2"/>
    </font>
    <font>
      <sz val="12"/>
      <color theme="7" tint="-0.499984740745262"/>
      <name val="Calibri"/>
      <family val="2"/>
      <scheme val="minor"/>
    </font>
    <font>
      <b/>
      <sz val="12"/>
      <color theme="7" tint="-0.499984740745262"/>
      <name val="Calibri"/>
      <family val="2"/>
      <scheme val="minor"/>
    </font>
    <font>
      <b/>
      <sz val="10"/>
      <color theme="7" tint="-0.499984740745262"/>
      <name val="Calibri"/>
      <family val="2"/>
      <scheme val="minor"/>
    </font>
    <font>
      <sz val="12"/>
      <color theme="0"/>
      <name val="Calibri"/>
      <family val="2"/>
      <scheme val="minor"/>
    </font>
    <font>
      <sz val="11"/>
      <color theme="9" tint="-0.249977111117893"/>
      <name val="Calibri"/>
      <family val="2"/>
      <scheme val="minor"/>
    </font>
    <font>
      <i/>
      <sz val="10"/>
      <name val="Calibri"/>
      <family val="2"/>
    </font>
    <font>
      <b/>
      <sz val="11"/>
      <color rgb="FF000000"/>
      <name val="Calibri"/>
      <family val="2"/>
    </font>
    <font>
      <sz val="11"/>
      <color rgb="FF000000"/>
      <name val="Calibri"/>
      <family val="2"/>
    </font>
    <font>
      <sz val="10"/>
      <name val="MS Sans Serif"/>
      <family val="2"/>
    </font>
    <font>
      <b/>
      <sz val="12"/>
      <color indexed="12"/>
      <name val="Calibri"/>
      <family val="2"/>
      <scheme val="minor"/>
    </font>
    <font>
      <b/>
      <sz val="18"/>
      <name val="Calibri"/>
      <family val="2"/>
      <scheme val="minor"/>
    </font>
    <font>
      <b/>
      <sz val="11"/>
      <color theme="7" tint="-0.499984740745262"/>
      <name val="Calibri"/>
      <family val="2"/>
      <scheme val="minor"/>
    </font>
    <font>
      <sz val="14"/>
      <color theme="1"/>
      <name val="Calibri"/>
      <family val="2"/>
      <scheme val="minor"/>
    </font>
    <font>
      <sz val="8"/>
      <color rgb="FFC00000"/>
      <name val="Calibri"/>
      <family val="2"/>
      <scheme val="minor"/>
    </font>
    <font>
      <b/>
      <sz val="10"/>
      <color theme="0" tint="-0.249977111117893"/>
      <name val="Calibri"/>
      <family val="2"/>
      <scheme val="minor"/>
    </font>
    <font>
      <b/>
      <sz val="8"/>
      <color theme="0" tint="-0.249977111117893"/>
      <name val="Calibri"/>
      <family val="2"/>
      <scheme val="minor"/>
    </font>
    <font>
      <sz val="11"/>
      <color rgb="FF7030A0"/>
      <name val="Calibri"/>
      <family val="2"/>
      <scheme val="minor"/>
    </font>
    <font>
      <sz val="8"/>
      <color theme="9" tint="-0.499984740745262"/>
      <name val="Calibri"/>
      <family val="2"/>
      <scheme val="minor"/>
    </font>
    <font>
      <b/>
      <sz val="12"/>
      <color rgb="FF7030A0"/>
      <name val="Calibri"/>
      <family val="2"/>
      <scheme val="minor"/>
    </font>
    <font>
      <sz val="12"/>
      <color rgb="FF7030A0"/>
      <name val="Calibri"/>
      <family val="2"/>
      <scheme val="minor"/>
    </font>
    <font>
      <b/>
      <sz val="12"/>
      <color rgb="FFFFFFFF"/>
      <name val="Calibri"/>
      <family val="2"/>
    </font>
    <font>
      <b/>
      <sz val="10"/>
      <color rgb="FF111827"/>
      <name val="Calibri"/>
      <family val="2"/>
    </font>
    <font>
      <b/>
      <sz val="10"/>
      <color rgb="FFC00000"/>
      <name val="Calibri"/>
      <family val="2"/>
    </font>
    <font>
      <sz val="10"/>
      <color theme="3"/>
      <name val="Calibri"/>
      <family val="2"/>
      <scheme val="minor"/>
    </font>
    <font>
      <sz val="9"/>
      <color theme="9" tint="-0.249977111117893"/>
      <name val="Calibri"/>
      <family val="2"/>
      <scheme val="minor"/>
    </font>
    <font>
      <sz val="10"/>
      <color rgb="FF0000FF"/>
      <name val="Calibri"/>
      <family val="2"/>
      <scheme val="minor"/>
    </font>
    <font>
      <b/>
      <sz val="10"/>
      <color theme="9" tint="-0.499984740745262"/>
      <name val="Calibri"/>
      <family val="2"/>
      <scheme val="minor"/>
    </font>
    <font>
      <sz val="8"/>
      <color rgb="FF00B050"/>
      <name val="Calibri"/>
      <family val="2"/>
      <scheme val="minor"/>
    </font>
    <font>
      <b/>
      <sz val="10"/>
      <color rgb="FFC00000"/>
      <name val="Calibri"/>
      <family val="2"/>
      <scheme val="minor"/>
    </font>
    <font>
      <sz val="8"/>
      <color theme="3"/>
      <name val="Calibri"/>
      <family val="2"/>
      <scheme val="minor"/>
    </font>
    <font>
      <sz val="12"/>
      <color rgb="FF0000FF"/>
      <name val="Calibri"/>
      <family val="2"/>
      <scheme val="minor"/>
    </font>
    <font>
      <sz val="11"/>
      <color theme="1" tint="0.249977111117893"/>
      <name val="Calibri"/>
      <family val="2"/>
      <scheme val="minor"/>
    </font>
    <font>
      <b/>
      <sz val="12"/>
      <color theme="5" tint="-0.499984740745262"/>
      <name val="Calibri"/>
      <family val="2"/>
    </font>
    <font>
      <sz val="12"/>
      <color theme="9" tint="-0.249977111117893"/>
      <name val="Calibri"/>
      <family val="2"/>
      <scheme val="minor"/>
    </font>
    <font>
      <b/>
      <sz val="14"/>
      <color rgb="FF0000FF"/>
      <name val="Calibri"/>
      <family val="2"/>
      <scheme val="minor"/>
    </font>
    <font>
      <b/>
      <sz val="14"/>
      <color theme="9" tint="-0.499984740745262"/>
      <name val="Calibri"/>
      <family val="2"/>
      <scheme val="minor"/>
    </font>
    <font>
      <b/>
      <sz val="12"/>
      <color theme="5" tint="-0.499984740745262"/>
      <name val="Calibri"/>
      <family val="2"/>
      <scheme val="minor"/>
    </font>
    <font>
      <b/>
      <sz val="16"/>
      <color theme="9" tint="-0.499984740745262"/>
      <name val="Calibri"/>
      <family val="2"/>
      <scheme val="minor"/>
    </font>
    <font>
      <b/>
      <sz val="26"/>
      <color rgb="FFFFFFFF"/>
      <name val="Calibri"/>
      <family val="2"/>
      <scheme val="minor"/>
    </font>
    <font>
      <sz val="8"/>
      <color theme="1" tint="0.249977111117893"/>
      <name val="Calibri"/>
      <family val="2"/>
      <scheme val="minor"/>
    </font>
    <font>
      <sz val="8"/>
      <color theme="9" tint="0.79998168889431442"/>
      <name val="Calibri"/>
      <family val="2"/>
      <scheme val="minor"/>
    </font>
    <font>
      <b/>
      <sz val="10"/>
      <name val="Calibri"/>
      <family val="2"/>
    </font>
    <font>
      <b/>
      <sz val="16"/>
      <color rgb="FFC00000"/>
      <name val="Calibri"/>
      <family val="2"/>
      <scheme val="minor"/>
    </font>
    <font>
      <b/>
      <sz val="11"/>
      <color rgb="FF0070C0"/>
      <name val="Calibri"/>
      <family val="2"/>
      <scheme val="minor"/>
    </font>
    <font>
      <sz val="16"/>
      <name val="Calibri"/>
      <family val="2"/>
      <scheme val="minor"/>
    </font>
    <font>
      <b/>
      <sz val="48"/>
      <name val="Calibri"/>
      <family val="2"/>
      <scheme val="minor"/>
    </font>
    <font>
      <b/>
      <sz val="24"/>
      <color theme="9" tint="-0.249977111117893"/>
      <name val="Calibri"/>
      <family val="2"/>
      <scheme val="minor"/>
    </font>
    <font>
      <b/>
      <sz val="36"/>
      <color theme="9" tint="-0.249977111117893"/>
      <name val="Calibri"/>
      <family val="2"/>
      <scheme val="minor"/>
    </font>
    <font>
      <b/>
      <sz val="18"/>
      <color rgb="FFC00000"/>
      <name val="Calibri"/>
      <family val="2"/>
      <scheme val="minor"/>
    </font>
    <font>
      <b/>
      <sz val="12"/>
      <color rgb="FF0033CC"/>
      <name val="Arial Unicode MS"/>
    </font>
    <font>
      <b/>
      <sz val="16"/>
      <color rgb="FF375623"/>
      <name val="Arial"/>
      <family val="2"/>
    </font>
    <font>
      <b/>
      <sz val="12"/>
      <color rgb="FF375623"/>
      <name val="Calibri"/>
      <family val="2"/>
      <scheme val="minor"/>
    </font>
    <font>
      <b/>
      <sz val="12"/>
      <color rgb="FF284780"/>
      <name val="Calibri"/>
      <family val="2"/>
      <scheme val="minor"/>
    </font>
    <font>
      <b/>
      <sz val="18"/>
      <color rgb="FF0033CC"/>
      <name val="Calibri"/>
      <family val="2"/>
      <scheme val="minor"/>
    </font>
    <font>
      <b/>
      <sz val="12"/>
      <color rgb="FFC00000"/>
      <name val="Calibri"/>
      <family val="2"/>
    </font>
    <font>
      <b/>
      <sz val="24"/>
      <name val="Calibri"/>
      <family val="2"/>
    </font>
    <font>
      <b/>
      <sz val="20"/>
      <color rgb="FF0000FF"/>
      <name val="Calibri"/>
      <family val="2"/>
      <scheme val="minor"/>
    </font>
    <font>
      <b/>
      <sz val="20"/>
      <color theme="9" tint="-0.249977111117893"/>
      <name val="Calibri"/>
      <family val="2"/>
      <scheme val="minor"/>
    </font>
    <font>
      <b/>
      <sz val="20"/>
      <color theme="0"/>
      <name val="Calibri"/>
      <family val="2"/>
    </font>
    <font>
      <sz val="8"/>
      <color theme="8" tint="0.59999389629810485"/>
      <name val="Calibri"/>
      <family val="2"/>
      <scheme val="minor"/>
    </font>
    <font>
      <b/>
      <sz val="10"/>
      <color theme="1"/>
      <name val="Arial Unicode MS"/>
    </font>
  </fonts>
  <fills count="100">
    <fill>
      <patternFill patternType="none"/>
    </fill>
    <fill>
      <patternFill patternType="gray125"/>
    </fill>
    <fill>
      <patternFill patternType="solid">
        <fgColor rgb="FFCC00FF"/>
        <bgColor indexed="64"/>
      </patternFill>
    </fill>
    <fill>
      <patternFill patternType="solid">
        <fgColor theme="0"/>
        <bgColor indexed="64"/>
      </patternFill>
    </fill>
    <fill>
      <patternFill patternType="solid">
        <fgColor rgb="FF92D050"/>
        <bgColor indexed="64"/>
      </patternFill>
    </fill>
    <fill>
      <patternFill patternType="solid">
        <fgColor indexed="23"/>
        <bgColor indexed="64"/>
      </patternFill>
    </fill>
    <fill>
      <patternFill patternType="solid">
        <fgColor rgb="FF80808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C000"/>
        <bgColor indexed="64"/>
      </patternFill>
    </fill>
    <fill>
      <patternFill patternType="solid">
        <fgColor rgb="FFFFFF9F"/>
        <bgColor indexed="64"/>
      </patternFill>
    </fill>
    <fill>
      <patternFill patternType="solid">
        <fgColor theme="0"/>
        <bgColor theme="9"/>
      </patternFill>
    </fill>
    <fill>
      <patternFill patternType="solid">
        <fgColor theme="8" tint="0.39997558519241921"/>
        <bgColor indexed="64"/>
      </patternFill>
    </fill>
    <fill>
      <patternFill patternType="solid">
        <fgColor rgb="FFFFFFB7"/>
        <bgColor indexed="64"/>
      </patternFill>
    </fill>
    <fill>
      <patternFill patternType="solid">
        <fgColor rgb="FFFFFF00"/>
        <bgColor indexed="64"/>
      </patternFill>
    </fill>
    <fill>
      <patternFill patternType="gray125">
        <bgColor theme="0" tint="-0.14996795556505021"/>
      </patternFill>
    </fill>
    <fill>
      <patternFill patternType="solid">
        <fgColor rgb="FFC00000"/>
        <bgColor indexed="64"/>
      </patternFill>
    </fill>
    <fill>
      <patternFill patternType="solid">
        <fgColor rgb="FFFFCC00"/>
        <bgColor indexed="64"/>
      </patternFill>
    </fill>
    <fill>
      <patternFill patternType="gray125">
        <bgColor rgb="FFFFCC00"/>
      </patternFill>
    </fill>
    <fill>
      <patternFill patternType="solid">
        <fgColor theme="0" tint="-0.14996795556505021"/>
        <bgColor indexed="64"/>
      </patternFill>
    </fill>
    <fill>
      <patternFill patternType="solid">
        <fgColor rgb="FFFF00FF"/>
        <bgColor indexed="64"/>
      </patternFill>
    </fill>
    <fill>
      <patternFill patternType="solid">
        <fgColor theme="7" tint="0.79998168889431442"/>
        <bgColor indexed="64"/>
      </patternFill>
    </fill>
    <fill>
      <patternFill patternType="solid">
        <fgColor theme="2"/>
        <bgColor indexed="64"/>
      </patternFill>
    </fill>
    <fill>
      <patternFill patternType="solid">
        <fgColor theme="9" tint="-0.249977111117893"/>
        <bgColor indexed="64"/>
      </patternFill>
    </fill>
    <fill>
      <patternFill patternType="solid">
        <fgColor rgb="FFC00000"/>
        <bgColor theme="9"/>
      </patternFill>
    </fill>
    <fill>
      <patternFill patternType="solid">
        <fgColor rgb="FFFFFFA7"/>
        <bgColor indexed="64"/>
      </patternFill>
    </fill>
    <fill>
      <patternFill patternType="solid">
        <fgColor rgb="FFED7D31"/>
        <bgColor indexed="64"/>
      </patternFill>
    </fill>
    <fill>
      <patternFill patternType="solid">
        <fgColor rgb="FFDEC8EE"/>
        <bgColor indexed="64"/>
      </patternFill>
    </fill>
    <fill>
      <patternFill patternType="solid">
        <fgColor rgb="FFECDFF5"/>
        <bgColor indexed="64"/>
      </patternFill>
    </fill>
    <fill>
      <patternFill patternType="solid">
        <fgColor rgb="FFE6D9C8"/>
        <bgColor indexed="64"/>
      </patternFill>
    </fill>
    <fill>
      <patternFill patternType="solid">
        <fgColor rgb="FF22C55E"/>
        <bgColor indexed="64"/>
      </patternFill>
    </fill>
    <fill>
      <patternFill patternType="solid">
        <fgColor rgb="FFFAFAF7"/>
        <bgColor indexed="64"/>
      </patternFill>
    </fill>
    <fill>
      <patternFill patternType="solid">
        <fgColor rgb="FF3B82F6"/>
        <bgColor indexed="64"/>
      </patternFill>
    </fill>
    <fill>
      <patternFill patternType="solid">
        <fgColor rgb="FFFAFAF7"/>
        <bgColor theme="9"/>
      </patternFill>
    </fill>
    <fill>
      <patternFill patternType="solid">
        <fgColor rgb="FFF59E0B"/>
        <bgColor indexed="64"/>
      </patternFill>
    </fill>
    <fill>
      <patternFill patternType="gray125">
        <bgColor rgb="FFE6D9C8"/>
      </patternFill>
    </fill>
    <fill>
      <patternFill patternType="gray125">
        <bgColor rgb="FFC00000"/>
      </patternFill>
    </fill>
    <fill>
      <patternFill patternType="solid">
        <fgColor rgb="FFFFF2CC"/>
        <bgColor indexed="64"/>
      </patternFill>
    </fill>
    <fill>
      <patternFill patternType="solid">
        <fgColor rgb="FFD9E1F2"/>
        <bgColor indexed="64"/>
      </patternFill>
    </fill>
    <fill>
      <patternFill patternType="solid">
        <fgColor rgb="FFB38867"/>
        <bgColor indexed="64"/>
      </patternFill>
    </fill>
    <fill>
      <patternFill patternType="solid">
        <fgColor rgb="FF284780"/>
        <bgColor indexed="64"/>
      </patternFill>
    </fill>
    <fill>
      <patternFill patternType="solid">
        <fgColor rgb="FF2F5597"/>
        <bgColor indexed="64"/>
      </patternFill>
    </fill>
    <fill>
      <patternFill patternType="solid">
        <fgColor rgb="FFF5F3EF"/>
        <bgColor indexed="64"/>
      </patternFill>
    </fill>
    <fill>
      <patternFill patternType="solid">
        <fgColor rgb="FF2F5597"/>
        <bgColor theme="9"/>
      </patternFill>
    </fill>
    <fill>
      <patternFill patternType="solid">
        <fgColor rgb="FFF2E2C8"/>
        <bgColor indexed="64"/>
      </patternFill>
    </fill>
    <fill>
      <patternFill patternType="solid">
        <fgColor rgb="FF3E5C76"/>
        <bgColor indexed="64"/>
      </patternFill>
    </fill>
    <fill>
      <patternFill patternType="solid">
        <fgColor rgb="FFF2F2F2"/>
      </patternFill>
    </fill>
    <fill>
      <patternFill patternType="solid">
        <fgColor rgb="FFF4F9F1"/>
        <bgColor theme="9" tint="0.79995117038483843"/>
      </patternFill>
    </fill>
    <fill>
      <patternFill patternType="solid">
        <fgColor theme="9" tint="0.79998168889431442"/>
        <bgColor indexed="64"/>
      </patternFill>
    </fill>
    <fill>
      <patternFill patternType="solid">
        <fgColor rgb="FFF4F9F1"/>
        <bgColor theme="9" tint="0.79998168889431442"/>
      </patternFill>
    </fill>
    <fill>
      <patternFill patternType="solid">
        <fgColor rgb="FFECECEC"/>
        <bgColor indexed="64"/>
      </patternFill>
    </fill>
    <fill>
      <patternFill patternType="solid">
        <fgColor rgb="FFECECEC"/>
        <bgColor theme="9" tint="0.79995117038483843"/>
      </patternFill>
    </fill>
    <fill>
      <patternFill patternType="solid">
        <fgColor rgb="FFFFFFCC"/>
        <bgColor indexed="64"/>
      </patternFill>
    </fill>
    <fill>
      <patternFill patternType="solid">
        <fgColor rgb="FFFFFFD5"/>
        <bgColor indexed="64"/>
      </patternFill>
    </fill>
    <fill>
      <patternFill patternType="solid">
        <fgColor rgb="FFDEFFBD"/>
        <bgColor indexed="64"/>
      </patternFill>
    </fill>
    <fill>
      <patternFill patternType="solid">
        <fgColor rgb="FFFCF8F2"/>
        <bgColor indexed="64"/>
      </patternFill>
    </fill>
    <fill>
      <patternFill patternType="solid">
        <fgColor rgb="FFFFFFD9"/>
        <bgColor indexed="64"/>
      </patternFill>
    </fill>
    <fill>
      <patternFill patternType="solid">
        <fgColor rgb="FFFAF3E8"/>
        <bgColor indexed="64"/>
      </patternFill>
    </fill>
    <fill>
      <patternFill patternType="solid">
        <fgColor rgb="FFE3D4C3"/>
        <bgColor indexed="64"/>
      </patternFill>
    </fill>
    <fill>
      <patternFill patternType="solid">
        <fgColor rgb="FF16A34A"/>
        <bgColor indexed="64"/>
      </patternFill>
    </fill>
    <fill>
      <patternFill patternType="solid">
        <fgColor rgb="FFD6BFA6"/>
        <bgColor indexed="64"/>
      </patternFill>
    </fill>
    <fill>
      <patternFill patternType="solid">
        <fgColor rgb="FFFFD64D"/>
        <bgColor indexed="64"/>
      </patternFill>
    </fill>
    <fill>
      <patternFill patternType="solid">
        <fgColor rgb="FF0F766E"/>
        <bgColor indexed="64"/>
      </patternFill>
    </fill>
    <fill>
      <patternFill patternType="solid">
        <fgColor rgb="FF6366F1"/>
        <bgColor indexed="64"/>
      </patternFill>
    </fill>
    <fill>
      <patternFill patternType="solid">
        <fgColor rgb="FF60A5FA"/>
        <bgColor indexed="64"/>
      </patternFill>
    </fill>
    <fill>
      <patternFill patternType="solid">
        <fgColor rgb="FFF4B740"/>
        <bgColor indexed="64"/>
      </patternFill>
    </fill>
    <fill>
      <patternFill patternType="solid">
        <fgColor rgb="FFDEFFBD"/>
        <bgColor theme="9"/>
      </patternFill>
    </fill>
    <fill>
      <patternFill patternType="solid">
        <fgColor rgb="FFDDDDFF"/>
        <bgColor indexed="64"/>
      </patternFill>
    </fill>
    <fill>
      <patternFill patternType="solid">
        <fgColor rgb="FF8B5CF6"/>
        <bgColor indexed="64"/>
      </patternFill>
    </fill>
    <fill>
      <patternFill patternType="solid">
        <fgColor rgb="FFFAF3E8"/>
      </patternFill>
    </fill>
    <fill>
      <patternFill patternType="gray125">
        <fgColor theme="7" tint="0.39994506668294322"/>
        <bgColor theme="0"/>
      </patternFill>
    </fill>
    <fill>
      <patternFill patternType="solid">
        <fgColor rgb="FFB38867"/>
      </patternFill>
    </fill>
    <fill>
      <patternFill patternType="solid">
        <fgColor rgb="FF99CC00"/>
        <bgColor indexed="64"/>
      </patternFill>
    </fill>
    <fill>
      <patternFill patternType="solid">
        <fgColor rgb="FF7A5C3A"/>
        <bgColor indexed="64"/>
      </patternFill>
    </fill>
    <fill>
      <patternFill patternType="solid">
        <fgColor rgb="FFCCCCFF"/>
        <bgColor indexed="64"/>
      </patternFill>
    </fill>
    <fill>
      <patternFill patternType="solid">
        <fgColor rgb="FF6B8E23"/>
      </patternFill>
    </fill>
    <fill>
      <patternFill patternType="solid">
        <fgColor rgb="FFDDBC95"/>
      </patternFill>
    </fill>
    <fill>
      <patternFill patternType="solid">
        <fgColor rgb="FFF97316"/>
        <bgColor indexed="64"/>
      </patternFill>
    </fill>
    <fill>
      <patternFill patternType="solid">
        <fgColor rgb="FFFFFF99"/>
        <bgColor indexed="64"/>
      </patternFill>
    </fill>
    <fill>
      <patternFill patternType="solid">
        <fgColor rgb="FFDDDDFF"/>
        <bgColor theme="9"/>
      </patternFill>
    </fill>
    <fill>
      <patternFill patternType="solid">
        <fgColor rgb="FFFF3B3B"/>
        <bgColor indexed="64"/>
      </patternFill>
    </fill>
    <fill>
      <patternFill patternType="solid">
        <fgColor rgb="FFEFE5F7"/>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rgb="FFA9D08E"/>
        <bgColor indexed="64"/>
      </patternFill>
    </fill>
    <fill>
      <patternFill patternType="solid">
        <fgColor theme="0"/>
        <bgColor theme="9" tint="0.79995117038483843"/>
      </patternFill>
    </fill>
    <fill>
      <patternFill patternType="solid">
        <fgColor rgb="FFF4B740"/>
      </patternFill>
    </fill>
    <fill>
      <patternFill patternType="solid">
        <fgColor rgb="FF6B8E23"/>
        <bgColor indexed="64"/>
      </patternFill>
    </fill>
    <fill>
      <patternFill patternType="solid">
        <fgColor rgb="FFFFF8F0"/>
        <bgColor indexed="64"/>
      </patternFill>
    </fill>
    <fill>
      <patternFill patternType="solid">
        <fgColor rgb="FFDCF5BD"/>
        <bgColor theme="9" tint="0.79995117038483843"/>
      </patternFill>
    </fill>
    <fill>
      <patternFill patternType="solid">
        <fgColor rgb="FF99CC00"/>
        <bgColor theme="9"/>
      </patternFill>
    </fill>
    <fill>
      <patternFill patternType="solid">
        <fgColor theme="9" tint="0.59999389629810485"/>
        <bgColor theme="9"/>
      </patternFill>
    </fill>
    <fill>
      <patternFill patternType="gray0625">
        <bgColor theme="0"/>
      </patternFill>
    </fill>
    <fill>
      <patternFill patternType="solid">
        <fgColor rgb="FFEAB308"/>
        <bgColor indexed="64"/>
      </patternFill>
    </fill>
    <fill>
      <patternFill patternType="solid">
        <fgColor rgb="FFD9E1F2"/>
        <bgColor theme="9"/>
      </patternFill>
    </fill>
    <fill>
      <patternFill patternType="gray125">
        <bgColor rgb="FF284780"/>
      </patternFill>
    </fill>
    <fill>
      <patternFill patternType="solid">
        <fgColor rgb="FF284780"/>
        <bgColor theme="9"/>
      </patternFill>
    </fill>
    <fill>
      <patternFill patternType="gray125">
        <bgColor rgb="FFD9E1F2"/>
      </patternFill>
    </fill>
  </fills>
  <borders count="107">
    <border>
      <left/>
      <right/>
      <top/>
      <bottom/>
      <diagonal/>
    </border>
    <border>
      <left/>
      <right/>
      <top style="medium">
        <color auto="1"/>
      </top>
      <bottom/>
      <diagonal/>
    </border>
    <border>
      <left style="medium">
        <color indexed="64"/>
      </left>
      <right/>
      <top style="medium">
        <color indexed="64"/>
      </top>
      <bottom/>
      <diagonal/>
    </border>
    <border>
      <left style="hair">
        <color auto="1"/>
      </left>
      <right/>
      <top style="medium">
        <color auto="1"/>
      </top>
      <bottom/>
      <diagonal/>
    </border>
    <border>
      <left/>
      <right style="medium">
        <color indexed="64"/>
      </right>
      <top style="medium">
        <color auto="1"/>
      </top>
      <bottom/>
      <diagonal/>
    </border>
    <border>
      <left style="medium">
        <color indexed="64"/>
      </left>
      <right style="medium">
        <color indexed="64"/>
      </right>
      <top style="medium">
        <color indexed="64"/>
      </top>
      <bottom/>
      <diagonal/>
    </border>
    <border>
      <left style="medium">
        <color indexed="64"/>
      </left>
      <right/>
      <top/>
      <bottom/>
      <diagonal/>
    </border>
    <border>
      <left style="hair">
        <color indexed="64"/>
      </left>
      <right/>
      <top/>
      <bottom/>
      <diagonal/>
    </border>
    <border>
      <left/>
      <right style="medium">
        <color indexed="64"/>
      </right>
      <top/>
      <bottom/>
      <diagonal/>
    </border>
    <border>
      <left style="medium">
        <color indexed="64"/>
      </left>
      <right style="medium">
        <color indexed="64"/>
      </right>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top/>
      <bottom style="medium">
        <color auto="1"/>
      </bottom>
      <diagonal/>
    </border>
    <border>
      <left/>
      <right style="medium">
        <color indexed="64"/>
      </right>
      <top/>
      <bottom style="medium">
        <color indexed="64"/>
      </bottom>
      <diagonal/>
    </border>
    <border>
      <left/>
      <right/>
      <top style="medium">
        <color theme="7" tint="-0.499984740745262"/>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hair">
        <color auto="1"/>
      </right>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hair">
        <color indexed="64"/>
      </left>
      <right/>
      <top style="hair">
        <color indexed="64"/>
      </top>
      <bottom style="hair">
        <color indexed="64"/>
      </bottom>
      <diagonal/>
    </border>
    <border>
      <left/>
      <right style="hair">
        <color auto="1"/>
      </right>
      <top style="hair">
        <color auto="1"/>
      </top>
      <bottom style="hair">
        <color auto="1"/>
      </bottom>
      <diagonal/>
    </border>
    <border>
      <left style="thin">
        <color theme="7" tint="-0.499984740745262"/>
      </left>
      <right/>
      <top/>
      <bottom style="medium">
        <color theme="7" tint="-0.499984740745262"/>
      </bottom>
      <diagonal/>
    </border>
    <border>
      <left style="thin">
        <color theme="7" tint="-0.499984740745262"/>
      </left>
      <right/>
      <top/>
      <bottom/>
      <diagonal/>
    </border>
    <border>
      <left/>
      <right/>
      <top style="medium">
        <color auto="1"/>
      </top>
      <bottom style="thin">
        <color indexed="64"/>
      </bottom>
      <diagonal/>
    </border>
    <border>
      <left/>
      <right/>
      <top style="double">
        <color theme="9" tint="0.39994506668294322"/>
      </top>
      <bottom/>
      <diagonal/>
    </border>
    <border>
      <left/>
      <right/>
      <top style="thin">
        <color rgb="FFCBD5E1"/>
      </top>
      <bottom/>
      <diagonal/>
    </border>
    <border>
      <left style="mediumDashed">
        <color auto="1"/>
      </left>
      <right style="medium">
        <color auto="1"/>
      </right>
      <top/>
      <bottom/>
      <diagonal/>
    </border>
    <border>
      <left style="mediumDashed">
        <color auto="1"/>
      </left>
      <right style="medium">
        <color auto="1"/>
      </right>
      <top/>
      <bottom style="medium">
        <color auto="1"/>
      </bottom>
      <diagonal/>
    </border>
    <border>
      <left style="thin">
        <color rgb="FFA0A0A0"/>
      </left>
      <right/>
      <top/>
      <bottom/>
      <diagonal/>
    </border>
    <border>
      <left/>
      <right style="thin">
        <color rgb="FFA0A0A0"/>
      </right>
      <top style="thin">
        <color rgb="FFA0A0A0"/>
      </top>
      <bottom style="thin">
        <color rgb="FFA0A0A0"/>
      </bottom>
      <diagonal/>
    </border>
    <border>
      <left style="thin">
        <color rgb="FFC0C0C0"/>
      </left>
      <right style="thin">
        <color rgb="FFC0C0C0"/>
      </right>
      <top style="thin">
        <color rgb="FFC0C0C0"/>
      </top>
      <bottom style="thin">
        <color rgb="FFC0C0C0"/>
      </bottom>
      <diagonal/>
    </border>
    <border>
      <left style="thin">
        <color rgb="FFA0A0A0"/>
      </left>
      <right/>
      <top/>
      <bottom style="medium">
        <color theme="7" tint="-0.499984740745262"/>
      </bottom>
      <diagonal/>
    </border>
    <border>
      <left style="thin">
        <color rgb="FFC0C0C0"/>
      </left>
      <right/>
      <top/>
      <bottom style="thin">
        <color rgb="FFC0C0C0"/>
      </bottom>
      <diagonal/>
    </border>
    <border>
      <left/>
      <right/>
      <top/>
      <bottom style="thin">
        <color rgb="FFC0C0C0"/>
      </bottom>
      <diagonal/>
    </border>
    <border>
      <left/>
      <right style="thin">
        <color theme="0"/>
      </right>
      <top/>
      <bottom/>
      <diagonal/>
    </border>
    <border>
      <left/>
      <right style="medium">
        <color rgb="FFC0C0C0"/>
      </right>
      <top/>
      <bottom style="medium">
        <color rgb="FFC0C0C0"/>
      </bottom>
      <diagonal/>
    </border>
    <border>
      <left/>
      <right/>
      <top/>
      <bottom style="medium">
        <color rgb="FFC0C0C0"/>
      </bottom>
      <diagonal/>
    </border>
    <border>
      <left style="medium">
        <color rgb="FFC0C0C0"/>
      </left>
      <right/>
      <top/>
      <bottom style="medium">
        <color rgb="FFC0C0C0"/>
      </bottom>
      <diagonal/>
    </border>
    <border>
      <left/>
      <right style="medium">
        <color rgb="FFC0C0C0"/>
      </right>
      <top style="medium">
        <color rgb="FFC0C0C0"/>
      </top>
      <bottom/>
      <diagonal/>
    </border>
    <border>
      <left/>
      <right/>
      <top style="medium">
        <color rgb="FFC0C0C0"/>
      </top>
      <bottom/>
      <diagonal/>
    </border>
    <border>
      <left style="medium">
        <color rgb="FFC0C0C0"/>
      </left>
      <right/>
      <top style="medium">
        <color rgb="FFC0C0C0"/>
      </top>
      <bottom/>
      <diagonal/>
    </border>
    <border>
      <left style="thin">
        <color rgb="FFC0C0C0"/>
      </left>
      <right style="thin">
        <color rgb="FFC0C0C0"/>
      </right>
      <top style="thin">
        <color rgb="FFC0C0C0"/>
      </top>
      <bottom/>
      <diagonal/>
    </border>
    <border>
      <left/>
      <right style="thin">
        <color rgb="FF9E9E9E"/>
      </right>
      <top/>
      <bottom/>
      <diagonal/>
    </border>
    <border>
      <left style="thin">
        <color rgb="FF9E9E9E"/>
      </left>
      <right/>
      <top/>
      <bottom/>
      <diagonal/>
    </border>
    <border>
      <left style="hair">
        <color indexed="64"/>
      </left>
      <right style="hair">
        <color indexed="64"/>
      </right>
      <top style="hair">
        <color auto="1"/>
      </top>
      <bottom/>
      <diagonal/>
    </border>
    <border>
      <left style="hair">
        <color indexed="64"/>
      </left>
      <right style="hair">
        <color indexed="64"/>
      </right>
      <top/>
      <bottom/>
      <diagonal/>
    </border>
    <border>
      <left/>
      <right style="medium">
        <color auto="1"/>
      </right>
      <top style="hair">
        <color auto="1"/>
      </top>
      <bottom/>
      <diagonal/>
    </border>
    <border>
      <left/>
      <right/>
      <top style="hair">
        <color auto="1"/>
      </top>
      <bottom/>
      <diagonal/>
    </border>
    <border>
      <left/>
      <right style="medium">
        <color indexed="64"/>
      </right>
      <top/>
      <bottom style="hair">
        <color auto="1"/>
      </bottom>
      <diagonal/>
    </border>
    <border>
      <left/>
      <right/>
      <top/>
      <bottom style="hair">
        <color auto="1"/>
      </bottom>
      <diagonal/>
    </border>
    <border>
      <left/>
      <right style="hair">
        <color auto="1"/>
      </right>
      <top/>
      <bottom style="hair">
        <color auto="1"/>
      </bottom>
      <diagonal/>
    </border>
    <border>
      <left/>
      <right/>
      <top style="medium">
        <color auto="1"/>
      </top>
      <bottom style="medium">
        <color auto="1"/>
      </bottom>
      <diagonal/>
    </border>
    <border>
      <left style="thin">
        <color rgb="FF9E9E9E"/>
      </left>
      <right style="thin">
        <color rgb="FF9E9E9E"/>
      </right>
      <top/>
      <bottom/>
      <diagonal/>
    </border>
    <border>
      <left/>
      <right style="medium">
        <color auto="1"/>
      </right>
      <top style="thin">
        <color rgb="FF7F7F7F"/>
      </top>
      <bottom/>
      <diagonal/>
    </border>
    <border>
      <left/>
      <right/>
      <top style="thin">
        <color rgb="FF7F7F7F"/>
      </top>
      <bottom/>
      <diagonal/>
    </border>
    <border>
      <left style="medium">
        <color auto="1"/>
      </left>
      <right/>
      <top style="thin">
        <color rgb="FF7F7F7F"/>
      </top>
      <bottom/>
      <diagonal/>
    </border>
    <border>
      <left/>
      <right style="medium">
        <color auto="1"/>
      </right>
      <top/>
      <bottom style="thin">
        <color theme="0" tint="-0.24994659260841701"/>
      </bottom>
      <diagonal/>
    </border>
    <border>
      <left/>
      <right/>
      <top/>
      <bottom style="thin">
        <color theme="0" tint="-0.24994659260841701"/>
      </bottom>
      <diagonal/>
    </border>
    <border>
      <left style="medium">
        <color auto="1"/>
      </left>
      <right/>
      <top/>
      <bottom style="thin">
        <color theme="0" tint="-0.24994659260841701"/>
      </bottom>
      <diagonal/>
    </border>
    <border>
      <left/>
      <right style="medium">
        <color auto="1"/>
      </right>
      <top style="thin">
        <color theme="0" tint="-0.24994659260841701"/>
      </top>
      <bottom/>
      <diagonal/>
    </border>
    <border>
      <left/>
      <right/>
      <top style="thin">
        <color theme="0" tint="-0.24994659260841701"/>
      </top>
      <bottom/>
      <diagonal/>
    </border>
    <border>
      <left style="medium">
        <color auto="1"/>
      </left>
      <right/>
      <top style="thin">
        <color theme="0" tint="-0.24994659260841701"/>
      </top>
      <bottom/>
      <diagonal/>
    </border>
    <border>
      <left style="thin">
        <color theme="0"/>
      </left>
      <right/>
      <top/>
      <bottom/>
      <diagonal/>
    </border>
    <border>
      <left/>
      <right style="medium">
        <color indexed="64"/>
      </right>
      <top style="hair">
        <color auto="1"/>
      </top>
      <bottom style="hair">
        <color auto="1"/>
      </bottom>
      <diagonal/>
    </border>
    <border>
      <left style="hair">
        <color indexed="64"/>
      </left>
      <right/>
      <top style="hair">
        <color indexed="64"/>
      </top>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right/>
      <top style="hair">
        <color auto="1"/>
      </top>
      <bottom style="hair">
        <color auto="1"/>
      </bottom>
      <diagonal/>
    </border>
    <border>
      <left/>
      <right style="medium">
        <color indexed="64"/>
      </right>
      <top style="hair">
        <color theme="9" tint="0.39994506668294322"/>
      </top>
      <bottom style="hair">
        <color theme="9" tint="0.39994506668294322"/>
      </bottom>
      <diagonal/>
    </border>
    <border>
      <left/>
      <right/>
      <top style="hair">
        <color theme="9" tint="0.39988402966399123"/>
      </top>
      <bottom style="hair">
        <color theme="9" tint="0.39988402966399123"/>
      </bottom>
      <diagonal/>
    </border>
    <border>
      <left style="hair">
        <color theme="9" tint="0.39988402966399123"/>
      </left>
      <right/>
      <top style="hair">
        <color theme="9" tint="0.39988402966399123"/>
      </top>
      <bottom style="hair">
        <color theme="9" tint="0.39988402966399123"/>
      </bottom>
      <diagonal/>
    </border>
    <border>
      <left/>
      <right/>
      <top style="thin">
        <color theme="9" tint="0.39997558519241921"/>
      </top>
      <bottom style="hair">
        <color auto="1"/>
      </bottom>
      <diagonal/>
    </border>
    <border>
      <left style="hair">
        <color indexed="64"/>
      </left>
      <right/>
      <top/>
      <bottom style="hair">
        <color auto="1"/>
      </bottom>
      <diagonal/>
    </border>
    <border>
      <left/>
      <right style="hair">
        <color indexed="64"/>
      </right>
      <top/>
      <bottom style="thin">
        <color theme="9" tint="0.39997558519241921"/>
      </bottom>
      <diagonal/>
    </border>
    <border>
      <left/>
      <right/>
      <top/>
      <bottom style="thin">
        <color theme="9" tint="0.39997558519241921"/>
      </bottom>
      <diagonal/>
    </border>
    <border>
      <left/>
      <right/>
      <top style="thin">
        <color theme="9" tint="0.39997558519241921"/>
      </top>
      <bottom style="thin">
        <color theme="9" tint="0.39997558519241921"/>
      </bottom>
      <diagonal/>
    </border>
    <border>
      <left style="hair">
        <color auto="1"/>
      </left>
      <right/>
      <top/>
      <bottom style="thin">
        <color theme="9" tint="0.39997558519241921"/>
      </bottom>
      <diagonal/>
    </border>
    <border>
      <left/>
      <right style="medium">
        <color auto="1"/>
      </right>
      <top style="hair">
        <color theme="9" tint="0.39991454817346722"/>
      </top>
      <bottom style="hair">
        <color theme="9" tint="0.39991454817346722"/>
      </bottom>
      <diagonal/>
    </border>
    <border>
      <left/>
      <right style="medium">
        <color auto="1"/>
      </right>
      <top style="hair">
        <color theme="9" tint="0.59996337778862885"/>
      </top>
      <bottom style="hair">
        <color theme="9" tint="0.59996337778862885"/>
      </bottom>
      <diagonal/>
    </border>
    <border>
      <left style="thin">
        <color rgb="FFB7B7B7"/>
      </left>
      <right style="thin">
        <color rgb="FFB7B7B7"/>
      </right>
      <top/>
      <bottom style="thin">
        <color rgb="FFB7B7B7"/>
      </bottom>
      <diagonal/>
    </border>
    <border>
      <left/>
      <right style="medium">
        <color indexed="64"/>
      </right>
      <top/>
      <bottom style="hair">
        <color theme="9" tint="0.59996337778862885"/>
      </bottom>
      <diagonal/>
    </border>
    <border>
      <left/>
      <right/>
      <top style="hair">
        <color auto="1"/>
      </top>
      <bottom style="hair">
        <color theme="9" tint="0.39988402966399123"/>
      </bottom>
      <diagonal/>
    </border>
    <border>
      <left style="hair">
        <color theme="9" tint="0.39988402966399123"/>
      </left>
      <right/>
      <top style="hair">
        <color auto="1"/>
      </top>
      <bottom style="hair">
        <color theme="9" tint="0.39988402966399123"/>
      </bottom>
      <diagonal/>
    </border>
    <border>
      <left/>
      <right style="hair">
        <color indexed="64"/>
      </right>
      <top style="hair">
        <color indexed="64"/>
      </top>
      <bottom/>
      <diagonal/>
    </border>
    <border>
      <left style="hair">
        <color auto="1"/>
      </left>
      <right style="hair">
        <color indexed="64"/>
      </right>
      <top/>
      <bottom style="hair">
        <color auto="1"/>
      </bottom>
      <diagonal/>
    </border>
    <border>
      <left style="hair">
        <color auto="1"/>
      </left>
      <right style="medium">
        <color auto="1"/>
      </right>
      <top style="thin">
        <color auto="1"/>
      </top>
      <bottom style="hair">
        <color auto="1"/>
      </bottom>
      <diagonal/>
    </border>
    <border>
      <left/>
      <right/>
      <top style="thin">
        <color indexed="64"/>
      </top>
      <bottom style="hair">
        <color indexed="64"/>
      </bottom>
      <diagonal/>
    </border>
    <border>
      <left/>
      <right style="medium">
        <color auto="1"/>
      </right>
      <top style="hair">
        <color indexed="64"/>
      </top>
      <bottom style="thin">
        <color indexed="64"/>
      </bottom>
      <diagonal/>
    </border>
    <border>
      <left/>
      <right/>
      <top style="hair">
        <color auto="1"/>
      </top>
      <bottom style="thin">
        <color indexed="64"/>
      </bottom>
      <diagonal/>
    </border>
    <border>
      <left/>
      <right style="thin">
        <color rgb="FFC0C0C0"/>
      </right>
      <top/>
      <bottom style="thin">
        <color rgb="FFC0C0C0"/>
      </bottom>
      <diagonal/>
    </border>
    <border>
      <left/>
      <right style="thin">
        <color rgb="FFC0C0C0"/>
      </right>
      <top style="thin">
        <color rgb="FFC0C0C0"/>
      </top>
      <bottom/>
      <diagonal/>
    </border>
    <border>
      <left/>
      <right/>
      <top style="thin">
        <color rgb="FFC0C0C0"/>
      </top>
      <bottom/>
      <diagonal/>
    </border>
    <border>
      <left style="thin">
        <color rgb="FFC0C0C0"/>
      </left>
      <right/>
      <top style="thin">
        <color rgb="FFC0C0C0"/>
      </top>
      <bottom/>
      <diagonal/>
    </border>
    <border>
      <left style="medium">
        <color theme="0"/>
      </left>
      <right/>
      <top style="medium">
        <color auto="1"/>
      </top>
      <bottom style="medium">
        <color auto="1"/>
      </bottom>
      <diagonal/>
    </border>
    <border>
      <left/>
      <right style="medium">
        <color theme="0"/>
      </right>
      <top style="medium">
        <color auto="1"/>
      </top>
      <bottom style="medium">
        <color auto="1"/>
      </bottom>
      <diagonal/>
    </border>
    <border>
      <left style="medium">
        <color rgb="FFC00000"/>
      </left>
      <right/>
      <top/>
      <bottom/>
      <diagonal/>
    </border>
    <border>
      <left style="thin">
        <color rgb="FFA0A0A0"/>
      </left>
      <right style="medium">
        <color auto="1"/>
      </right>
      <top style="thin">
        <color rgb="FFA0A0A0"/>
      </top>
      <bottom style="thin">
        <color rgb="FFA0A0A0"/>
      </bottom>
      <diagonal/>
    </border>
    <border>
      <left style="thin">
        <color rgb="FFA0A0A0"/>
      </left>
      <right style="medium">
        <color auto="1"/>
      </right>
      <top/>
      <bottom style="thin">
        <color rgb="FFA0A0A0"/>
      </bottom>
      <diagonal/>
    </border>
    <border>
      <left style="thin">
        <color theme="0" tint="-0.499984740745262"/>
      </left>
      <right/>
      <top/>
      <bottom/>
      <diagonal/>
    </border>
    <border>
      <left/>
      <right style="thin">
        <color rgb="FFA0A0A0"/>
      </right>
      <top style="thin">
        <color rgb="FFA0A0A0"/>
      </top>
      <bottom/>
      <diagonal/>
    </border>
    <border>
      <left style="thin">
        <color rgb="FFA0A0A0"/>
      </left>
      <right style="thin">
        <color rgb="FFA0A0A0"/>
      </right>
      <top style="thin">
        <color rgb="FFA0A0A0"/>
      </top>
      <bottom style="thin">
        <color rgb="FFA0A0A0"/>
      </bottom>
      <diagonal/>
    </border>
  </borders>
  <cellStyleXfs count="21">
    <xf numFmtId="0" fontId="0" fillId="0" borderId="0"/>
    <xf numFmtId="0" fontId="5" fillId="0" borderId="0" applyNumberFormat="0" applyFill="0" applyBorder="0" applyAlignment="0" applyProtection="0"/>
    <xf numFmtId="0" fontId="6" fillId="0" borderId="0"/>
    <xf numFmtId="0" fontId="1" fillId="0" borderId="0"/>
    <xf numFmtId="0" fontId="1" fillId="0" borderId="0"/>
    <xf numFmtId="0" fontId="1" fillId="0" borderId="0"/>
    <xf numFmtId="0" fontId="30" fillId="0" borderId="0"/>
    <xf numFmtId="0" fontId="36"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129" fillId="0" borderId="0"/>
    <xf numFmtId="0" fontId="6" fillId="0" borderId="0"/>
    <xf numFmtId="0" fontId="6" fillId="0" borderId="0"/>
    <xf numFmtId="0" fontId="30" fillId="0" borderId="0"/>
    <xf numFmtId="0" fontId="1" fillId="0" borderId="0"/>
    <xf numFmtId="0" fontId="6" fillId="0" borderId="0"/>
  </cellStyleXfs>
  <cellXfs count="912">
    <xf numFmtId="0" fontId="0" fillId="0" borderId="0" xfId="0"/>
    <xf numFmtId="0" fontId="2" fillId="2" borderId="0" xfId="2" applyFont="1" applyFill="1" applyAlignment="1">
      <alignment horizontal="center" vertical="center"/>
    </xf>
    <xf numFmtId="0" fontId="0" fillId="3" borderId="0" xfId="0" applyFill="1" applyAlignment="1">
      <alignment vertical="center"/>
    </xf>
    <xf numFmtId="0" fontId="7" fillId="4" borderId="0" xfId="3" applyFont="1" applyFill="1" applyAlignment="1">
      <alignment horizontal="center" vertical="center"/>
    </xf>
    <xf numFmtId="0" fontId="8" fillId="5" borderId="1" xfId="4" applyFont="1" applyFill="1" applyBorder="1" applyAlignment="1">
      <alignment horizontal="center" vertical="center"/>
    </xf>
    <xf numFmtId="0" fontId="8" fillId="6" borderId="1" xfId="4" applyFont="1" applyFill="1" applyBorder="1" applyAlignment="1">
      <alignment horizontal="center" vertical="center"/>
    </xf>
    <xf numFmtId="0" fontId="0" fillId="0" borderId="0" xfId="0" applyAlignment="1">
      <alignment vertical="center"/>
    </xf>
    <xf numFmtId="0" fontId="9" fillId="6" borderId="0" xfId="2" applyFont="1" applyFill="1" applyAlignment="1">
      <alignment horizontal="left" vertical="center"/>
    </xf>
    <xf numFmtId="0" fontId="10" fillId="6" borderId="0" xfId="2" applyFont="1" applyFill="1" applyAlignment="1">
      <alignment horizontal="left" vertical="center"/>
    </xf>
    <xf numFmtId="0" fontId="11" fillId="6" borderId="0" xfId="2" applyFont="1" applyFill="1" applyAlignment="1">
      <alignment horizontal="right" vertical="center"/>
    </xf>
    <xf numFmtId="0" fontId="12" fillId="6" borderId="0" xfId="2" applyFont="1" applyFill="1" applyAlignment="1">
      <alignment horizontal="left" vertical="center"/>
    </xf>
    <xf numFmtId="0" fontId="13" fillId="3" borderId="0" xfId="0" applyFont="1" applyFill="1" applyAlignment="1">
      <alignment vertical="center"/>
    </xf>
    <xf numFmtId="0" fontId="14" fillId="3" borderId="0" xfId="1" applyFont="1" applyFill="1" applyAlignment="1">
      <alignment vertical="center"/>
    </xf>
    <xf numFmtId="0" fontId="15" fillId="3" borderId="0" xfId="0" applyFont="1" applyFill="1" applyAlignment="1">
      <alignment vertical="center"/>
    </xf>
    <xf numFmtId="0" fontId="16" fillId="3" borderId="0" xfId="0" applyFont="1" applyFill="1" applyAlignment="1">
      <alignment vertical="center"/>
    </xf>
    <xf numFmtId="0" fontId="5" fillId="3" borderId="0" xfId="1" applyFill="1" applyAlignment="1">
      <alignment vertical="center"/>
    </xf>
    <xf numFmtId="0" fontId="17" fillId="3" borderId="0" xfId="0" applyFont="1" applyFill="1" applyAlignment="1">
      <alignment vertical="center"/>
    </xf>
    <xf numFmtId="0" fontId="0" fillId="3" borderId="0" xfId="0" applyFill="1" applyAlignment="1">
      <alignment horizontal="left" vertical="center"/>
    </xf>
    <xf numFmtId="0" fontId="3" fillId="3" borderId="0" xfId="0" applyFont="1" applyFill="1" applyAlignment="1">
      <alignment horizontal="left" vertical="center"/>
    </xf>
    <xf numFmtId="0" fontId="3" fillId="3" borderId="0" xfId="0" applyFont="1" applyFill="1" applyAlignment="1">
      <alignment vertical="center"/>
    </xf>
    <xf numFmtId="0" fontId="18" fillId="7" borderId="0" xfId="3" applyFont="1" applyFill="1" applyAlignment="1">
      <alignment horizontal="center" vertical="center"/>
    </xf>
    <xf numFmtId="0" fontId="0" fillId="6" borderId="0" xfId="0" applyFill="1" applyAlignment="1">
      <alignment vertical="center"/>
    </xf>
    <xf numFmtId="0" fontId="4" fillId="6" borderId="0" xfId="3" applyFont="1" applyFill="1" applyAlignment="1">
      <alignment horizontal="center" vertical="center"/>
    </xf>
    <xf numFmtId="0" fontId="20" fillId="9" borderId="2" xfId="2" applyFont="1" applyFill="1" applyBorder="1" applyAlignment="1" applyProtection="1">
      <alignment horizontal="center" vertical="center"/>
      <protection locked="0"/>
    </xf>
    <xf numFmtId="0" fontId="21" fillId="10" borderId="1" xfId="4" applyFont="1" applyFill="1" applyBorder="1" applyAlignment="1">
      <alignment horizontal="center" vertical="center"/>
    </xf>
    <xf numFmtId="0" fontId="21" fillId="10" borderId="4" xfId="4" applyFont="1" applyFill="1" applyBorder="1" applyAlignment="1">
      <alignment horizontal="center" vertical="center"/>
    </xf>
    <xf numFmtId="0" fontId="23" fillId="8" borderId="5" xfId="0" applyFont="1" applyFill="1" applyBorder="1" applyAlignment="1">
      <alignment horizontal="center" vertical="center"/>
    </xf>
    <xf numFmtId="0" fontId="18" fillId="7" borderId="0" xfId="2" applyFont="1" applyFill="1" applyAlignment="1">
      <alignment horizontal="center" vertical="center"/>
    </xf>
    <xf numFmtId="0" fontId="18" fillId="7" borderId="8" xfId="2" applyFont="1" applyFill="1" applyBorder="1" applyAlignment="1">
      <alignment horizontal="center" vertical="center"/>
    </xf>
    <xf numFmtId="0" fontId="25" fillId="12" borderId="9" xfId="3" applyFont="1" applyFill="1" applyBorder="1" applyAlignment="1">
      <alignment horizontal="left" vertical="center"/>
    </xf>
    <xf numFmtId="0" fontId="18" fillId="4" borderId="0" xfId="2" applyFont="1" applyFill="1" applyAlignment="1">
      <alignment horizontal="center" vertical="center"/>
    </xf>
    <xf numFmtId="0" fontId="18" fillId="4" borderId="8" xfId="2" applyFont="1" applyFill="1" applyBorder="1" applyAlignment="1">
      <alignment horizontal="center" vertical="center"/>
    </xf>
    <xf numFmtId="0" fontId="0" fillId="3" borderId="9" xfId="0" applyFill="1" applyBorder="1" applyAlignment="1">
      <alignment vertical="center"/>
    </xf>
    <xf numFmtId="0" fontId="26" fillId="3" borderId="9" xfId="0" applyFont="1" applyFill="1" applyBorder="1" applyAlignment="1">
      <alignment horizontal="center" vertical="center"/>
    </xf>
    <xf numFmtId="0" fontId="0" fillId="3" borderId="7" xfId="0" applyFill="1" applyBorder="1" applyAlignment="1">
      <alignment horizontal="left" vertical="center"/>
    </xf>
    <xf numFmtId="0" fontId="27" fillId="3" borderId="0" xfId="2" applyFont="1" applyFill="1" applyAlignment="1" applyProtection="1">
      <alignment horizontal="center" vertical="center"/>
      <protection locked="0"/>
    </xf>
    <xf numFmtId="0" fontId="29" fillId="3" borderId="9" xfId="0" applyFont="1" applyFill="1" applyBorder="1" applyAlignment="1">
      <alignment horizontal="left" vertical="center"/>
    </xf>
    <xf numFmtId="0" fontId="29" fillId="0" borderId="0" xfId="0" applyFont="1" applyAlignment="1">
      <alignment horizontal="right" vertical="center"/>
    </xf>
    <xf numFmtId="0" fontId="0" fillId="3" borderId="8" xfId="0" applyFill="1" applyBorder="1" applyAlignment="1">
      <alignment vertical="center"/>
    </xf>
    <xf numFmtId="0" fontId="29" fillId="3" borderId="9" xfId="0" applyFont="1" applyFill="1" applyBorder="1" applyAlignment="1">
      <alignment horizontal="center" vertical="center"/>
    </xf>
    <xf numFmtId="0" fontId="29" fillId="3" borderId="0" xfId="0" applyFont="1" applyFill="1" applyAlignment="1">
      <alignment horizontal="right" vertical="center"/>
    </xf>
    <xf numFmtId="0" fontId="31" fillId="14" borderId="0" xfId="0" applyFont="1" applyFill="1" applyAlignment="1">
      <alignment horizontal="center" vertical="center"/>
    </xf>
    <xf numFmtId="0" fontId="25" fillId="3" borderId="9" xfId="0" applyFont="1" applyFill="1" applyBorder="1" applyAlignment="1">
      <alignment horizontal="left" vertical="center"/>
    </xf>
    <xf numFmtId="0" fontId="25" fillId="3" borderId="0" xfId="0" applyFont="1" applyFill="1" applyAlignment="1">
      <alignment horizontal="left" vertical="center"/>
    </xf>
    <xf numFmtId="0" fontId="34" fillId="3" borderId="0" xfId="2" applyFont="1" applyFill="1" applyAlignment="1" applyProtection="1">
      <alignment horizontal="center" vertical="center"/>
      <protection locked="0"/>
    </xf>
    <xf numFmtId="0" fontId="35" fillId="0" borderId="0" xfId="2" applyFont="1" applyAlignment="1" applyProtection="1">
      <alignment horizontal="left" vertical="center"/>
      <protection locked="0"/>
    </xf>
    <xf numFmtId="0" fontId="0" fillId="7" borderId="0" xfId="0" applyFill="1" applyAlignment="1">
      <alignment vertical="center"/>
    </xf>
    <xf numFmtId="0" fontId="0" fillId="7" borderId="8" xfId="0" applyFill="1" applyBorder="1" applyAlignment="1">
      <alignment vertical="center"/>
    </xf>
    <xf numFmtId="0" fontId="43" fillId="17" borderId="7" xfId="2" applyFont="1" applyFill="1" applyBorder="1" applyAlignment="1">
      <alignment horizontal="left" vertical="center"/>
    </xf>
    <xf numFmtId="0" fontId="44" fillId="18" borderId="0" xfId="0" applyFont="1" applyFill="1" applyAlignment="1">
      <alignment horizontal="left" vertical="center"/>
    </xf>
    <xf numFmtId="0" fontId="45" fillId="20" borderId="0" xfId="0" applyFont="1" applyFill="1" applyAlignment="1">
      <alignment horizontal="center" vertical="center"/>
    </xf>
    <xf numFmtId="0" fontId="38" fillId="7" borderId="0" xfId="3" applyFont="1" applyFill="1" applyAlignment="1">
      <alignment horizontal="center" vertical="center"/>
    </xf>
    <xf numFmtId="0" fontId="38" fillId="7" borderId="8" xfId="0" applyFont="1" applyFill="1" applyBorder="1" applyAlignment="1">
      <alignment horizontal="right" vertical="center"/>
    </xf>
    <xf numFmtId="0" fontId="0" fillId="3" borderId="9" xfId="0" applyFill="1" applyBorder="1" applyAlignment="1">
      <alignment horizontal="left" vertical="center"/>
    </xf>
    <xf numFmtId="164" fontId="38" fillId="14" borderId="7" xfId="6" applyNumberFormat="1" applyFont="1" applyFill="1" applyBorder="1" applyAlignment="1">
      <alignment horizontal="center" vertical="center"/>
    </xf>
    <xf numFmtId="0" fontId="44" fillId="18" borderId="0" xfId="0" applyFont="1" applyFill="1" applyAlignment="1">
      <alignment vertical="center"/>
    </xf>
    <xf numFmtId="0" fontId="22" fillId="3" borderId="0" xfId="6" applyFont="1" applyFill="1" applyAlignment="1">
      <alignment horizontal="center" vertical="center"/>
    </xf>
    <xf numFmtId="0" fontId="0" fillId="3" borderId="0" xfId="0" applyFill="1" applyAlignment="1">
      <alignment horizontal="center" vertical="center"/>
    </xf>
    <xf numFmtId="0" fontId="46" fillId="3" borderId="0" xfId="2" applyFont="1" applyFill="1" applyAlignment="1" applyProtection="1">
      <alignment horizontal="center" vertical="center"/>
      <protection hidden="1"/>
    </xf>
    <xf numFmtId="0" fontId="39" fillId="3" borderId="0" xfId="0" applyFont="1" applyFill="1" applyAlignment="1">
      <alignment vertical="center"/>
    </xf>
    <xf numFmtId="0" fontId="0" fillId="3" borderId="12" xfId="0" applyFill="1" applyBorder="1" applyAlignment="1">
      <alignment vertical="center"/>
    </xf>
    <xf numFmtId="0" fontId="0" fillId="3" borderId="13" xfId="0" applyFill="1" applyBorder="1" applyAlignment="1">
      <alignment vertical="center"/>
    </xf>
    <xf numFmtId="0" fontId="18" fillId="8" borderId="0" xfId="2" applyFont="1" applyFill="1" applyAlignment="1">
      <alignment horizontal="center" vertical="center"/>
    </xf>
    <xf numFmtId="0" fontId="0" fillId="3" borderId="0" xfId="0" applyFill="1"/>
    <xf numFmtId="0" fontId="50" fillId="3" borderId="0" xfId="2" applyFont="1" applyFill="1" applyAlignment="1" applyProtection="1">
      <alignment horizontal="left" vertical="center"/>
      <protection locked="0"/>
    </xf>
    <xf numFmtId="0" fontId="19" fillId="3" borderId="0" xfId="0" applyFont="1" applyFill="1" applyAlignment="1">
      <alignment vertical="center"/>
    </xf>
    <xf numFmtId="0" fontId="50" fillId="3" borderId="0" xfId="2" applyFont="1" applyFill="1" applyAlignment="1" applyProtection="1">
      <alignment horizontal="center" vertical="center"/>
      <protection locked="0"/>
    </xf>
    <xf numFmtId="0" fontId="51" fillId="3" borderId="0" xfId="2" applyFont="1" applyFill="1" applyAlignment="1" applyProtection="1">
      <alignment horizontal="left" vertical="center"/>
      <protection locked="0"/>
    </xf>
    <xf numFmtId="0" fontId="23" fillId="3" borderId="0" xfId="2" applyFont="1" applyFill="1" applyAlignment="1">
      <alignment horizontal="right" vertical="center"/>
    </xf>
    <xf numFmtId="0" fontId="20" fillId="21" borderId="0" xfId="2" applyFont="1" applyFill="1" applyAlignment="1">
      <alignment horizontal="center" vertical="center"/>
    </xf>
    <xf numFmtId="0" fontId="27" fillId="3" borderId="0" xfId="2" applyFont="1" applyFill="1" applyAlignment="1" applyProtection="1">
      <alignment horizontal="center"/>
      <protection locked="0"/>
    </xf>
    <xf numFmtId="0" fontId="52" fillId="15" borderId="0" xfId="0" applyFont="1" applyFill="1" applyAlignment="1">
      <alignment horizontal="left" vertical="center"/>
    </xf>
    <xf numFmtId="0" fontId="53" fillId="15" borderId="0" xfId="0" applyFont="1" applyFill="1" applyAlignment="1">
      <alignment horizontal="left" vertical="center"/>
    </xf>
    <xf numFmtId="0" fontId="27" fillId="3" borderId="0" xfId="2" applyFont="1" applyFill="1" applyAlignment="1" applyProtection="1">
      <alignment horizontal="left" vertical="center"/>
      <protection locked="0"/>
    </xf>
    <xf numFmtId="0" fontId="28" fillId="3" borderId="0" xfId="0" applyFont="1" applyFill="1" applyAlignment="1">
      <alignment horizontal="center" vertical="center"/>
    </xf>
    <xf numFmtId="0" fontId="22" fillId="12" borderId="0" xfId="3" applyFont="1" applyFill="1" applyAlignment="1">
      <alignment vertical="center"/>
    </xf>
    <xf numFmtId="0" fontId="55" fillId="3" borderId="0" xfId="2" applyFont="1" applyFill="1" applyAlignment="1" applyProtection="1">
      <alignment horizontal="left" vertical="center"/>
      <protection locked="0"/>
    </xf>
    <xf numFmtId="0" fontId="46" fillId="3" borderId="0" xfId="2" applyFont="1" applyFill="1" applyAlignment="1" applyProtection="1">
      <alignment horizontal="center" vertical="center" wrapText="1"/>
      <protection hidden="1"/>
    </xf>
    <xf numFmtId="0" fontId="29" fillId="3" borderId="0" xfId="0" applyFont="1" applyFill="1" applyAlignment="1">
      <alignment horizontal="left" vertical="center"/>
    </xf>
    <xf numFmtId="0" fontId="39" fillId="3" borderId="0" xfId="0" applyFont="1" applyFill="1"/>
    <xf numFmtId="0" fontId="32" fillId="3" borderId="0" xfId="2" applyFont="1" applyFill="1" applyAlignment="1" applyProtection="1">
      <alignment horizontal="center" vertical="center"/>
      <protection locked="0"/>
    </xf>
    <xf numFmtId="164" fontId="47" fillId="15" borderId="0" xfId="6" applyNumberFormat="1" applyFont="1" applyFill="1" applyAlignment="1">
      <alignment horizontal="center" vertical="center"/>
    </xf>
    <xf numFmtId="164" fontId="47" fillId="3" borderId="0" xfId="6" applyNumberFormat="1" applyFont="1" applyFill="1" applyAlignment="1">
      <alignment horizontal="center" vertical="center"/>
    </xf>
    <xf numFmtId="0" fontId="33" fillId="15" borderId="0" xfId="0" applyFont="1" applyFill="1" applyAlignment="1">
      <alignment horizontal="center"/>
    </xf>
    <xf numFmtId="0" fontId="29" fillId="12" borderId="0" xfId="3" applyFont="1" applyFill="1" applyAlignment="1">
      <alignment horizontal="right" vertical="center"/>
    </xf>
    <xf numFmtId="0" fontId="38" fillId="16" borderId="0" xfId="6" applyFont="1" applyFill="1" applyAlignment="1">
      <alignment horizontal="center" vertical="center"/>
    </xf>
    <xf numFmtId="0" fontId="54" fillId="17" borderId="0" xfId="2" applyFont="1" applyFill="1" applyAlignment="1" applyProtection="1">
      <alignment horizontal="center" vertical="center"/>
      <protection hidden="1"/>
    </xf>
    <xf numFmtId="0" fontId="56" fillId="3" borderId="0" xfId="2" applyFont="1" applyFill="1" applyAlignment="1" applyProtection="1">
      <alignment horizontal="left" vertical="center"/>
      <protection locked="0"/>
    </xf>
    <xf numFmtId="0" fontId="43" fillId="17" borderId="0" xfId="2" applyFont="1" applyFill="1" applyAlignment="1">
      <alignment horizontal="left" vertical="center"/>
    </xf>
    <xf numFmtId="0" fontId="49" fillId="22" borderId="0" xfId="0" applyFont="1" applyFill="1" applyAlignment="1">
      <alignment horizontal="right"/>
    </xf>
    <xf numFmtId="0" fontId="57" fillId="7" borderId="0" xfId="0" applyFont="1" applyFill="1" applyAlignment="1">
      <alignment horizontal="center" vertical="center"/>
    </xf>
    <xf numFmtId="0" fontId="37" fillId="0" borderId="0" xfId="7" applyFont="1" applyAlignment="1">
      <alignment horizontal="left" vertical="center"/>
    </xf>
    <xf numFmtId="164" fontId="38" fillId="14" borderId="0" xfId="6" applyNumberFormat="1" applyFont="1" applyFill="1" applyAlignment="1">
      <alignment horizontal="center" vertical="center"/>
    </xf>
    <xf numFmtId="0" fontId="58" fillId="3" borderId="0" xfId="2" applyFont="1" applyFill="1" applyAlignment="1" applyProtection="1">
      <alignment horizontal="left" vertical="center"/>
      <protection locked="0"/>
    </xf>
    <xf numFmtId="0" fontId="44" fillId="18" borderId="0" xfId="0" applyFont="1" applyFill="1"/>
    <xf numFmtId="0" fontId="0" fillId="3" borderId="0" xfId="0" applyFill="1" applyAlignment="1">
      <alignment horizontal="left"/>
    </xf>
    <xf numFmtId="0" fontId="3" fillId="3" borderId="0" xfId="0" applyFont="1" applyFill="1" applyAlignment="1">
      <alignment horizontal="left"/>
    </xf>
    <xf numFmtId="0" fontId="59" fillId="3" borderId="0" xfId="0" applyFont="1" applyFill="1" applyAlignment="1">
      <alignment vertical="center"/>
    </xf>
    <xf numFmtId="0" fontId="62" fillId="3" borderId="0" xfId="0" applyFont="1" applyFill="1" applyAlignment="1">
      <alignment horizontal="left" vertical="center" indent="1"/>
    </xf>
    <xf numFmtId="0" fontId="30" fillId="3" borderId="0" xfId="0" applyFont="1" applyFill="1" applyAlignment="1">
      <alignment horizontal="left" vertical="center" indent="1"/>
    </xf>
    <xf numFmtId="0" fontId="63" fillId="3" borderId="0" xfId="0" applyFont="1" applyFill="1" applyAlignment="1">
      <alignment vertical="center"/>
    </xf>
    <xf numFmtId="0" fontId="53" fillId="3" borderId="0" xfId="0" applyFont="1" applyFill="1" applyAlignment="1">
      <alignment horizontal="left" vertical="center"/>
    </xf>
    <xf numFmtId="0" fontId="39" fillId="3" borderId="0" xfId="0" applyFont="1" applyFill="1" applyAlignment="1">
      <alignment horizontal="left" vertical="center"/>
    </xf>
    <xf numFmtId="0" fontId="44" fillId="7" borderId="0" xfId="0" applyFont="1" applyFill="1" applyAlignment="1">
      <alignment vertical="center"/>
    </xf>
    <xf numFmtId="0" fontId="44" fillId="7" borderId="0" xfId="0" applyFont="1" applyFill="1" applyAlignment="1">
      <alignment horizontal="left" vertical="center"/>
    </xf>
    <xf numFmtId="0" fontId="49" fillId="7" borderId="0" xfId="0" applyFont="1" applyFill="1" applyAlignment="1">
      <alignment horizontal="right"/>
    </xf>
    <xf numFmtId="0" fontId="18" fillId="7" borderId="14" xfId="2" applyFont="1" applyFill="1" applyBorder="1" applyAlignment="1">
      <alignment horizontal="center" vertical="center"/>
    </xf>
    <xf numFmtId="0" fontId="44" fillId="23" borderId="0" xfId="0" applyFont="1" applyFill="1"/>
    <xf numFmtId="0" fontId="63" fillId="3" borderId="0" xfId="0" applyFont="1" applyFill="1"/>
    <xf numFmtId="0" fontId="64" fillId="3" borderId="0" xfId="8" applyFont="1" applyFill="1" applyAlignment="1">
      <alignment horizontal="center" vertical="center"/>
    </xf>
    <xf numFmtId="0" fontId="41" fillId="3" borderId="0" xfId="0" applyFont="1" applyFill="1"/>
    <xf numFmtId="0" fontId="38" fillId="3" borderId="0" xfId="0" applyFont="1" applyFill="1" applyAlignment="1">
      <alignment horizontal="right" vertical="center"/>
    </xf>
    <xf numFmtId="0" fontId="66" fillId="3" borderId="0" xfId="8" applyFont="1" applyFill="1" applyAlignment="1">
      <alignment horizontal="center" vertical="center"/>
    </xf>
    <xf numFmtId="0" fontId="67" fillId="3" borderId="21" xfId="0" applyFont="1" applyFill="1" applyBorder="1" applyAlignment="1">
      <alignment vertical="top"/>
    </xf>
    <xf numFmtId="0" fontId="0" fillId="0" borderId="0" xfId="0" applyAlignment="1">
      <alignment horizontal="left" vertical="center" indent="1"/>
    </xf>
    <xf numFmtId="0" fontId="47" fillId="3" borderId="0" xfId="0" applyFont="1" applyFill="1" applyAlignment="1">
      <alignment vertical="center"/>
    </xf>
    <xf numFmtId="0" fontId="68" fillId="0" borderId="0" xfId="0" applyFont="1" applyAlignment="1">
      <alignment horizontal="left" vertical="center" indent="1"/>
    </xf>
    <xf numFmtId="0" fontId="26" fillId="0" borderId="0" xfId="0" applyFont="1" applyAlignment="1">
      <alignment vertical="center"/>
    </xf>
    <xf numFmtId="0" fontId="3" fillId="3" borderId="0" xfId="0" applyFont="1" applyFill="1" applyAlignment="1">
      <alignment horizontal="left" vertical="center" indent="1"/>
    </xf>
    <xf numFmtId="0" fontId="68" fillId="3" borderId="0" xfId="0" applyFont="1" applyFill="1" applyAlignment="1">
      <alignment vertical="center"/>
    </xf>
    <xf numFmtId="0" fontId="0" fillId="3" borderId="0" xfId="0" applyFill="1" applyAlignment="1">
      <alignment horizontal="left" vertical="center" indent="1"/>
    </xf>
    <xf numFmtId="0" fontId="68" fillId="3" borderId="0" xfId="0" applyFont="1" applyFill="1" applyAlignment="1">
      <alignment horizontal="left" vertical="center" indent="1"/>
    </xf>
    <xf numFmtId="0" fontId="0" fillId="3" borderId="0" xfId="0" applyFill="1" applyAlignment="1">
      <alignment horizontal="left" vertical="center" indent="2"/>
    </xf>
    <xf numFmtId="0" fontId="26" fillId="3" borderId="0" xfId="0" applyFont="1" applyFill="1" applyAlignment="1">
      <alignment vertical="center"/>
    </xf>
    <xf numFmtId="0" fontId="70" fillId="0" borderId="0" xfId="0" applyFont="1"/>
    <xf numFmtId="0" fontId="71" fillId="0" borderId="0" xfId="0" applyFont="1"/>
    <xf numFmtId="0" fontId="20" fillId="9" borderId="2" xfId="4" applyFont="1" applyFill="1" applyBorder="1" applyAlignment="1">
      <alignment horizontal="center" vertical="center"/>
    </xf>
    <xf numFmtId="0" fontId="70" fillId="0" borderId="12" xfId="0" applyFont="1" applyBorder="1"/>
    <xf numFmtId="0" fontId="0" fillId="0" borderId="12" xfId="0" applyBorder="1"/>
    <xf numFmtId="0" fontId="20" fillId="24" borderId="13" xfId="4" applyFont="1" applyFill="1" applyBorder="1" applyAlignment="1">
      <alignment horizontal="center" vertical="center"/>
    </xf>
    <xf numFmtId="0" fontId="41" fillId="3" borderId="0" xfId="0" applyFont="1" applyFill="1" applyAlignment="1">
      <alignment vertical="center"/>
    </xf>
    <xf numFmtId="0" fontId="38" fillId="3" borderId="0" xfId="3" applyFont="1" applyFill="1" applyAlignment="1">
      <alignment horizontal="center" vertical="center"/>
    </xf>
    <xf numFmtId="0" fontId="42" fillId="19" borderId="0" xfId="6" applyFont="1" applyFill="1" applyAlignment="1">
      <alignment horizontal="left" vertical="center"/>
    </xf>
    <xf numFmtId="0" fontId="22" fillId="19" borderId="0" xfId="6" applyFont="1" applyFill="1" applyAlignment="1">
      <alignment horizontal="center" vertical="center"/>
    </xf>
    <xf numFmtId="0" fontId="39" fillId="3" borderId="0" xfId="2" applyFont="1" applyFill="1" applyAlignment="1">
      <alignment horizontal="left" vertical="center"/>
    </xf>
    <xf numFmtId="0" fontId="18" fillId="3" borderId="0" xfId="2" applyFont="1" applyFill="1" applyAlignment="1">
      <alignment horizontal="center" vertical="center"/>
    </xf>
    <xf numFmtId="0" fontId="23" fillId="3" borderId="0" xfId="2" applyFont="1" applyFill="1" applyAlignment="1">
      <alignment horizontal="center" vertical="center"/>
    </xf>
    <xf numFmtId="0" fontId="22" fillId="3" borderId="0" xfId="2" applyFont="1" applyFill="1" applyAlignment="1">
      <alignment horizontal="right" vertical="center"/>
    </xf>
    <xf numFmtId="0" fontId="22" fillId="3" borderId="8" xfId="2" applyFont="1" applyFill="1" applyBorder="1" applyAlignment="1">
      <alignment horizontal="right" vertical="center"/>
    </xf>
    <xf numFmtId="0" fontId="0" fillId="0" borderId="9" xfId="0" applyBorder="1" applyAlignment="1">
      <alignment vertical="center"/>
    </xf>
    <xf numFmtId="0" fontId="31" fillId="3" borderId="0" xfId="0" applyFont="1" applyFill="1" applyAlignment="1">
      <alignment horizontal="center" vertical="center"/>
    </xf>
    <xf numFmtId="0" fontId="67" fillId="26" borderId="26" xfId="0" applyFont="1" applyFill="1" applyBorder="1" applyAlignment="1">
      <alignment horizontal="center" vertical="center"/>
    </xf>
    <xf numFmtId="0" fontId="51" fillId="3" borderId="0" xfId="2" applyFont="1" applyFill="1" applyAlignment="1" applyProtection="1">
      <alignment horizontal="center" vertical="center" wrapText="1"/>
      <protection locked="0"/>
    </xf>
    <xf numFmtId="0" fontId="37" fillId="0" borderId="28" xfId="7" applyFont="1" applyBorder="1" applyAlignment="1">
      <alignment horizontal="left" vertical="center"/>
    </xf>
    <xf numFmtId="0" fontId="64" fillId="3" borderId="28" xfId="8" applyFont="1" applyFill="1" applyBorder="1" applyAlignment="1">
      <alignment horizontal="center" vertical="center"/>
    </xf>
    <xf numFmtId="0" fontId="37" fillId="0" borderId="27" xfId="7" applyFont="1" applyBorder="1" applyAlignment="1">
      <alignment horizontal="left" vertical="center"/>
    </xf>
    <xf numFmtId="0" fontId="22" fillId="12" borderId="8" xfId="3" applyFont="1" applyFill="1" applyBorder="1" applyAlignment="1">
      <alignment vertical="center"/>
    </xf>
    <xf numFmtId="0" fontId="0" fillId="3" borderId="8" xfId="0" applyFill="1" applyBorder="1"/>
    <xf numFmtId="164" fontId="47" fillId="3" borderId="8" xfId="6" applyNumberFormat="1" applyFont="1" applyFill="1" applyBorder="1" applyAlignment="1">
      <alignment horizontal="center" vertical="center"/>
    </xf>
    <xf numFmtId="0" fontId="29" fillId="12" borderId="8" xfId="3" applyFont="1" applyFill="1" applyBorder="1" applyAlignment="1">
      <alignment horizontal="right" vertical="center"/>
    </xf>
    <xf numFmtId="0" fontId="44" fillId="23" borderId="8" xfId="0" applyFont="1" applyFill="1" applyBorder="1"/>
    <xf numFmtId="0" fontId="44" fillId="18" borderId="12" xfId="0" applyFont="1" applyFill="1" applyBorder="1" applyAlignment="1">
      <alignment vertical="center"/>
    </xf>
    <xf numFmtId="0" fontId="44" fillId="18" borderId="12" xfId="0" applyFont="1" applyFill="1" applyBorder="1" applyAlignment="1">
      <alignment horizontal="left" vertical="center"/>
    </xf>
    <xf numFmtId="0" fontId="49" fillId="22" borderId="12" xfId="0" applyFont="1" applyFill="1" applyBorder="1" applyAlignment="1">
      <alignment horizontal="right"/>
    </xf>
    <xf numFmtId="0" fontId="41" fillId="3" borderId="12" xfId="0" applyFont="1" applyFill="1" applyBorder="1"/>
    <xf numFmtId="0" fontId="44" fillId="23" borderId="12" xfId="0" applyFont="1" applyFill="1" applyBorder="1"/>
    <xf numFmtId="0" fontId="44" fillId="23" borderId="13" xfId="0" applyFont="1" applyFill="1" applyBorder="1"/>
    <xf numFmtId="0" fontId="1" fillId="0" borderId="0" xfId="9"/>
    <xf numFmtId="0" fontId="41" fillId="19" borderId="0" xfId="6" applyFont="1" applyFill="1" applyAlignment="1">
      <alignment horizontal="center" vertical="center"/>
    </xf>
    <xf numFmtId="0" fontId="38" fillId="18" borderId="0" xfId="0" applyFont="1" applyFill="1" applyAlignment="1">
      <alignment horizontal="right" vertical="center"/>
    </xf>
    <xf numFmtId="0" fontId="21" fillId="10" borderId="2" xfId="4" applyFont="1" applyFill="1" applyBorder="1" applyAlignment="1">
      <alignment horizontal="center" vertical="center"/>
    </xf>
    <xf numFmtId="0" fontId="18" fillId="7" borderId="6" xfId="2" applyFont="1" applyFill="1" applyBorder="1" applyAlignment="1">
      <alignment horizontal="center" vertical="center"/>
    </xf>
    <xf numFmtId="0" fontId="18" fillId="4" borderId="6" xfId="2" applyFont="1" applyFill="1" applyBorder="1" applyAlignment="1">
      <alignment horizontal="center" vertical="center"/>
    </xf>
    <xf numFmtId="0" fontId="24" fillId="28" borderId="6" xfId="5" applyFont="1" applyFill="1" applyBorder="1" applyAlignment="1">
      <alignment vertical="center"/>
    </xf>
    <xf numFmtId="0" fontId="76" fillId="28" borderId="8" xfId="0" applyFont="1" applyFill="1" applyBorder="1" applyAlignment="1">
      <alignment horizontal="center" vertical="center"/>
    </xf>
    <xf numFmtId="0" fontId="38" fillId="28" borderId="6" xfId="3" applyFont="1" applyFill="1" applyBorder="1" applyAlignment="1">
      <alignment horizontal="center" vertical="center"/>
    </xf>
    <xf numFmtId="0" fontId="38" fillId="28" borderId="11" xfId="3" applyFont="1" applyFill="1" applyBorder="1" applyAlignment="1">
      <alignment horizontal="center" vertical="center"/>
    </xf>
    <xf numFmtId="0" fontId="76" fillId="28" borderId="13" xfId="0" applyFont="1" applyFill="1" applyBorder="1" applyAlignment="1">
      <alignment horizontal="center" vertical="center"/>
    </xf>
    <xf numFmtId="0" fontId="40" fillId="3" borderId="12" xfId="2" applyFont="1" applyFill="1" applyBorder="1" applyAlignment="1">
      <alignment horizontal="center"/>
    </xf>
    <xf numFmtId="0" fontId="76" fillId="28" borderId="9" xfId="0" applyFont="1" applyFill="1" applyBorder="1" applyAlignment="1">
      <alignment horizontal="center" vertical="center"/>
    </xf>
    <xf numFmtId="0" fontId="48" fillId="3" borderId="29" xfId="2" applyFont="1" applyFill="1" applyBorder="1" applyAlignment="1" applyProtection="1">
      <alignment vertical="center" wrapText="1"/>
      <protection locked="0"/>
    </xf>
    <xf numFmtId="0" fontId="38" fillId="29" borderId="12" xfId="0" applyFont="1" applyFill="1" applyBorder="1" applyAlignment="1">
      <alignment vertical="center"/>
    </xf>
    <xf numFmtId="0" fontId="77" fillId="29" borderId="12" xfId="2" applyFont="1" applyFill="1" applyBorder="1" applyAlignment="1" applyProtection="1">
      <alignment horizontal="left" vertical="center"/>
      <protection locked="0"/>
    </xf>
    <xf numFmtId="0" fontId="39" fillId="3" borderId="12" xfId="0" applyFont="1" applyFill="1" applyBorder="1" applyAlignment="1">
      <alignment horizontal="left" vertical="center"/>
    </xf>
    <xf numFmtId="0" fontId="77" fillId="29" borderId="8" xfId="2" applyFont="1" applyFill="1" applyBorder="1" applyAlignment="1">
      <alignment horizontal="left" vertical="center"/>
    </xf>
    <xf numFmtId="0" fontId="77" fillId="29" borderId="0" xfId="2" applyFont="1" applyFill="1" applyAlignment="1" applyProtection="1">
      <alignment horizontal="left" vertical="center"/>
      <protection locked="0"/>
    </xf>
    <xf numFmtId="0" fontId="78" fillId="14" borderId="19" xfId="0" applyFont="1" applyFill="1" applyBorder="1" applyAlignment="1">
      <alignment horizontal="center" vertical="center"/>
    </xf>
    <xf numFmtId="0" fontId="71" fillId="3" borderId="19" xfId="2" applyFont="1" applyFill="1" applyBorder="1" applyAlignment="1">
      <alignment horizontal="left" vertical="center"/>
    </xf>
    <xf numFmtId="0" fontId="3" fillId="29" borderId="0" xfId="0" applyFont="1" applyFill="1" applyAlignment="1">
      <alignment vertical="center"/>
    </xf>
    <xf numFmtId="0" fontId="13" fillId="29" borderId="0" xfId="0" applyFont="1" applyFill="1"/>
    <xf numFmtId="0" fontId="29" fillId="3" borderId="0" xfId="2" applyFont="1" applyFill="1" applyAlignment="1" applyProtection="1">
      <alignment horizontal="left" vertical="center"/>
      <protection locked="0"/>
    </xf>
    <xf numFmtId="0" fontId="79" fillId="29" borderId="0" xfId="2" applyFont="1" applyFill="1" applyAlignment="1" applyProtection="1">
      <alignment horizontal="center" vertical="center"/>
      <protection locked="0"/>
    </xf>
    <xf numFmtId="0" fontId="38" fillId="29" borderId="0" xfId="0" applyFont="1" applyFill="1" applyAlignment="1">
      <alignment vertical="center"/>
    </xf>
    <xf numFmtId="0" fontId="18" fillId="30" borderId="0" xfId="2" quotePrefix="1" applyFont="1" applyFill="1" applyAlignment="1">
      <alignment horizontal="center" vertical="center"/>
    </xf>
    <xf numFmtId="0" fontId="41" fillId="3" borderId="0" xfId="2" applyFont="1" applyFill="1" applyAlignment="1" applyProtection="1">
      <alignment horizontal="left" vertical="center"/>
      <protection locked="0"/>
    </xf>
    <xf numFmtId="0" fontId="28" fillId="32" borderId="0" xfId="0" applyFont="1" applyFill="1" applyAlignment="1">
      <alignment horizontal="center" vertical="center"/>
    </xf>
    <xf numFmtId="0" fontId="22" fillId="32" borderId="0" xfId="2" applyFont="1" applyFill="1" applyAlignment="1" applyProtection="1">
      <alignment horizontal="center" vertical="center"/>
      <protection hidden="1"/>
    </xf>
    <xf numFmtId="0" fontId="25" fillId="32" borderId="0" xfId="0" applyFont="1" applyFill="1" applyAlignment="1">
      <alignment horizontal="right" vertical="center"/>
    </xf>
    <xf numFmtId="0" fontId="61" fillId="32" borderId="0" xfId="0" applyFont="1" applyFill="1" applyAlignment="1">
      <alignment horizontal="right" vertical="center"/>
    </xf>
    <xf numFmtId="0" fontId="61" fillId="34" borderId="0" xfId="3" applyFont="1" applyFill="1" applyAlignment="1">
      <alignment horizontal="right" vertical="center"/>
    </xf>
    <xf numFmtId="0" fontId="41" fillId="36" borderId="0" xfId="6" applyFont="1" applyFill="1" applyAlignment="1">
      <alignment horizontal="center" vertical="center"/>
    </xf>
    <xf numFmtId="0" fontId="42" fillId="36" borderId="0" xfId="6" applyFont="1" applyFill="1" applyAlignment="1">
      <alignment horizontal="left" vertical="center"/>
    </xf>
    <xf numFmtId="0" fontId="22" fillId="36" borderId="0" xfId="6" applyFont="1" applyFill="1" applyAlignment="1">
      <alignment horizontal="center" vertical="center"/>
    </xf>
    <xf numFmtId="0" fontId="38" fillId="37" borderId="0" xfId="6" applyFont="1" applyFill="1" applyAlignment="1">
      <alignment horizontal="center" vertical="center"/>
    </xf>
    <xf numFmtId="0" fontId="85" fillId="17" borderId="8" xfId="0" applyFont="1" applyFill="1" applyBorder="1"/>
    <xf numFmtId="0" fontId="86" fillId="35" borderId="0" xfId="0" applyFont="1" applyFill="1" applyAlignment="1">
      <alignment horizontal="left" vertical="center"/>
    </xf>
    <xf numFmtId="0" fontId="86" fillId="35" borderId="0" xfId="0" applyFont="1" applyFill="1" applyAlignment="1">
      <alignment horizontal="right"/>
    </xf>
    <xf numFmtId="0" fontId="86" fillId="35" borderId="0" xfId="0" applyFont="1" applyFill="1" applyAlignment="1">
      <alignment vertical="center"/>
    </xf>
    <xf numFmtId="0" fontId="86" fillId="35" borderId="0" xfId="0" applyFont="1" applyFill="1"/>
    <xf numFmtId="0" fontId="88" fillId="18" borderId="0" xfId="0" applyFont="1" applyFill="1" applyAlignment="1">
      <alignment horizontal="left" vertical="center"/>
    </xf>
    <xf numFmtId="0" fontId="88" fillId="18" borderId="0" xfId="0" applyFont="1" applyFill="1" applyAlignment="1">
      <alignment vertical="center"/>
    </xf>
    <xf numFmtId="0" fontId="88" fillId="18" borderId="0" xfId="0" applyFont="1" applyFill="1"/>
    <xf numFmtId="0" fontId="86" fillId="35" borderId="12" xfId="0" applyFont="1" applyFill="1" applyBorder="1" applyAlignment="1">
      <alignment vertical="center"/>
    </xf>
    <xf numFmtId="0" fontId="86" fillId="35" borderId="12" xfId="0" applyFont="1" applyFill="1" applyBorder="1" applyAlignment="1">
      <alignment horizontal="left" vertical="center"/>
    </xf>
    <xf numFmtId="0" fontId="86" fillId="35" borderId="12" xfId="0" applyFont="1" applyFill="1" applyBorder="1" applyAlignment="1">
      <alignment horizontal="right"/>
    </xf>
    <xf numFmtId="0" fontId="39" fillId="3" borderId="12" xfId="0" applyFont="1" applyFill="1" applyBorder="1"/>
    <xf numFmtId="0" fontId="52" fillId="23" borderId="1" xfId="0" applyFont="1" applyFill="1" applyBorder="1" applyAlignment="1">
      <alignment horizontal="left" vertical="center"/>
    </xf>
    <xf numFmtId="0" fontId="0" fillId="23" borderId="1" xfId="0" applyFill="1" applyBorder="1"/>
    <xf numFmtId="0" fontId="0" fillId="23" borderId="0" xfId="0" applyFill="1"/>
    <xf numFmtId="0" fontId="89" fillId="23" borderId="8" xfId="0" applyFont="1" applyFill="1" applyBorder="1" applyAlignment="1">
      <alignment horizontal="right" vertical="center"/>
    </xf>
    <xf numFmtId="0" fontId="58" fillId="23" borderId="0" xfId="2" applyFont="1" applyFill="1" applyAlignment="1" applyProtection="1">
      <alignment horizontal="left" vertical="center"/>
      <protection locked="0"/>
    </xf>
    <xf numFmtId="0" fontId="0" fillId="23" borderId="8" xfId="0" applyFill="1" applyBorder="1"/>
    <xf numFmtId="0" fontId="27" fillId="23" borderId="0" xfId="2" applyFont="1" applyFill="1" applyAlignment="1" applyProtection="1">
      <alignment horizontal="left" vertical="center"/>
      <protection locked="0"/>
    </xf>
    <xf numFmtId="0" fontId="0" fillId="23" borderId="0" xfId="0" applyFill="1" applyAlignment="1">
      <alignment vertical="center"/>
    </xf>
    <xf numFmtId="0" fontId="0" fillId="23" borderId="0" xfId="0" applyFill="1" applyAlignment="1">
      <alignment horizontal="left"/>
    </xf>
    <xf numFmtId="0" fontId="58" fillId="23" borderId="0" xfId="2" applyFont="1" applyFill="1" applyAlignment="1" applyProtection="1">
      <alignment vertical="center"/>
      <protection locked="0"/>
    </xf>
    <xf numFmtId="0" fontId="85" fillId="23" borderId="0" xfId="0" applyFont="1" applyFill="1"/>
    <xf numFmtId="0" fontId="3" fillId="23" borderId="0" xfId="0" applyFont="1" applyFill="1" applyAlignment="1">
      <alignment horizontal="left"/>
    </xf>
    <xf numFmtId="0" fontId="0" fillId="23" borderId="0" xfId="0" applyFill="1" applyAlignment="1">
      <alignment horizontal="left" vertical="center"/>
    </xf>
    <xf numFmtId="0" fontId="74" fillId="31" borderId="13" xfId="2" quotePrefix="1" applyFont="1" applyFill="1" applyBorder="1" applyAlignment="1">
      <alignment horizontal="center" vertical="center"/>
    </xf>
    <xf numFmtId="0" fontId="18" fillId="3" borderId="8" xfId="2" applyFont="1" applyFill="1" applyBorder="1" applyAlignment="1">
      <alignment horizontal="center" vertical="center"/>
    </xf>
    <xf numFmtId="0" fontId="18" fillId="39" borderId="0" xfId="2" applyFont="1" applyFill="1" applyAlignment="1">
      <alignment horizontal="center" vertical="center"/>
    </xf>
    <xf numFmtId="0" fontId="18" fillId="39" borderId="8" xfId="2" applyFont="1" applyFill="1" applyBorder="1" applyAlignment="1">
      <alignment horizontal="center" vertical="center"/>
    </xf>
    <xf numFmtId="0" fontId="39" fillId="39" borderId="0" xfId="2" applyFont="1" applyFill="1" applyAlignment="1" applyProtection="1">
      <alignment horizontal="center" vertical="center" wrapText="1"/>
      <protection hidden="1"/>
    </xf>
    <xf numFmtId="0" fontId="24" fillId="11" borderId="6" xfId="5" applyFont="1" applyFill="1" applyBorder="1" applyAlignment="1">
      <alignment horizontal="center" vertical="center"/>
    </xf>
    <xf numFmtId="0" fontId="80" fillId="40" borderId="0" xfId="4" applyFont="1" applyFill="1" applyAlignment="1">
      <alignment horizontal="center" vertical="center"/>
    </xf>
    <xf numFmtId="0" fontId="18" fillId="7" borderId="0" xfId="2" quotePrefix="1" applyFont="1" applyFill="1" applyAlignment="1">
      <alignment horizontal="center" vertical="center"/>
    </xf>
    <xf numFmtId="0" fontId="93" fillId="41" borderId="0" xfId="0" applyFont="1" applyFill="1" applyAlignment="1">
      <alignment horizontal="center" vertical="center"/>
    </xf>
    <xf numFmtId="0" fontId="25" fillId="3" borderId="0" xfId="0" applyFont="1" applyFill="1" applyAlignment="1">
      <alignment vertical="center"/>
    </xf>
    <xf numFmtId="0" fontId="84" fillId="3" borderId="0" xfId="0" applyFont="1" applyFill="1" applyAlignment="1">
      <alignment vertical="center"/>
    </xf>
    <xf numFmtId="0" fontId="62" fillId="3" borderId="0" xfId="0" applyFont="1" applyFill="1" applyAlignment="1">
      <alignment horizontal="left" vertical="center"/>
    </xf>
    <xf numFmtId="0" fontId="30" fillId="3" borderId="0" xfId="0" applyFont="1" applyFill="1" applyAlignment="1">
      <alignment horizontal="left" vertical="center"/>
    </xf>
    <xf numFmtId="0" fontId="24" fillId="3" borderId="0" xfId="0" applyFont="1" applyFill="1" applyAlignment="1">
      <alignment vertical="center"/>
    </xf>
    <xf numFmtId="0" fontId="1" fillId="3" borderId="0" xfId="0" applyFont="1" applyFill="1" applyAlignment="1">
      <alignment vertical="center"/>
    </xf>
    <xf numFmtId="0" fontId="98" fillId="43" borderId="0" xfId="0" applyFont="1" applyFill="1"/>
    <xf numFmtId="0" fontId="23" fillId="39" borderId="0" xfId="2" applyFont="1" applyFill="1" applyAlignment="1">
      <alignment horizontal="center" vertical="center"/>
    </xf>
    <xf numFmtId="0" fontId="20" fillId="44" borderId="0" xfId="3" applyFont="1" applyFill="1" applyAlignment="1">
      <alignment horizontal="center" vertical="center"/>
    </xf>
    <xf numFmtId="0" fontId="80" fillId="42" borderId="1" xfId="4" applyFont="1" applyFill="1" applyBorder="1" applyAlignment="1">
      <alignment horizontal="center" vertical="center"/>
    </xf>
    <xf numFmtId="0" fontId="26" fillId="3" borderId="0" xfId="0" applyFont="1" applyFill="1" applyAlignment="1">
      <alignment horizontal="center" vertical="center"/>
    </xf>
    <xf numFmtId="0" fontId="99" fillId="3" borderId="0" xfId="0" applyFont="1" applyFill="1" applyAlignment="1">
      <alignment horizontal="left" vertical="center"/>
    </xf>
    <xf numFmtId="0" fontId="101" fillId="39" borderId="7" xfId="0" applyFont="1" applyFill="1" applyBorder="1" applyAlignment="1">
      <alignment horizontal="left" vertical="center"/>
    </xf>
    <xf numFmtId="0" fontId="101" fillId="39" borderId="0" xfId="2" applyFont="1" applyFill="1" applyAlignment="1">
      <alignment horizontal="left" vertical="center"/>
    </xf>
    <xf numFmtId="0" fontId="83" fillId="42" borderId="0" xfId="0" applyFont="1" applyFill="1" applyAlignment="1">
      <alignment horizontal="center" vertical="center"/>
    </xf>
    <xf numFmtId="0" fontId="44" fillId="39" borderId="0" xfId="0" applyFont="1" applyFill="1"/>
    <xf numFmtId="0" fontId="44" fillId="39" borderId="0" xfId="0" applyFont="1" applyFill="1" applyAlignment="1">
      <alignment horizontal="left" vertical="center"/>
    </xf>
    <xf numFmtId="0" fontId="49" fillId="39" borderId="0" xfId="0" applyFont="1" applyFill="1" applyAlignment="1">
      <alignment horizontal="right"/>
    </xf>
    <xf numFmtId="0" fontId="57" fillId="39" borderId="0" xfId="0" applyFont="1" applyFill="1" applyAlignment="1">
      <alignment horizontal="center" vertical="center"/>
    </xf>
    <xf numFmtId="0" fontId="38" fillId="45" borderId="8" xfId="0" applyFont="1" applyFill="1" applyBorder="1" applyAlignment="1">
      <alignment horizontal="right" vertical="center"/>
    </xf>
    <xf numFmtId="0" fontId="38" fillId="45" borderId="34" xfId="3" applyFont="1" applyFill="1" applyBorder="1" applyAlignment="1">
      <alignment horizontal="right" vertical="center"/>
    </xf>
    <xf numFmtId="0" fontId="38" fillId="45" borderId="37" xfId="3" applyFont="1" applyFill="1" applyBorder="1" applyAlignment="1">
      <alignment horizontal="right" vertical="center"/>
    </xf>
    <xf numFmtId="0" fontId="93" fillId="46" borderId="39" xfId="0" applyFont="1" applyFill="1" applyBorder="1" applyAlignment="1">
      <alignment horizontal="right" vertical="center"/>
    </xf>
    <xf numFmtId="0" fontId="102" fillId="46" borderId="39" xfId="0" applyFont="1" applyFill="1" applyBorder="1" applyAlignment="1">
      <alignment horizontal="right" vertical="center"/>
    </xf>
    <xf numFmtId="0" fontId="103" fillId="3" borderId="0" xfId="2" applyFont="1" applyFill="1" applyAlignment="1" applyProtection="1">
      <alignment horizontal="left" vertical="center"/>
      <protection locked="0"/>
    </xf>
    <xf numFmtId="0" fontId="104" fillId="3" borderId="0" xfId="2" applyFont="1" applyFill="1" applyAlignment="1" applyProtection="1">
      <alignment horizontal="left" vertical="center"/>
      <protection locked="0"/>
    </xf>
    <xf numFmtId="0" fontId="105" fillId="3" borderId="0" xfId="0" applyFont="1" applyFill="1" applyAlignment="1">
      <alignment horizontal="left" vertical="center"/>
    </xf>
    <xf numFmtId="0" fontId="106" fillId="18" borderId="0" xfId="0" applyFont="1" applyFill="1" applyAlignment="1">
      <alignment horizontal="left" vertical="center"/>
    </xf>
    <xf numFmtId="0" fontId="105" fillId="18" borderId="0" xfId="0" applyFont="1" applyFill="1" applyAlignment="1">
      <alignment horizontal="left" vertical="center"/>
    </xf>
    <xf numFmtId="0" fontId="101" fillId="39" borderId="0" xfId="0" applyFont="1" applyFill="1" applyAlignment="1">
      <alignment horizontal="left" vertical="center"/>
    </xf>
    <xf numFmtId="0" fontId="99" fillId="38" borderId="35" xfId="0" applyFont="1" applyFill="1" applyBorder="1" applyAlignment="1">
      <alignment horizontal="center" vertical="center"/>
    </xf>
    <xf numFmtId="164" fontId="99" fillId="38" borderId="35" xfId="6" applyNumberFormat="1" applyFont="1" applyFill="1" applyBorder="1" applyAlignment="1">
      <alignment horizontal="center" vertical="center"/>
    </xf>
    <xf numFmtId="0" fontId="100" fillId="38" borderId="35" xfId="0" applyFont="1" applyFill="1" applyBorder="1" applyAlignment="1">
      <alignment horizontal="center"/>
    </xf>
    <xf numFmtId="0" fontId="80" fillId="42" borderId="4" xfId="4" applyFont="1" applyFill="1" applyBorder="1" applyAlignment="1">
      <alignment horizontal="center" vertical="center"/>
    </xf>
    <xf numFmtId="0" fontId="51" fillId="3" borderId="8" xfId="2" applyFont="1" applyFill="1" applyBorder="1" applyAlignment="1" applyProtection="1">
      <alignment horizontal="left" vertical="center"/>
      <protection locked="0"/>
    </xf>
    <xf numFmtId="0" fontId="0" fillId="39" borderId="0" xfId="0" applyFill="1" applyAlignment="1">
      <alignment horizontal="left" vertical="center"/>
    </xf>
    <xf numFmtId="0" fontId="0" fillId="39" borderId="0" xfId="0" applyFill="1"/>
    <xf numFmtId="1" fontId="22" fillId="48" borderId="8" xfId="2" applyNumberFormat="1" applyFont="1" applyFill="1" applyBorder="1" applyAlignment="1">
      <alignment horizontal="center" vertical="center"/>
    </xf>
    <xf numFmtId="165" fontId="39" fillId="49" borderId="0" xfId="2" applyNumberFormat="1" applyFont="1" applyFill="1" applyAlignment="1">
      <alignment horizontal="center" vertical="center"/>
    </xf>
    <xf numFmtId="0" fontId="48" fillId="50" borderId="0" xfId="2" applyFont="1" applyFill="1" applyAlignment="1">
      <alignment horizontal="left" vertical="center"/>
    </xf>
    <xf numFmtId="166" fontId="39" fillId="50" borderId="0" xfId="2" applyNumberFormat="1" applyFont="1" applyFill="1" applyAlignment="1">
      <alignment horizontal="center" vertical="center"/>
    </xf>
    <xf numFmtId="165" fontId="108" fillId="7" borderId="0" xfId="2" applyNumberFormat="1" applyFont="1" applyFill="1" applyAlignment="1">
      <alignment horizontal="center" vertical="center"/>
    </xf>
    <xf numFmtId="2" fontId="1" fillId="51" borderId="0" xfId="11" applyNumberFormat="1" applyFill="1" applyAlignment="1" applyProtection="1">
      <alignment horizontal="center" vertical="center"/>
      <protection locked="0"/>
    </xf>
    <xf numFmtId="167" fontId="39" fillId="52" borderId="0" xfId="2" applyNumberFormat="1" applyFont="1" applyFill="1" applyAlignment="1">
      <alignment horizontal="center" vertical="center"/>
    </xf>
    <xf numFmtId="0" fontId="109" fillId="0" borderId="0" xfId="2" applyFont="1" applyAlignment="1">
      <alignment horizontal="right" vertical="center"/>
    </xf>
    <xf numFmtId="0" fontId="109" fillId="3" borderId="0" xfId="2" applyFont="1" applyFill="1" applyAlignment="1" applyProtection="1">
      <alignment horizontal="right" vertical="center"/>
      <protection hidden="1"/>
    </xf>
    <xf numFmtId="0" fontId="22" fillId="53" borderId="40" xfId="2" applyFont="1" applyFill="1" applyBorder="1" applyAlignment="1" applyProtection="1">
      <alignment horizontal="center" vertical="center"/>
      <protection hidden="1"/>
    </xf>
    <xf numFmtId="0" fontId="110" fillId="49" borderId="0" xfId="2" applyFont="1" applyFill="1" applyAlignment="1" applyProtection="1">
      <alignment horizontal="center" vertical="center"/>
      <protection hidden="1"/>
    </xf>
    <xf numFmtId="1" fontId="97" fillId="53" borderId="0" xfId="2" applyNumberFormat="1" applyFont="1" applyFill="1" applyAlignment="1">
      <alignment horizontal="center" vertical="center"/>
    </xf>
    <xf numFmtId="0" fontId="42" fillId="7" borderId="0" xfId="12" applyFont="1" applyFill="1" applyAlignment="1">
      <alignment horizontal="center" vertical="center"/>
    </xf>
    <xf numFmtId="1" fontId="84" fillId="53" borderId="0" xfId="2" applyNumberFormat="1" applyFont="1" applyFill="1" applyAlignment="1">
      <alignment horizontal="center" vertical="center"/>
    </xf>
    <xf numFmtId="168" fontId="84" fillId="54" borderId="0" xfId="2" applyNumberFormat="1" applyFont="1" applyFill="1" applyAlignment="1">
      <alignment horizontal="center" vertical="center"/>
    </xf>
    <xf numFmtId="1" fontId="111" fillId="55" borderId="0" xfId="13" applyNumberFormat="1" applyFont="1" applyFill="1" applyAlignment="1">
      <alignment horizontal="right" vertical="center"/>
    </xf>
    <xf numFmtId="0" fontId="111" fillId="55" borderId="0" xfId="13" applyFont="1" applyFill="1" applyAlignment="1">
      <alignment horizontal="left" vertical="center"/>
    </xf>
    <xf numFmtId="0" fontId="111" fillId="55" borderId="0" xfId="13" applyFont="1" applyFill="1" applyAlignment="1">
      <alignment horizontal="right" vertical="center"/>
    </xf>
    <xf numFmtId="0" fontId="114" fillId="57" borderId="47" xfId="0" applyFont="1" applyFill="1" applyBorder="1" applyAlignment="1" applyProtection="1">
      <alignment horizontal="center" vertical="center"/>
      <protection locked="0"/>
    </xf>
    <xf numFmtId="0" fontId="115" fillId="58" borderId="48" xfId="0" applyFont="1" applyFill="1" applyBorder="1" applyAlignment="1">
      <alignment horizontal="center" vertical="center" wrapText="1"/>
    </xf>
    <xf numFmtId="0" fontId="115" fillId="58" borderId="49" xfId="0" applyFont="1" applyFill="1" applyBorder="1" applyAlignment="1">
      <alignment horizontal="right" vertical="center" wrapText="1"/>
    </xf>
    <xf numFmtId="0" fontId="114" fillId="57" borderId="47" xfId="0" applyFont="1" applyFill="1" applyBorder="1" applyAlignment="1" applyProtection="1">
      <alignment horizontal="left" vertical="center"/>
      <protection locked="0"/>
    </xf>
    <xf numFmtId="0" fontId="67" fillId="49" borderId="0" xfId="0" applyFont="1" applyFill="1" applyAlignment="1">
      <alignment vertical="center"/>
    </xf>
    <xf numFmtId="0" fontId="116" fillId="58" borderId="36" xfId="0" applyFont="1" applyFill="1" applyBorder="1" applyAlignment="1">
      <alignment horizontal="left" vertical="center"/>
    </xf>
    <xf numFmtId="0" fontId="117" fillId="58" borderId="50" xfId="2" applyFont="1" applyFill="1" applyBorder="1" applyAlignment="1">
      <alignment horizontal="left" vertical="center"/>
    </xf>
    <xf numFmtId="0" fontId="109" fillId="0" borderId="51" xfId="2" applyFont="1" applyBorder="1" applyAlignment="1">
      <alignment horizontal="right" vertical="center"/>
    </xf>
    <xf numFmtId="0" fontId="0" fillId="0" borderId="47" xfId="0" applyBorder="1" applyAlignment="1">
      <alignment horizontal="center" vertical="center"/>
    </xf>
    <xf numFmtId="0" fontId="114" fillId="57" borderId="36" xfId="0" applyFont="1" applyFill="1" applyBorder="1" applyAlignment="1" applyProtection="1">
      <alignment horizontal="center" vertical="center"/>
      <protection locked="0"/>
    </xf>
    <xf numFmtId="0" fontId="114" fillId="57" borderId="36" xfId="0" applyFont="1" applyFill="1" applyBorder="1" applyAlignment="1" applyProtection="1">
      <alignment horizontal="left" vertical="center"/>
      <protection locked="0"/>
    </xf>
    <xf numFmtId="0" fontId="0" fillId="0" borderId="36" xfId="0" applyBorder="1" applyAlignment="1">
      <alignment horizontal="center" vertical="center"/>
    </xf>
    <xf numFmtId="0" fontId="113" fillId="59" borderId="0" xfId="0" applyFont="1" applyFill="1" applyAlignment="1">
      <alignment horizontal="center" vertical="center"/>
    </xf>
    <xf numFmtId="0" fontId="118" fillId="60" borderId="0" xfId="0" applyFont="1" applyFill="1" applyAlignment="1">
      <alignment horizontal="center" vertical="center"/>
    </xf>
    <xf numFmtId="0" fontId="113" fillId="61" borderId="0" xfId="0" applyFont="1" applyFill="1" applyAlignment="1">
      <alignment horizontal="center" vertical="center"/>
    </xf>
    <xf numFmtId="0" fontId="118" fillId="33" borderId="0" xfId="0" applyFont="1" applyFill="1" applyAlignment="1">
      <alignment horizontal="center" vertical="center"/>
    </xf>
    <xf numFmtId="0" fontId="113" fillId="62" borderId="0" xfId="0" applyFont="1" applyFill="1" applyAlignment="1">
      <alignment horizontal="center" vertical="center"/>
    </xf>
    <xf numFmtId="0" fontId="118" fillId="63" borderId="0" xfId="0" applyFont="1" applyFill="1" applyAlignment="1">
      <alignment horizontal="center" vertical="center"/>
    </xf>
    <xf numFmtId="0" fontId="118" fillId="64" borderId="0" xfId="0" applyFont="1" applyFill="1" applyAlignment="1">
      <alignment horizontal="center" vertical="center"/>
    </xf>
    <xf numFmtId="0" fontId="113" fillId="65" borderId="0" xfId="0" applyFont="1" applyFill="1" applyAlignment="1">
      <alignment horizontal="center" vertical="center"/>
    </xf>
    <xf numFmtId="0" fontId="113" fillId="66" borderId="0" xfId="0" applyFont="1" applyFill="1" applyAlignment="1">
      <alignment horizontal="center" vertical="center"/>
    </xf>
    <xf numFmtId="0" fontId="66" fillId="3" borderId="8" xfId="2" applyFont="1" applyFill="1" applyBorder="1" applyAlignment="1" applyProtection="1">
      <alignment vertical="center"/>
      <protection hidden="1"/>
    </xf>
    <xf numFmtId="0" fontId="66" fillId="3" borderId="0" xfId="2" applyFont="1" applyFill="1" applyAlignment="1" applyProtection="1">
      <alignment vertical="center"/>
      <protection hidden="1"/>
    </xf>
    <xf numFmtId="0" fontId="29" fillId="8" borderId="0" xfId="2" applyFont="1" applyFill="1" applyAlignment="1" applyProtection="1">
      <alignment horizontal="right" vertical="center"/>
      <protection hidden="1"/>
    </xf>
    <xf numFmtId="0" fontId="61" fillId="8" borderId="52" xfId="0" applyFont="1" applyFill="1" applyBorder="1" applyAlignment="1">
      <alignment horizontal="left" vertical="center"/>
    </xf>
    <xf numFmtId="0" fontId="61" fillId="8" borderId="53" xfId="0" applyFont="1" applyFill="1" applyBorder="1" applyAlignment="1">
      <alignment horizontal="center" vertical="center"/>
    </xf>
    <xf numFmtId="0" fontId="61" fillId="8" borderId="0" xfId="3" applyFont="1" applyFill="1" applyAlignment="1">
      <alignment horizontal="right" vertical="center"/>
    </xf>
    <xf numFmtId="0" fontId="1" fillId="3" borderId="0" xfId="3" applyFill="1" applyAlignment="1">
      <alignment vertical="center"/>
    </xf>
    <xf numFmtId="0" fontId="61" fillId="3" borderId="53" xfId="0" applyFont="1" applyFill="1" applyBorder="1" applyAlignment="1">
      <alignment horizontal="left" vertical="center"/>
    </xf>
    <xf numFmtId="0" fontId="18" fillId="67" borderId="0" xfId="3" applyFont="1" applyFill="1" applyAlignment="1">
      <alignment horizontal="left" vertical="center"/>
    </xf>
    <xf numFmtId="0" fontId="37" fillId="3" borderId="54" xfId="2" applyFont="1" applyFill="1" applyBorder="1" applyAlignment="1" applyProtection="1">
      <alignment horizontal="right" vertical="center"/>
      <protection locked="0"/>
    </xf>
    <xf numFmtId="0" fontId="37" fillId="3" borderId="55" xfId="2" applyFont="1" applyFill="1" applyBorder="1" applyAlignment="1" applyProtection="1">
      <alignment horizontal="left" vertical="center"/>
      <protection locked="0"/>
    </xf>
    <xf numFmtId="0" fontId="41" fillId="3" borderId="55" xfId="2" applyFont="1" applyFill="1" applyBorder="1" applyAlignment="1" applyProtection="1">
      <alignment horizontal="left" vertical="center"/>
      <protection locked="0"/>
    </xf>
    <xf numFmtId="0" fontId="37" fillId="7" borderId="55" xfId="2" applyFont="1" applyFill="1" applyBorder="1" applyAlignment="1" applyProtection="1">
      <alignment horizontal="left" vertical="center"/>
      <protection locked="0"/>
    </xf>
    <xf numFmtId="0" fontId="109" fillId="8" borderId="0" xfId="2" applyFont="1" applyFill="1" applyAlignment="1" applyProtection="1">
      <alignment horizontal="center" vertical="center"/>
      <protection hidden="1"/>
    </xf>
    <xf numFmtId="0" fontId="37" fillId="3" borderId="0" xfId="2" applyFont="1" applyFill="1" applyAlignment="1" applyProtection="1">
      <alignment horizontal="left" vertical="center"/>
      <protection locked="0"/>
    </xf>
    <xf numFmtId="0" fontId="48" fillId="8" borderId="21" xfId="0" applyFont="1" applyFill="1" applyBorder="1" applyAlignment="1">
      <alignment horizontal="right" vertical="center"/>
    </xf>
    <xf numFmtId="0" fontId="118" fillId="69" borderId="0" xfId="0" applyFont="1" applyFill="1" applyAlignment="1">
      <alignment horizontal="center" vertical="center"/>
    </xf>
    <xf numFmtId="0" fontId="120" fillId="46" borderId="0" xfId="0" applyFont="1" applyFill="1" applyAlignment="1">
      <alignment horizontal="center" vertical="center"/>
    </xf>
    <xf numFmtId="0" fontId="27" fillId="66" borderId="0" xfId="0" applyFont="1" applyFill="1" applyAlignment="1">
      <alignment horizontal="center" vertical="center"/>
    </xf>
    <xf numFmtId="0" fontId="114" fillId="57" borderId="0" xfId="0" applyFont="1" applyFill="1" applyAlignment="1" applyProtection="1">
      <alignment horizontal="center" vertical="center"/>
      <protection locked="0"/>
    </xf>
    <xf numFmtId="0" fontId="115" fillId="70" borderId="0" xfId="0" applyFont="1" applyFill="1" applyAlignment="1">
      <alignment vertical="top"/>
    </xf>
    <xf numFmtId="0" fontId="114" fillId="45" borderId="0" xfId="4" applyFont="1" applyFill="1" applyAlignment="1">
      <alignment horizontal="center" vertical="center"/>
    </xf>
    <xf numFmtId="0" fontId="121" fillId="71" borderId="57" xfId="2" applyFont="1" applyFill="1" applyBorder="1" applyAlignment="1">
      <alignment horizontal="right" vertical="center"/>
    </xf>
    <xf numFmtId="0" fontId="121" fillId="71" borderId="57" xfId="2" applyFont="1" applyFill="1" applyBorder="1" applyAlignment="1">
      <alignment vertical="center"/>
    </xf>
    <xf numFmtId="0" fontId="122" fillId="71" borderId="57" xfId="2" applyFont="1" applyFill="1" applyBorder="1" applyAlignment="1">
      <alignment vertical="center"/>
    </xf>
    <xf numFmtId="0" fontId="121" fillId="71" borderId="57" xfId="10" applyFont="1" applyFill="1" applyBorder="1" applyAlignment="1">
      <alignment vertical="center"/>
    </xf>
    <xf numFmtId="0" fontId="121" fillId="71" borderId="57" xfId="2" applyFont="1" applyFill="1" applyBorder="1" applyAlignment="1" applyProtection="1">
      <alignment vertical="center"/>
      <protection hidden="1"/>
    </xf>
    <xf numFmtId="0" fontId="121" fillId="71" borderId="57" xfId="12" applyFont="1" applyFill="1" applyBorder="1" applyAlignment="1">
      <alignment vertical="center"/>
    </xf>
    <xf numFmtId="0" fontId="123" fillId="71" borderId="57" xfId="2" applyFont="1" applyFill="1" applyBorder="1" applyAlignment="1">
      <alignment vertical="center"/>
    </xf>
    <xf numFmtId="0" fontId="112" fillId="71" borderId="57" xfId="5" applyFont="1" applyFill="1" applyBorder="1" applyAlignment="1">
      <alignment horizontal="center" vertical="center"/>
    </xf>
    <xf numFmtId="0" fontId="122" fillId="71" borderId="57" xfId="5" applyFont="1" applyFill="1" applyBorder="1" applyAlignment="1">
      <alignment horizontal="center" vertical="center"/>
    </xf>
    <xf numFmtId="0" fontId="120" fillId="72" borderId="0" xfId="0" applyFont="1" applyFill="1" applyAlignment="1">
      <alignment horizontal="center" vertical="center"/>
    </xf>
    <xf numFmtId="0" fontId="20" fillId="73" borderId="13" xfId="2" applyFont="1" applyFill="1" applyBorder="1" applyAlignment="1" applyProtection="1">
      <alignment vertical="center"/>
      <protection hidden="1"/>
    </xf>
    <xf numFmtId="0" fontId="20" fillId="73" borderId="12" xfId="2" applyFont="1" applyFill="1" applyBorder="1" applyAlignment="1" applyProtection="1">
      <alignment vertical="center"/>
      <protection hidden="1"/>
    </xf>
    <xf numFmtId="0" fontId="90" fillId="73" borderId="12" xfId="2" applyFont="1" applyFill="1" applyBorder="1" applyAlignment="1" applyProtection="1">
      <alignment vertical="center"/>
      <protection hidden="1"/>
    </xf>
    <xf numFmtId="1" fontId="7" fillId="73" borderId="12" xfId="13" applyNumberFormat="1" applyFont="1" applyFill="1" applyBorder="1" applyAlignment="1">
      <alignment horizontal="left" vertical="center"/>
    </xf>
    <xf numFmtId="0" fontId="7" fillId="73" borderId="12" xfId="13" applyFont="1" applyFill="1" applyBorder="1" applyAlignment="1">
      <alignment vertical="center"/>
    </xf>
    <xf numFmtId="0" fontId="124" fillId="73" borderId="6" xfId="13" applyFont="1" applyFill="1" applyBorder="1" applyAlignment="1">
      <alignment horizontal="center" vertical="center"/>
    </xf>
    <xf numFmtId="0" fontId="0" fillId="74" borderId="0" xfId="0" applyFill="1"/>
    <xf numFmtId="0" fontId="41" fillId="8" borderId="0" xfId="2" applyFont="1" applyFill="1" applyAlignment="1" applyProtection="1">
      <alignment vertical="center"/>
      <protection hidden="1"/>
    </xf>
    <xf numFmtId="0" fontId="22" fillId="8" borderId="0" xfId="2" applyFont="1" applyFill="1" applyAlignment="1" applyProtection="1">
      <alignment vertical="center"/>
      <protection hidden="1"/>
    </xf>
    <xf numFmtId="0" fontId="20" fillId="8" borderId="0" xfId="2" applyFont="1" applyFill="1" applyAlignment="1" applyProtection="1">
      <alignment vertical="center"/>
      <protection hidden="1"/>
    </xf>
    <xf numFmtId="0" fontId="45" fillId="8" borderId="0" xfId="2" applyFont="1" applyFill="1" applyAlignment="1" applyProtection="1">
      <alignment vertical="center"/>
      <protection hidden="1"/>
    </xf>
    <xf numFmtId="1" fontId="7" fillId="75" borderId="0" xfId="13" applyNumberFormat="1" applyFont="1" applyFill="1" applyAlignment="1">
      <alignment horizontal="right" vertical="center"/>
    </xf>
    <xf numFmtId="0" fontId="7" fillId="75" borderId="0" xfId="13" applyFont="1" applyFill="1" applyAlignment="1">
      <alignment horizontal="left" vertical="center"/>
    </xf>
    <xf numFmtId="0" fontId="7" fillId="75" borderId="0" xfId="13" applyFont="1" applyFill="1" applyAlignment="1">
      <alignment horizontal="right" vertical="center"/>
    </xf>
    <xf numFmtId="0" fontId="120" fillId="76" borderId="0" xfId="0" applyFont="1" applyFill="1" applyAlignment="1">
      <alignment horizontal="center" vertical="center"/>
    </xf>
    <xf numFmtId="0" fontId="41" fillId="49" borderId="0" xfId="14" applyFont="1" applyFill="1" applyAlignment="1">
      <alignment horizontal="right" vertical="center"/>
    </xf>
    <xf numFmtId="0" fontId="67" fillId="55" borderId="0" xfId="0" applyFont="1" applyFill="1" applyAlignment="1">
      <alignment horizontal="right" vertical="center"/>
    </xf>
    <xf numFmtId="0" fontId="125" fillId="55" borderId="0" xfId="0" applyFont="1" applyFill="1" applyAlignment="1">
      <alignment horizontal="left" vertical="center"/>
    </xf>
    <xf numFmtId="0" fontId="0" fillId="55" borderId="0" xfId="0" applyFill="1" applyAlignment="1">
      <alignment horizontal="left" vertical="center"/>
    </xf>
    <xf numFmtId="0" fontId="67" fillId="55" borderId="0" xfId="0" applyFont="1" applyFill="1" applyAlignment="1">
      <alignment horizontal="left" vertical="center"/>
    </xf>
    <xf numFmtId="1" fontId="88" fillId="68" borderId="0" xfId="13" applyNumberFormat="1" applyFont="1" applyFill="1" applyAlignment="1">
      <alignment horizontal="right" vertical="center"/>
    </xf>
    <xf numFmtId="0" fontId="88" fillId="68" borderId="0" xfId="13" applyFont="1" applyFill="1" applyAlignment="1">
      <alignment horizontal="left" vertical="center"/>
    </xf>
    <xf numFmtId="0" fontId="88" fillId="68" borderId="0" xfId="13" applyFont="1" applyFill="1" applyAlignment="1">
      <alignment horizontal="right" vertical="center"/>
    </xf>
    <xf numFmtId="0" fontId="4" fillId="40" borderId="0" xfId="4" applyFont="1" applyFill="1" applyAlignment="1">
      <alignment horizontal="center" vertical="center"/>
    </xf>
    <xf numFmtId="0" fontId="41" fillId="7" borderId="55" xfId="2" applyFont="1" applyFill="1" applyBorder="1" applyAlignment="1" applyProtection="1">
      <alignment horizontal="left" vertical="center"/>
      <protection locked="0"/>
    </xf>
    <xf numFmtId="0" fontId="93" fillId="72" borderId="0" xfId="0" applyFont="1" applyFill="1" applyAlignment="1">
      <alignment horizontal="center" vertical="center"/>
    </xf>
    <xf numFmtId="0" fontId="93" fillId="72" borderId="49" xfId="0" applyFont="1" applyFill="1" applyBorder="1" applyAlignment="1">
      <alignment horizontal="center" vertical="center"/>
    </xf>
    <xf numFmtId="0" fontId="93" fillId="72" borderId="58" xfId="0" applyFont="1" applyFill="1" applyBorder="1" applyAlignment="1">
      <alignment horizontal="center" vertical="center"/>
    </xf>
    <xf numFmtId="0" fontId="37" fillId="3" borderId="8" xfId="2" applyFont="1" applyFill="1" applyBorder="1" applyAlignment="1" applyProtection="1">
      <alignment horizontal="right" vertical="center"/>
      <protection locked="0"/>
    </xf>
    <xf numFmtId="0" fontId="37" fillId="7" borderId="0" xfId="2" applyFont="1" applyFill="1" applyAlignment="1" applyProtection="1">
      <alignment horizontal="left" vertical="center"/>
      <protection locked="0"/>
    </xf>
    <xf numFmtId="0" fontId="90" fillId="4" borderId="12" xfId="2" applyFont="1" applyFill="1" applyBorder="1" applyAlignment="1" applyProtection="1">
      <alignment vertical="center"/>
      <protection hidden="1"/>
    </xf>
    <xf numFmtId="0" fontId="37" fillId="3" borderId="7" xfId="2" applyFont="1" applyFill="1" applyBorder="1" applyAlignment="1" applyProtection="1">
      <alignment horizontal="left" vertical="center"/>
      <protection locked="0"/>
    </xf>
    <xf numFmtId="0" fontId="37" fillId="3" borderId="8" xfId="7" applyFont="1" applyFill="1" applyBorder="1" applyAlignment="1">
      <alignment horizontal="left" vertical="center"/>
    </xf>
    <xf numFmtId="0" fontId="37" fillId="3" borderId="0" xfId="7" applyFont="1" applyFill="1" applyAlignment="1">
      <alignment horizontal="left" vertical="center"/>
    </xf>
    <xf numFmtId="0" fontId="0" fillId="8" borderId="0" xfId="0" applyFill="1" applyAlignment="1">
      <alignment vertical="center"/>
    </xf>
    <xf numFmtId="0" fontId="39" fillId="75" borderId="6" xfId="13" applyFont="1" applyFill="1" applyBorder="1" applyAlignment="1">
      <alignment horizontal="center" vertical="center"/>
    </xf>
    <xf numFmtId="0" fontId="128" fillId="3" borderId="8" xfId="0" applyFont="1" applyFill="1" applyBorder="1" applyAlignment="1">
      <alignment vertical="center"/>
    </xf>
    <xf numFmtId="0" fontId="128" fillId="3" borderId="0" xfId="0" applyFont="1" applyFill="1" applyAlignment="1">
      <alignment vertical="center"/>
    </xf>
    <xf numFmtId="0" fontId="128" fillId="3" borderId="0" xfId="0" applyFont="1" applyFill="1" applyAlignment="1">
      <alignment horizontal="left" vertical="center"/>
    </xf>
    <xf numFmtId="0" fontId="0" fillId="3" borderId="62" xfId="0" applyFill="1" applyBorder="1" applyAlignment="1">
      <alignment vertical="center" wrapText="1"/>
    </xf>
    <xf numFmtId="0" fontId="0" fillId="3" borderId="63" xfId="0" applyFill="1" applyBorder="1" applyAlignment="1">
      <alignment vertical="center" wrapText="1"/>
    </xf>
    <xf numFmtId="0" fontId="0" fillId="3" borderId="63" xfId="0" applyFill="1" applyBorder="1" applyAlignment="1">
      <alignment vertical="center"/>
    </xf>
    <xf numFmtId="0" fontId="118" fillId="78" borderId="0" xfId="0" applyFont="1" applyFill="1" applyAlignment="1">
      <alignment horizontal="center" vertical="center"/>
    </xf>
    <xf numFmtId="0" fontId="0" fillId="3" borderId="65" xfId="0" applyFill="1" applyBorder="1" applyAlignment="1">
      <alignment vertical="center"/>
    </xf>
    <xf numFmtId="0" fontId="128" fillId="3" borderId="66" xfId="0" applyFont="1" applyFill="1" applyBorder="1" applyAlignment="1">
      <alignment vertical="center"/>
    </xf>
    <xf numFmtId="0" fontId="128" fillId="3" borderId="66" xfId="0" applyFont="1" applyFill="1" applyBorder="1" applyAlignment="1">
      <alignment horizontal="left" vertical="center"/>
    </xf>
    <xf numFmtId="0" fontId="0" fillId="3" borderId="62" xfId="0" applyFill="1" applyBorder="1" applyAlignment="1">
      <alignment vertical="center"/>
    </xf>
    <xf numFmtId="0" fontId="0" fillId="3" borderId="63" xfId="0" applyFill="1" applyBorder="1" applyAlignment="1">
      <alignment horizontal="left" vertical="center"/>
    </xf>
    <xf numFmtId="0" fontId="39" fillId="3" borderId="63" xfId="4" applyFont="1" applyFill="1" applyBorder="1" applyAlignment="1">
      <alignment horizontal="left" vertical="center"/>
    </xf>
    <xf numFmtId="0" fontId="88" fillId="68" borderId="0" xfId="13" applyFont="1" applyFill="1" applyAlignment="1">
      <alignment horizontal="center" vertical="center"/>
    </xf>
    <xf numFmtId="0" fontId="39" fillId="3" borderId="0" xfId="4" applyFont="1" applyFill="1" applyAlignment="1">
      <alignment horizontal="left" vertical="center"/>
    </xf>
    <xf numFmtId="0" fontId="128" fillId="3" borderId="65" xfId="0" applyFont="1" applyFill="1" applyBorder="1" applyAlignment="1">
      <alignment vertical="center"/>
    </xf>
    <xf numFmtId="0" fontId="39" fillId="3" borderId="66" xfId="4" applyFont="1" applyFill="1" applyBorder="1" applyAlignment="1">
      <alignment horizontal="left" vertical="center"/>
    </xf>
    <xf numFmtId="169" fontId="22" fillId="8" borderId="8" xfId="2" applyNumberFormat="1" applyFont="1" applyFill="1" applyBorder="1" applyAlignment="1">
      <alignment horizontal="center" vertical="center"/>
    </xf>
    <xf numFmtId="0" fontId="22" fillId="3" borderId="0" xfId="15" applyFont="1" applyFill="1" applyAlignment="1">
      <alignment horizontal="right" vertical="center"/>
    </xf>
    <xf numFmtId="0" fontId="37" fillId="3" borderId="68" xfId="7" applyFont="1" applyFill="1" applyBorder="1" applyAlignment="1">
      <alignment horizontal="left" vertical="center"/>
    </xf>
    <xf numFmtId="0" fontId="48" fillId="3" borderId="0" xfId="15" applyFont="1" applyFill="1" applyAlignment="1">
      <alignment horizontal="right" vertical="center"/>
    </xf>
    <xf numFmtId="169" fontId="66" fillId="14" borderId="8" xfId="2" applyNumberFormat="1" applyFont="1" applyFill="1" applyBorder="1" applyAlignment="1">
      <alignment horizontal="center" vertical="center"/>
    </xf>
    <xf numFmtId="169" fontId="130" fillId="14" borderId="8" xfId="2" applyNumberFormat="1" applyFont="1" applyFill="1" applyBorder="1" applyAlignment="1">
      <alignment horizontal="center" vertical="center"/>
    </xf>
    <xf numFmtId="0" fontId="131" fillId="53" borderId="8" xfId="16" applyFont="1" applyFill="1" applyBorder="1" applyAlignment="1">
      <alignment horizontal="center" vertical="center"/>
    </xf>
    <xf numFmtId="0" fontId="39" fillId="3" borderId="0" xfId="17" applyFont="1" applyFill="1" applyAlignment="1">
      <alignment horizontal="right" vertical="center"/>
    </xf>
    <xf numFmtId="0" fontId="125" fillId="8" borderId="0" xfId="0" applyFont="1" applyFill="1" applyAlignment="1">
      <alignment horizontal="right" vertical="center"/>
    </xf>
    <xf numFmtId="0" fontId="22" fillId="68" borderId="8" xfId="2" applyFont="1" applyFill="1" applyBorder="1" applyAlignment="1" applyProtection="1">
      <alignment horizontal="right" vertical="center"/>
      <protection hidden="1"/>
    </xf>
    <xf numFmtId="0" fontId="22" fillId="80" borderId="0" xfId="3" applyFont="1" applyFill="1" applyAlignment="1">
      <alignment horizontal="right" vertical="center"/>
    </xf>
    <xf numFmtId="0" fontId="1" fillId="68" borderId="0" xfId="10" applyFill="1" applyAlignment="1">
      <alignment vertical="center"/>
    </xf>
    <xf numFmtId="0" fontId="41" fillId="3" borderId="0" xfId="17" applyFont="1" applyFill="1" applyAlignment="1">
      <alignment horizontal="right" vertical="center"/>
    </xf>
    <xf numFmtId="0" fontId="13" fillId="8" borderId="0" xfId="7" applyFont="1" applyFill="1" applyAlignment="1">
      <alignment vertical="center"/>
    </xf>
    <xf numFmtId="0" fontId="21" fillId="53" borderId="0" xfId="2" applyFont="1" applyFill="1" applyAlignment="1" applyProtection="1">
      <alignment horizontal="center" vertical="center"/>
      <protection hidden="1"/>
    </xf>
    <xf numFmtId="0" fontId="91" fillId="67" borderId="0" xfId="3" applyFont="1" applyFill="1" applyAlignment="1">
      <alignment horizontal="right" vertical="center"/>
    </xf>
    <xf numFmtId="0" fontId="125" fillId="55" borderId="0" xfId="0" applyFont="1" applyFill="1" applyAlignment="1">
      <alignment horizontal="right" vertical="center"/>
    </xf>
    <xf numFmtId="0" fontId="0" fillId="55" borderId="0" xfId="0" applyFill="1" applyAlignment="1">
      <alignment vertical="center"/>
    </xf>
    <xf numFmtId="0" fontId="0" fillId="68" borderId="0" xfId="0" applyFill="1" applyAlignment="1">
      <alignment vertical="center"/>
    </xf>
    <xf numFmtId="0" fontId="133" fillId="68" borderId="0" xfId="7" applyFont="1" applyFill="1" applyAlignment="1">
      <alignment vertical="center"/>
    </xf>
    <xf numFmtId="0" fontId="135" fillId="73" borderId="54" xfId="2" quotePrefix="1" applyFont="1" applyFill="1" applyBorder="1" applyAlignment="1">
      <alignment horizontal="center" vertical="center"/>
    </xf>
    <xf numFmtId="0" fontId="135" fillId="73" borderId="55" xfId="2" quotePrefix="1" applyFont="1" applyFill="1" applyBorder="1" applyAlignment="1">
      <alignment horizontal="center" vertical="center"/>
    </xf>
    <xf numFmtId="0" fontId="136" fillId="73" borderId="52" xfId="4" applyFont="1" applyFill="1" applyBorder="1" applyAlignment="1">
      <alignment horizontal="center" vertical="center"/>
    </xf>
    <xf numFmtId="0" fontId="136" fillId="73" borderId="53" xfId="4" applyFont="1" applyFill="1" applyBorder="1" applyAlignment="1">
      <alignment horizontal="center" vertical="center"/>
    </xf>
    <xf numFmtId="0" fontId="113" fillId="31" borderId="0" xfId="0" applyFont="1" applyFill="1" applyAlignment="1">
      <alignment horizontal="center" vertical="center"/>
    </xf>
    <xf numFmtId="170" fontId="44" fillId="8" borderId="69" xfId="0" applyNumberFormat="1" applyFont="1" applyFill="1" applyBorder="1" applyAlignment="1">
      <alignment horizontal="center" vertical="center"/>
    </xf>
    <xf numFmtId="170" fontId="44" fillId="8" borderId="53" xfId="0" applyNumberFormat="1" applyFont="1" applyFill="1" applyBorder="1" applyAlignment="1">
      <alignment horizontal="center" vertical="center"/>
    </xf>
    <xf numFmtId="0" fontId="44" fillId="8" borderId="53" xfId="0" applyFont="1" applyFill="1" applyBorder="1" applyAlignment="1">
      <alignment horizontal="center" vertical="center"/>
    </xf>
    <xf numFmtId="171" fontId="44" fillId="8" borderId="53" xfId="0" applyNumberFormat="1" applyFont="1" applyFill="1" applyBorder="1" applyAlignment="1">
      <alignment horizontal="center" vertical="center"/>
    </xf>
    <xf numFmtId="171" fontId="44" fillId="8" borderId="70" xfId="0" applyNumberFormat="1" applyFont="1" applyFill="1" applyBorder="1" applyAlignment="1">
      <alignment horizontal="center" vertical="center"/>
    </xf>
    <xf numFmtId="1" fontId="137" fillId="82" borderId="71" xfId="2" applyNumberFormat="1" applyFont="1" applyFill="1" applyBorder="1" applyAlignment="1" applyProtection="1">
      <alignment horizontal="left" vertical="center"/>
      <protection hidden="1"/>
    </xf>
    <xf numFmtId="1" fontId="137" fillId="82" borderId="25" xfId="2" applyNumberFormat="1" applyFont="1" applyFill="1" applyBorder="1" applyAlignment="1" applyProtection="1">
      <alignment horizontal="left" vertical="center"/>
      <protection hidden="1"/>
    </xf>
    <xf numFmtId="0" fontId="119" fillId="57" borderId="71" xfId="2" applyFont="1" applyFill="1" applyBorder="1" applyAlignment="1" applyProtection="1">
      <alignment horizontal="center" vertical="center"/>
      <protection hidden="1"/>
    </xf>
    <xf numFmtId="1" fontId="53" fillId="83" borderId="71" xfId="2" applyNumberFormat="1" applyFont="1" applyFill="1" applyBorder="1" applyAlignment="1" applyProtection="1">
      <alignment horizontal="left" vertical="center"/>
      <protection hidden="1"/>
    </xf>
    <xf numFmtId="1" fontId="53" fillId="83" borderId="71" xfId="2" applyNumberFormat="1" applyFont="1" applyFill="1" applyBorder="1" applyAlignment="1" applyProtection="1">
      <alignment horizontal="center" vertical="center"/>
      <protection hidden="1"/>
    </xf>
    <xf numFmtId="0" fontId="138" fillId="7" borderId="71" xfId="2" applyFont="1" applyFill="1" applyBorder="1" applyAlignment="1" applyProtection="1">
      <alignment horizontal="center" vertical="center"/>
      <protection hidden="1"/>
    </xf>
    <xf numFmtId="0" fontId="84" fillId="53" borderId="71" xfId="2" applyFont="1" applyFill="1" applyBorder="1" applyAlignment="1">
      <alignment horizontal="left" vertical="center"/>
    </xf>
    <xf numFmtId="170" fontId="44" fillId="8" borderId="72" xfId="0" applyNumberFormat="1" applyFont="1" applyFill="1" applyBorder="1" applyAlignment="1">
      <alignment horizontal="center" vertical="center"/>
    </xf>
    <xf numFmtId="170" fontId="44" fillId="8" borderId="73" xfId="0" applyNumberFormat="1" applyFont="1" applyFill="1" applyBorder="1" applyAlignment="1">
      <alignment horizontal="center" vertical="center"/>
    </xf>
    <xf numFmtId="0" fontId="44" fillId="8" borderId="73" xfId="0" applyFont="1" applyFill="1" applyBorder="1" applyAlignment="1">
      <alignment horizontal="center" vertical="center"/>
    </xf>
    <xf numFmtId="171" fontId="44" fillId="8" borderId="73" xfId="0" applyNumberFormat="1" applyFont="1" applyFill="1" applyBorder="1" applyAlignment="1">
      <alignment horizontal="center" vertical="center"/>
    </xf>
    <xf numFmtId="171" fontId="44" fillId="8" borderId="25" xfId="0" applyNumberFormat="1" applyFont="1" applyFill="1" applyBorder="1" applyAlignment="1">
      <alignment horizontal="center" vertical="center"/>
    </xf>
    <xf numFmtId="0" fontId="119" fillId="57" borderId="25" xfId="2" applyFont="1" applyFill="1" applyBorder="1" applyAlignment="1" applyProtection="1">
      <alignment horizontal="center" vertical="center"/>
      <protection hidden="1"/>
    </xf>
    <xf numFmtId="0" fontId="110" fillId="84" borderId="71" xfId="2" applyFont="1" applyFill="1" applyBorder="1" applyAlignment="1" applyProtection="1">
      <alignment horizontal="center" vertical="center"/>
      <protection hidden="1"/>
    </xf>
    <xf numFmtId="0" fontId="41" fillId="85" borderId="71" xfId="2" applyFont="1" applyFill="1" applyBorder="1" applyAlignment="1" applyProtection="1">
      <alignment horizontal="center" vertical="center"/>
      <protection hidden="1"/>
    </xf>
    <xf numFmtId="0" fontId="41" fillId="86" borderId="71" xfId="2" applyFont="1" applyFill="1" applyBorder="1" applyAlignment="1" applyProtection="1">
      <alignment horizontal="center" vertical="center"/>
      <protection hidden="1"/>
    </xf>
    <xf numFmtId="0" fontId="110" fillId="49" borderId="71" xfId="2" applyFont="1" applyFill="1" applyBorder="1" applyAlignment="1" applyProtection="1">
      <alignment horizontal="center" vertical="center"/>
      <protection hidden="1"/>
    </xf>
    <xf numFmtId="0" fontId="110" fillId="85" borderId="71" xfId="2" applyFont="1" applyFill="1" applyBorder="1" applyAlignment="1" applyProtection="1">
      <alignment horizontal="center" vertical="center"/>
      <protection hidden="1"/>
    </xf>
    <xf numFmtId="172" fontId="40" fillId="7" borderId="8" xfId="2" applyNumberFormat="1" applyFont="1" applyFill="1" applyBorder="1" applyAlignment="1">
      <alignment horizontal="center" vertical="center"/>
    </xf>
    <xf numFmtId="172" fontId="40" fillId="7" borderId="55" xfId="2" applyNumberFormat="1" applyFont="1" applyFill="1" applyBorder="1" applyAlignment="1">
      <alignment horizontal="center" vertical="center"/>
    </xf>
    <xf numFmtId="0" fontId="40" fillId="7" borderId="0" xfId="7" applyFont="1" applyFill="1" applyAlignment="1">
      <alignment horizontal="right" vertical="center"/>
    </xf>
    <xf numFmtId="172" fontId="40" fillId="7" borderId="0" xfId="2" applyNumberFormat="1" applyFont="1" applyFill="1" applyAlignment="1">
      <alignment horizontal="center" vertical="center"/>
    </xf>
    <xf numFmtId="0" fontId="26" fillId="7" borderId="0" xfId="0" applyFont="1" applyFill="1" applyAlignment="1">
      <alignment horizontal="center" vertical="center"/>
    </xf>
    <xf numFmtId="0" fontId="30" fillId="7" borderId="0" xfId="0" applyFont="1" applyFill="1" applyAlignment="1">
      <alignment horizontal="right" vertical="center"/>
    </xf>
    <xf numFmtId="0" fontId="67" fillId="7" borderId="0" xfId="0" applyFont="1" applyFill="1" applyAlignment="1">
      <alignment vertical="center"/>
    </xf>
    <xf numFmtId="1" fontId="22" fillId="48" borderId="74" xfId="2" applyNumberFormat="1" applyFont="1" applyFill="1" applyBorder="1" applyAlignment="1">
      <alignment horizontal="center" vertical="center"/>
    </xf>
    <xf numFmtId="0" fontId="48" fillId="50" borderId="75" xfId="2" applyFont="1" applyFill="1" applyBorder="1" applyAlignment="1">
      <alignment horizontal="left" vertical="center"/>
    </xf>
    <xf numFmtId="166" fontId="39" fillId="50" borderId="76" xfId="2" applyNumberFormat="1" applyFont="1" applyFill="1" applyBorder="1" applyAlignment="1">
      <alignment horizontal="center" vertical="center"/>
    </xf>
    <xf numFmtId="2" fontId="1" fillId="51" borderId="21" xfId="11" applyNumberFormat="1" applyFill="1" applyBorder="1" applyAlignment="1" applyProtection="1">
      <alignment horizontal="center" vertical="center"/>
      <protection locked="0"/>
    </xf>
    <xf numFmtId="0" fontId="109" fillId="0" borderId="21" xfId="2" applyFont="1" applyBorder="1" applyAlignment="1">
      <alignment horizontal="right" vertical="center"/>
    </xf>
    <xf numFmtId="0" fontId="109" fillId="3" borderId="7" xfId="2" applyFont="1" applyFill="1" applyBorder="1" applyAlignment="1" applyProtection="1">
      <alignment horizontal="right" vertical="center"/>
      <protection hidden="1"/>
    </xf>
    <xf numFmtId="168" fontId="132" fillId="53" borderId="56" xfId="2" applyNumberFormat="1" applyFont="1" applyFill="1" applyBorder="1" applyAlignment="1">
      <alignment horizontal="center" vertical="center"/>
    </xf>
    <xf numFmtId="0" fontId="110" fillId="3" borderId="71" xfId="2" applyFont="1" applyFill="1" applyBorder="1" applyAlignment="1" applyProtection="1">
      <alignment horizontal="center" vertical="center"/>
      <protection hidden="1"/>
    </xf>
    <xf numFmtId="1" fontId="97" fillId="53" borderId="55" xfId="2" applyNumberFormat="1" applyFont="1" applyFill="1" applyBorder="1" applyAlignment="1">
      <alignment horizontal="center" vertical="center"/>
    </xf>
    <xf numFmtId="1" fontId="84" fillId="53" borderId="77" xfId="2" applyNumberFormat="1" applyFont="1" applyFill="1" applyBorder="1" applyAlignment="1">
      <alignment horizontal="center" vertical="center"/>
    </xf>
    <xf numFmtId="168" fontId="84" fillId="54" borderId="78" xfId="2" applyNumberFormat="1" applyFont="1" applyFill="1" applyBorder="1" applyAlignment="1">
      <alignment horizontal="center" vertical="center"/>
    </xf>
    <xf numFmtId="0" fontId="0" fillId="0" borderId="66" xfId="0" applyBorder="1" applyAlignment="1">
      <alignment vertical="center"/>
    </xf>
    <xf numFmtId="0" fontId="128" fillId="3" borderId="66" xfId="0" applyFont="1" applyFill="1" applyBorder="1" applyAlignment="1">
      <alignment horizontal="left" vertical="center" wrapText="1"/>
    </xf>
    <xf numFmtId="0" fontId="118" fillId="40" borderId="0" xfId="0" applyFont="1" applyFill="1" applyAlignment="1">
      <alignment horizontal="center" vertical="center"/>
    </xf>
    <xf numFmtId="1" fontId="22" fillId="87" borderId="8" xfId="2" applyNumberFormat="1" applyFont="1" applyFill="1" applyBorder="1" applyAlignment="1">
      <alignment horizontal="center" vertical="center"/>
    </xf>
    <xf numFmtId="0" fontId="48" fillId="3" borderId="75" xfId="2" applyFont="1" applyFill="1" applyBorder="1" applyAlignment="1">
      <alignment horizontal="left" vertical="center"/>
    </xf>
    <xf numFmtId="166" fontId="39" fillId="3" borderId="76" xfId="2" applyNumberFormat="1" applyFont="1" applyFill="1" applyBorder="1" applyAlignment="1">
      <alignment horizontal="center" vertical="center"/>
    </xf>
    <xf numFmtId="168" fontId="132" fillId="53" borderId="79" xfId="2" applyNumberFormat="1" applyFont="1" applyFill="1" applyBorder="1" applyAlignment="1">
      <alignment horizontal="center" vertical="center"/>
    </xf>
    <xf numFmtId="1" fontId="97" fillId="53" borderId="80" xfId="2" applyNumberFormat="1" applyFont="1" applyFill="1" applyBorder="1" applyAlignment="1">
      <alignment horizontal="center" vertical="center"/>
    </xf>
    <xf numFmtId="1" fontId="84" fillId="53" borderId="81" xfId="2" applyNumberFormat="1" applyFont="1" applyFill="1" applyBorder="1" applyAlignment="1">
      <alignment horizontal="center" vertical="center"/>
    </xf>
    <xf numFmtId="168" fontId="84" fillId="54" borderId="82" xfId="2" applyNumberFormat="1" applyFont="1" applyFill="1" applyBorder="1" applyAlignment="1">
      <alignment horizontal="center" vertical="center"/>
    </xf>
    <xf numFmtId="1" fontId="22" fillId="48" borderId="83" xfId="2" applyNumberFormat="1" applyFont="1" applyFill="1" applyBorder="1" applyAlignment="1">
      <alignment horizontal="center" vertical="center"/>
    </xf>
    <xf numFmtId="0" fontId="139" fillId="3" borderId="0" xfId="8" applyFont="1" applyFill="1" applyAlignment="1">
      <alignment horizontal="left" vertical="center"/>
    </xf>
    <xf numFmtId="0" fontId="140" fillId="3" borderId="0" xfId="18" applyFont="1" applyFill="1" applyAlignment="1">
      <alignment horizontal="left" vertical="center"/>
    </xf>
    <xf numFmtId="0" fontId="140" fillId="3" borderId="0" xfId="2" applyFont="1" applyFill="1" applyAlignment="1" applyProtection="1">
      <alignment vertical="center"/>
      <protection hidden="1"/>
    </xf>
    <xf numFmtId="1" fontId="22" fillId="48" borderId="84" xfId="2" applyNumberFormat="1" applyFont="1" applyFill="1" applyBorder="1" applyAlignment="1">
      <alignment horizontal="center" vertical="center"/>
    </xf>
    <xf numFmtId="0" fontId="78" fillId="3" borderId="0" xfId="0" applyFont="1" applyFill="1" applyAlignment="1">
      <alignment vertical="center"/>
    </xf>
    <xf numFmtId="0" fontId="140" fillId="3" borderId="0" xfId="2" applyFont="1" applyFill="1" applyAlignment="1" applyProtection="1">
      <alignment horizontal="left" vertical="center"/>
      <protection hidden="1"/>
    </xf>
    <xf numFmtId="0" fontId="93" fillId="76" borderId="8" xfId="0" applyFont="1" applyFill="1" applyBorder="1" applyAlignment="1">
      <alignment horizontal="center" vertical="center"/>
    </xf>
    <xf numFmtId="0" fontId="93" fillId="76" borderId="0" xfId="0" applyFont="1" applyFill="1" applyAlignment="1">
      <alignment horizontal="center" vertical="center"/>
    </xf>
    <xf numFmtId="0" fontId="93" fillId="76" borderId="6" xfId="0" applyFont="1" applyFill="1" applyBorder="1" applyAlignment="1">
      <alignment horizontal="center" vertical="center"/>
    </xf>
    <xf numFmtId="0" fontId="18" fillId="7" borderId="8" xfId="2" quotePrefix="1" applyFont="1" applyFill="1" applyBorder="1" applyAlignment="1">
      <alignment horizontal="center" vertical="center"/>
    </xf>
    <xf numFmtId="0" fontId="18" fillId="7" borderId="6" xfId="2" quotePrefix="1" applyFont="1" applyFill="1" applyBorder="1" applyAlignment="1">
      <alignment horizontal="center" vertical="center"/>
    </xf>
    <xf numFmtId="0" fontId="74" fillId="40" borderId="4" xfId="4" applyFont="1" applyFill="1" applyBorder="1" applyAlignment="1">
      <alignment horizontal="center" vertical="center"/>
    </xf>
    <xf numFmtId="0" fontId="74" fillId="40" borderId="1" xfId="4" applyFont="1" applyFill="1" applyBorder="1" applyAlignment="1">
      <alignment horizontal="center" vertical="center"/>
    </xf>
    <xf numFmtId="0" fontId="74" fillId="40" borderId="2" xfId="4" applyFont="1" applyFill="1" applyBorder="1" applyAlignment="1">
      <alignment horizontal="center" vertical="center"/>
    </xf>
    <xf numFmtId="0" fontId="142" fillId="88" borderId="85" xfId="0" applyFont="1" applyFill="1" applyBorder="1" applyAlignment="1">
      <alignment horizontal="center" vertical="center"/>
    </xf>
    <xf numFmtId="0" fontId="93" fillId="89" borderId="58" xfId="0" applyFont="1" applyFill="1" applyBorder="1" applyAlignment="1">
      <alignment horizontal="center" vertical="center"/>
    </xf>
    <xf numFmtId="1" fontId="22" fillId="48" borderId="86" xfId="2" applyNumberFormat="1" applyFont="1" applyFill="1" applyBorder="1" applyAlignment="1">
      <alignment horizontal="center" vertical="center"/>
    </xf>
    <xf numFmtId="1" fontId="48" fillId="50" borderId="87" xfId="2" applyNumberFormat="1" applyFont="1" applyFill="1" applyBorder="1" applyAlignment="1">
      <alignment horizontal="left" vertical="center"/>
    </xf>
    <xf numFmtId="166" fontId="39" fillId="50" borderId="88" xfId="2" applyNumberFormat="1" applyFont="1" applyFill="1" applyBorder="1" applyAlignment="1">
      <alignment horizontal="center" vertical="center"/>
    </xf>
    <xf numFmtId="2" fontId="1" fillId="51" borderId="89" xfId="11" applyNumberFormat="1" applyFill="1" applyBorder="1" applyAlignment="1" applyProtection="1">
      <alignment horizontal="center" vertical="center"/>
      <protection locked="0"/>
    </xf>
    <xf numFmtId="0" fontId="109" fillId="3" borderId="70" xfId="2" applyFont="1" applyFill="1" applyBorder="1" applyAlignment="1" applyProtection="1">
      <alignment horizontal="right" vertical="center"/>
      <protection hidden="1"/>
    </xf>
    <xf numFmtId="1" fontId="84" fillId="53" borderId="80" xfId="2" applyNumberFormat="1" applyFont="1" applyFill="1" applyBorder="1" applyAlignment="1">
      <alignment horizontal="center" vertical="center"/>
    </xf>
    <xf numFmtId="173" fontId="66" fillId="3" borderId="56" xfId="2" applyNumberFormat="1" applyFont="1" applyFill="1" applyBorder="1" applyAlignment="1">
      <alignment horizontal="left" vertical="center"/>
    </xf>
    <xf numFmtId="0" fontId="41" fillId="3" borderId="55" xfId="19" applyFont="1" applyFill="1" applyBorder="1" applyAlignment="1">
      <alignment horizontal="right" vertical="center"/>
    </xf>
    <xf numFmtId="0" fontId="40" fillId="3" borderId="56" xfId="7" applyFont="1" applyFill="1" applyBorder="1" applyAlignment="1">
      <alignment horizontal="center" vertical="center"/>
    </xf>
    <xf numFmtId="0" fontId="42" fillId="7" borderId="55" xfId="12" applyFont="1" applyFill="1" applyBorder="1" applyAlignment="1">
      <alignment horizontal="center" vertical="center"/>
    </xf>
    <xf numFmtId="0" fontId="48" fillId="55" borderId="55" xfId="14" applyFont="1" applyFill="1" applyBorder="1" applyAlignment="1">
      <alignment horizontal="center" vertical="center"/>
    </xf>
    <xf numFmtId="0" fontId="48" fillId="55" borderId="78" xfId="2" applyFont="1" applyFill="1" applyBorder="1" applyAlignment="1" applyProtection="1">
      <alignment horizontal="center" vertical="center"/>
      <protection hidden="1"/>
    </xf>
    <xf numFmtId="174" fontId="48" fillId="91" borderId="21" xfId="2" applyNumberFormat="1" applyFont="1" applyFill="1" applyBorder="1" applyAlignment="1">
      <alignment horizontal="center" vertical="center"/>
    </xf>
    <xf numFmtId="174" fontId="48" fillId="91" borderId="0" xfId="2" applyNumberFormat="1" applyFont="1" applyFill="1" applyAlignment="1">
      <alignment horizontal="center" vertical="center"/>
    </xf>
    <xf numFmtId="0" fontId="40" fillId="3" borderId="21" xfId="2" applyFont="1" applyFill="1" applyBorder="1" applyAlignment="1">
      <alignment horizontal="center" vertical="center"/>
    </xf>
    <xf numFmtId="0" fontId="21" fillId="7" borderId="0" xfId="2" applyFont="1" applyFill="1" applyAlignment="1" applyProtection="1">
      <alignment horizontal="center" vertical="center"/>
      <protection hidden="1"/>
    </xf>
    <xf numFmtId="0" fontId="146" fillId="55" borderId="0" xfId="2" applyFont="1" applyFill="1" applyAlignment="1" applyProtection="1">
      <alignment horizontal="center" vertical="center"/>
      <protection locked="0"/>
    </xf>
    <xf numFmtId="0" fontId="48" fillId="55" borderId="7" xfId="2" applyFont="1" applyFill="1" applyBorder="1" applyAlignment="1" applyProtection="1">
      <alignment horizontal="center" vertical="center"/>
      <protection locked="0"/>
    </xf>
    <xf numFmtId="0" fontId="147" fillId="92" borderId="91" xfId="3" applyFont="1" applyFill="1" applyBorder="1" applyAlignment="1">
      <alignment horizontal="center" vertical="center"/>
    </xf>
    <xf numFmtId="0" fontId="147" fillId="92" borderId="92" xfId="3" applyFont="1" applyFill="1" applyBorder="1" applyAlignment="1">
      <alignment horizontal="center" vertical="center"/>
    </xf>
    <xf numFmtId="0" fontId="71" fillId="12" borderId="55" xfId="3" applyFont="1" applyFill="1" applyBorder="1" applyAlignment="1">
      <alignment horizontal="center" vertical="center"/>
    </xf>
    <xf numFmtId="0" fontId="40" fillId="93" borderId="92" xfId="3" applyFont="1" applyFill="1" applyBorder="1" applyAlignment="1">
      <alignment horizontal="center" vertical="center"/>
    </xf>
    <xf numFmtId="1" fontId="148" fillId="73" borderId="92" xfId="13" applyNumberFormat="1" applyFont="1" applyFill="1" applyBorder="1" applyAlignment="1">
      <alignment horizontal="left" vertical="center"/>
    </xf>
    <xf numFmtId="0" fontId="148" fillId="73" borderId="92" xfId="13" applyFont="1" applyFill="1" applyBorder="1" applyAlignment="1">
      <alignment horizontal="left" vertical="center"/>
    </xf>
    <xf numFmtId="0" fontId="149" fillId="3" borderId="93" xfId="0" applyFont="1" applyFill="1" applyBorder="1" applyAlignment="1">
      <alignment horizontal="right" vertical="center"/>
    </xf>
    <xf numFmtId="0" fontId="0" fillId="3" borderId="94" xfId="0" applyFill="1" applyBorder="1" applyAlignment="1">
      <alignment vertical="center"/>
    </xf>
    <xf numFmtId="0" fontId="76" fillId="3" borderId="94" xfId="0" applyFont="1" applyFill="1" applyBorder="1" applyAlignment="1">
      <alignment vertical="center"/>
    </xf>
    <xf numFmtId="0" fontId="146" fillId="53" borderId="94" xfId="0" applyFont="1" applyFill="1" applyBorder="1" applyAlignment="1">
      <alignment horizontal="left" vertical="center"/>
    </xf>
    <xf numFmtId="0" fontId="91" fillId="7" borderId="94" xfId="0" applyFont="1" applyFill="1" applyBorder="1" applyAlignment="1">
      <alignment horizontal="right" vertical="center"/>
    </xf>
    <xf numFmtId="0" fontId="150" fillId="7" borderId="94" xfId="3" applyFont="1" applyFill="1" applyBorder="1" applyAlignment="1">
      <alignment horizontal="right" vertical="center"/>
    </xf>
    <xf numFmtId="0" fontId="150" fillId="7" borderId="94" xfId="0" applyFont="1" applyFill="1" applyBorder="1" applyAlignment="1">
      <alignment horizontal="left" vertical="center"/>
    </xf>
    <xf numFmtId="1" fontId="88" fillId="15" borderId="94" xfId="13" applyNumberFormat="1" applyFont="1" applyFill="1" applyBorder="1" applyAlignment="1">
      <alignment horizontal="right" vertical="center"/>
    </xf>
    <xf numFmtId="0" fontId="88" fillId="15" borderId="94" xfId="13" applyFont="1" applyFill="1" applyBorder="1" applyAlignment="1">
      <alignment horizontal="left" vertical="center"/>
    </xf>
    <xf numFmtId="0" fontId="88" fillId="15" borderId="94" xfId="13" applyFont="1" applyFill="1" applyBorder="1" applyAlignment="1">
      <alignment horizontal="right" vertical="center"/>
    </xf>
    <xf numFmtId="0" fontId="100" fillId="3" borderId="0" xfId="0" applyFont="1" applyFill="1" applyAlignment="1">
      <alignment vertical="center"/>
    </xf>
    <xf numFmtId="0" fontId="52" fillId="79" borderId="8" xfId="2" applyFont="1" applyFill="1" applyBorder="1" applyAlignment="1">
      <alignment horizontal="left" vertical="center"/>
    </xf>
    <xf numFmtId="168" fontId="100" fillId="79" borderId="0" xfId="2" applyNumberFormat="1" applyFont="1" applyFill="1" applyAlignment="1">
      <alignment horizontal="center" vertical="center"/>
    </xf>
    <xf numFmtId="0" fontId="151" fillId="3" borderId="0" xfId="2" applyFont="1" applyFill="1" applyAlignment="1">
      <alignment horizontal="right" vertical="center"/>
    </xf>
    <xf numFmtId="0" fontId="1" fillId="3" borderId="0" xfId="10" applyFill="1" applyAlignment="1">
      <alignment vertical="center" wrapText="1"/>
    </xf>
    <xf numFmtId="0" fontId="1" fillId="3" borderId="0" xfId="10" applyFill="1" applyAlignment="1">
      <alignment horizontal="left" vertical="center"/>
    </xf>
    <xf numFmtId="0" fontId="53" fillId="3" borderId="0" xfId="10" applyFont="1" applyFill="1" applyAlignment="1">
      <alignment horizontal="left" vertical="center"/>
    </xf>
    <xf numFmtId="168" fontId="57" fillId="94" borderId="0" xfId="7" applyNumberFormat="1" applyFont="1" applyFill="1" applyAlignment="1">
      <alignment horizontal="center" vertical="center"/>
    </xf>
    <xf numFmtId="4" fontId="0" fillId="8" borderId="0" xfId="0" applyNumberFormat="1" applyFill="1" applyAlignment="1">
      <alignment horizontal="left" vertical="center"/>
    </xf>
    <xf numFmtId="172" fontId="107" fillId="3" borderId="0" xfId="0" applyNumberFormat="1" applyFont="1" applyFill="1" applyAlignment="1">
      <alignment horizontal="right" vertical="center"/>
    </xf>
    <xf numFmtId="172" fontId="152" fillId="3" borderId="0" xfId="0" applyNumberFormat="1" applyFont="1" applyFill="1" applyAlignment="1">
      <alignment horizontal="right" vertical="center"/>
    </xf>
    <xf numFmtId="0" fontId="63" fillId="3" borderId="0" xfId="0" applyFont="1" applyFill="1" applyAlignment="1">
      <alignment vertical="center" wrapText="1"/>
    </xf>
    <xf numFmtId="0" fontId="153" fillId="3" borderId="0" xfId="2" applyFont="1" applyFill="1" applyAlignment="1" applyProtection="1">
      <alignment horizontal="left" vertical="center"/>
      <protection locked="0"/>
    </xf>
    <xf numFmtId="0" fontId="63" fillId="49" borderId="0" xfId="0" applyFont="1" applyFill="1" applyAlignment="1">
      <alignment vertical="center" wrapText="1"/>
    </xf>
    <xf numFmtId="0" fontId="100" fillId="49" borderId="0" xfId="0" applyFont="1" applyFill="1" applyAlignment="1">
      <alignment vertical="center"/>
    </xf>
    <xf numFmtId="0" fontId="100" fillId="49" borderId="0" xfId="0" applyFont="1" applyFill="1" applyAlignment="1">
      <alignment horizontal="left" vertical="center"/>
    </xf>
    <xf numFmtId="0" fontId="100" fillId="49" borderId="0" xfId="0" applyFont="1" applyFill="1" applyAlignment="1">
      <alignment horizontal="center" vertical="center"/>
    </xf>
    <xf numFmtId="0" fontId="67" fillId="3" borderId="8" xfId="0" applyFont="1" applyFill="1" applyBorder="1" applyAlignment="1">
      <alignment horizontal="center" vertical="center"/>
    </xf>
    <xf numFmtId="0" fontId="67" fillId="3" borderId="0" xfId="0" applyFont="1" applyFill="1" applyAlignment="1">
      <alignment horizontal="center" vertical="center"/>
    </xf>
    <xf numFmtId="0" fontId="30" fillId="3" borderId="0" xfId="0" applyFont="1" applyFill="1" applyAlignment="1">
      <alignment vertical="center"/>
    </xf>
    <xf numFmtId="0" fontId="154" fillId="3" borderId="0" xfId="7" applyFont="1" applyFill="1" applyAlignment="1">
      <alignment horizontal="left" vertical="center"/>
    </xf>
    <xf numFmtId="0" fontId="154" fillId="53" borderId="0" xfId="2" applyFont="1" applyFill="1" applyAlignment="1">
      <alignment horizontal="left" vertical="center"/>
    </xf>
    <xf numFmtId="0" fontId="109" fillId="53" borderId="0" xfId="2" applyFont="1" applyFill="1" applyAlignment="1">
      <alignment horizontal="center" vertical="center"/>
    </xf>
    <xf numFmtId="0" fontId="27" fillId="49" borderId="0" xfId="2" applyFont="1" applyFill="1" applyAlignment="1" applyProtection="1">
      <alignment horizontal="center" vertical="center"/>
      <protection locked="0"/>
    </xf>
    <xf numFmtId="0" fontId="155" fillId="49" borderId="0" xfId="0" applyFont="1" applyFill="1" applyAlignment="1">
      <alignment vertical="center"/>
    </xf>
    <xf numFmtId="0" fontId="156" fillId="49" borderId="0" xfId="0" applyFont="1" applyFill="1" applyAlignment="1">
      <alignment horizontal="left" vertical="center"/>
    </xf>
    <xf numFmtId="0" fontId="156" fillId="49" borderId="0" xfId="0" applyFont="1" applyFill="1" applyAlignment="1">
      <alignment vertical="center"/>
    </xf>
    <xf numFmtId="0" fontId="0" fillId="49" borderId="0" xfId="0" applyFill="1" applyAlignment="1">
      <alignment vertical="center"/>
    </xf>
    <xf numFmtId="0" fontId="156" fillId="3" borderId="0" xfId="0" applyFont="1" applyFill="1" applyAlignment="1">
      <alignment vertical="center"/>
    </xf>
    <xf numFmtId="0" fontId="156" fillId="3" borderId="0" xfId="0" applyFont="1" applyFill="1" applyAlignment="1">
      <alignment horizontal="left" vertical="center"/>
    </xf>
    <xf numFmtId="0" fontId="39" fillId="3" borderId="8" xfId="7" applyFont="1" applyFill="1" applyBorder="1" applyAlignment="1">
      <alignment vertical="center" wrapText="1"/>
    </xf>
    <xf numFmtId="1" fontId="25" fillId="79" borderId="0" xfId="2" applyNumberFormat="1" applyFont="1" applyFill="1" applyAlignment="1" applyProtection="1">
      <alignment horizontal="center" vertical="center"/>
      <protection hidden="1"/>
    </xf>
    <xf numFmtId="0" fontId="63" fillId="3" borderId="0" xfId="7" applyFont="1" applyFill="1" applyAlignment="1">
      <alignment horizontal="right" vertical="center"/>
    </xf>
    <xf numFmtId="0" fontId="42" fillId="3" borderId="0" xfId="10" applyFont="1" applyFill="1" applyAlignment="1">
      <alignment horizontal="right" vertical="center"/>
    </xf>
    <xf numFmtId="0" fontId="100" fillId="3" borderId="0" xfId="15" applyFont="1" applyFill="1" applyAlignment="1">
      <alignment vertical="center"/>
    </xf>
    <xf numFmtId="0" fontId="29" fillId="3" borderId="8" xfId="0" applyFont="1" applyFill="1" applyBorder="1" applyAlignment="1">
      <alignment horizontal="right" vertical="center"/>
    </xf>
    <xf numFmtId="0" fontId="23" fillId="3" borderId="0" xfId="0" applyFont="1" applyFill="1" applyAlignment="1">
      <alignment horizontal="right" vertical="center"/>
    </xf>
    <xf numFmtId="0" fontId="42" fillId="3" borderId="0" xfId="14" applyFont="1" applyFill="1" applyAlignment="1">
      <alignment horizontal="left" vertical="center"/>
    </xf>
    <xf numFmtId="0" fontId="157" fillId="3" borderId="0" xfId="15" applyFont="1" applyFill="1" applyAlignment="1">
      <alignment vertical="center"/>
    </xf>
    <xf numFmtId="0" fontId="39" fillId="3" borderId="0" xfId="15" applyFont="1" applyFill="1" applyAlignment="1">
      <alignment horizontal="right" vertical="center"/>
    </xf>
    <xf numFmtId="0" fontId="72" fillId="3" borderId="0" xfId="2" applyFont="1" applyFill="1" applyAlignment="1">
      <alignment vertical="center"/>
    </xf>
    <xf numFmtId="0" fontId="2" fillId="3" borderId="0" xfId="2" applyFont="1" applyFill="1" applyAlignment="1">
      <alignment horizontal="right" vertical="center"/>
    </xf>
    <xf numFmtId="0" fontId="20" fillId="3" borderId="0" xfId="2" applyFont="1" applyFill="1" applyAlignment="1">
      <alignment horizontal="left" vertical="center"/>
    </xf>
    <xf numFmtId="0" fontId="100" fillId="3" borderId="0" xfId="0" applyFont="1" applyFill="1" applyAlignment="1">
      <alignment horizontal="left" vertical="center"/>
    </xf>
    <xf numFmtId="0" fontId="158" fillId="3" borderId="0" xfId="0" applyFont="1" applyFill="1" applyAlignment="1">
      <alignment horizontal="left" vertical="center"/>
    </xf>
    <xf numFmtId="0" fontId="42" fillId="73" borderId="0" xfId="2" applyFont="1" applyFill="1" applyAlignment="1">
      <alignment horizontal="center" vertical="center" wrapText="1"/>
    </xf>
    <xf numFmtId="0" fontId="160" fillId="73" borderId="0" xfId="0" applyFont="1" applyFill="1" applyAlignment="1">
      <alignment horizontal="center" vertical="center" wrapText="1"/>
    </xf>
    <xf numFmtId="1" fontId="111" fillId="73" borderId="0" xfId="17" applyNumberFormat="1" applyFont="1" applyFill="1" applyAlignment="1">
      <alignment horizontal="center" vertical="center"/>
    </xf>
    <xf numFmtId="0" fontId="111" fillId="73" borderId="0" xfId="17" applyFont="1" applyFill="1" applyAlignment="1">
      <alignment horizontal="center" vertical="center"/>
    </xf>
    <xf numFmtId="0" fontId="111" fillId="73" borderId="0" xfId="17" applyFont="1" applyFill="1" applyAlignment="1">
      <alignment horizontal="right" vertical="center"/>
    </xf>
    <xf numFmtId="0" fontId="48" fillId="73" borderId="1" xfId="2" applyFont="1" applyFill="1" applyBorder="1" applyAlignment="1">
      <alignment horizontal="center" vertical="center" wrapText="1"/>
    </xf>
    <xf numFmtId="0" fontId="161" fillId="73" borderId="1" xfId="2" applyFont="1" applyFill="1" applyBorder="1" applyAlignment="1">
      <alignment horizontal="left" vertical="center" wrapText="1"/>
    </xf>
    <xf numFmtId="1" fontId="111" fillId="73" borderId="1" xfId="17" applyNumberFormat="1" applyFont="1" applyFill="1" applyBorder="1" applyAlignment="1">
      <alignment horizontal="center" vertical="center"/>
    </xf>
    <xf numFmtId="0" fontId="111" fillId="73" borderId="1" xfId="17" applyFont="1" applyFill="1" applyBorder="1" applyAlignment="1">
      <alignment horizontal="center" vertical="center"/>
    </xf>
    <xf numFmtId="0" fontId="111" fillId="73" borderId="1" xfId="17" applyFont="1" applyFill="1" applyBorder="1" applyAlignment="1">
      <alignment horizontal="left" vertical="center"/>
    </xf>
    <xf numFmtId="0" fontId="20" fillId="9" borderId="2" xfId="2" applyFont="1" applyFill="1" applyBorder="1" applyAlignment="1" applyProtection="1">
      <alignment horizontal="center" vertical="center" textRotation="90"/>
      <protection locked="0"/>
    </xf>
    <xf numFmtId="0" fontId="163" fillId="3" borderId="0" xfId="0" applyFont="1" applyFill="1" applyAlignment="1">
      <alignment vertical="center"/>
    </xf>
    <xf numFmtId="0" fontId="26" fillId="3" borderId="0" xfId="0" applyFont="1" applyFill="1" applyAlignment="1">
      <alignment horizontal="right" vertical="center"/>
    </xf>
    <xf numFmtId="0" fontId="164" fillId="3" borderId="0" xfId="0" applyFont="1" applyFill="1" applyAlignment="1">
      <alignment horizontal="right" vertical="center"/>
    </xf>
    <xf numFmtId="0" fontId="100" fillId="3" borderId="0" xfId="2" applyFont="1" applyFill="1" applyAlignment="1" applyProtection="1">
      <alignment vertical="center"/>
      <protection hidden="1"/>
    </xf>
    <xf numFmtId="0" fontId="24" fillId="3" borderId="57" xfId="5" applyFont="1" applyFill="1" applyBorder="1" applyAlignment="1">
      <alignment horizontal="center" vertical="center"/>
    </xf>
    <xf numFmtId="0" fontId="27" fillId="49" borderId="0" xfId="2" applyFont="1" applyFill="1" applyAlignment="1" applyProtection="1">
      <alignment horizontal="left" vertical="center"/>
      <protection locked="0"/>
    </xf>
    <xf numFmtId="0" fontId="109" fillId="3" borderId="12" xfId="2" applyFont="1" applyFill="1" applyBorder="1" applyAlignment="1" applyProtection="1">
      <alignment vertical="center"/>
      <protection hidden="1"/>
    </xf>
    <xf numFmtId="0" fontId="100" fillId="3" borderId="12" xfId="2" applyFont="1" applyFill="1" applyBorder="1" applyAlignment="1" applyProtection="1">
      <alignment vertical="center"/>
      <protection hidden="1"/>
    </xf>
    <xf numFmtId="0" fontId="109" fillId="3" borderId="12" xfId="2" applyFont="1" applyFill="1" applyBorder="1" applyAlignment="1" applyProtection="1">
      <alignment horizontal="left" vertical="center"/>
      <protection hidden="1"/>
    </xf>
    <xf numFmtId="0" fontId="43" fillId="3" borderId="12" xfId="2" applyFont="1" applyFill="1" applyBorder="1" applyAlignment="1">
      <alignment horizontal="center" vertical="center"/>
    </xf>
    <xf numFmtId="0" fontId="165" fillId="3" borderId="11" xfId="2" applyFont="1" applyFill="1" applyBorder="1"/>
    <xf numFmtId="0" fontId="167" fillId="3" borderId="0" xfId="2" applyFont="1" applyFill="1" applyAlignment="1" applyProtection="1">
      <alignment horizontal="center" vertical="center"/>
      <protection hidden="1"/>
    </xf>
    <xf numFmtId="0" fontId="168" fillId="3" borderId="6" xfId="2" applyFont="1" applyFill="1" applyBorder="1" applyAlignment="1" applyProtection="1">
      <alignment vertical="center"/>
      <protection hidden="1"/>
    </xf>
    <xf numFmtId="0" fontId="113" fillId="59" borderId="0" xfId="0" applyFont="1" applyFill="1" applyAlignment="1">
      <alignment horizontal="right" vertical="center"/>
    </xf>
    <xf numFmtId="0" fontId="118" fillId="64" borderId="0" xfId="0" applyFont="1" applyFill="1" applyAlignment="1">
      <alignment horizontal="right" vertical="center"/>
    </xf>
    <xf numFmtId="0" fontId="169" fillId="3" borderId="0" xfId="0" applyFont="1" applyFill="1" applyAlignment="1">
      <alignment vertical="center"/>
    </xf>
    <xf numFmtId="0" fontId="118" fillId="60" borderId="0" xfId="0" applyFont="1" applyFill="1" applyAlignment="1">
      <alignment horizontal="right" vertical="center"/>
    </xf>
    <xf numFmtId="0" fontId="113" fillId="65" borderId="0" xfId="0" applyFont="1" applyFill="1" applyAlignment="1">
      <alignment horizontal="right" vertical="center"/>
    </xf>
    <xf numFmtId="0" fontId="113" fillId="61" borderId="0" xfId="0" applyFont="1" applyFill="1" applyAlignment="1">
      <alignment horizontal="right" vertical="center"/>
    </xf>
    <xf numFmtId="0" fontId="118" fillId="69" borderId="0" xfId="0" applyFont="1" applyFill="1" applyAlignment="1">
      <alignment horizontal="right" vertical="center"/>
    </xf>
    <xf numFmtId="0" fontId="118" fillId="33" borderId="0" xfId="0" applyFont="1" applyFill="1" applyAlignment="1">
      <alignment horizontal="right" vertical="center"/>
    </xf>
    <xf numFmtId="0" fontId="118" fillId="78" borderId="0" xfId="0" applyFont="1" applyFill="1" applyAlignment="1">
      <alignment horizontal="right" vertical="center"/>
    </xf>
    <xf numFmtId="0" fontId="113" fillId="62" borderId="0" xfId="0" applyFont="1" applyFill="1" applyAlignment="1">
      <alignment horizontal="right" vertical="center"/>
    </xf>
    <xf numFmtId="0" fontId="113" fillId="66" borderId="0" xfId="0" applyFont="1" applyFill="1" applyAlignment="1">
      <alignment horizontal="right" vertical="center"/>
    </xf>
    <xf numFmtId="0" fontId="67" fillId="95" borderId="0" xfId="0" applyFont="1" applyFill="1" applyAlignment="1">
      <alignment horizontal="center" vertical="center"/>
    </xf>
    <xf numFmtId="0" fontId="67" fillId="95" borderId="0" xfId="0" applyFont="1" applyFill="1" applyAlignment="1">
      <alignment horizontal="right" vertical="center"/>
    </xf>
    <xf numFmtId="0" fontId="113" fillId="31" borderId="0" xfId="0" applyFont="1" applyFill="1" applyAlignment="1">
      <alignment horizontal="right" vertical="center"/>
    </xf>
    <xf numFmtId="0" fontId="94" fillId="74" borderId="0" xfId="0" applyFont="1" applyFill="1" applyAlignment="1">
      <alignment vertical="center"/>
    </xf>
    <xf numFmtId="0" fontId="94" fillId="42" borderId="0" xfId="0" applyFont="1" applyFill="1" applyAlignment="1">
      <alignment horizontal="right" vertical="center"/>
    </xf>
    <xf numFmtId="0" fontId="118" fillId="63" borderId="0" xfId="0" applyFont="1" applyFill="1" applyAlignment="1">
      <alignment horizontal="right" vertical="center"/>
    </xf>
    <xf numFmtId="0" fontId="118" fillId="40" borderId="0" xfId="0" applyFont="1" applyFill="1" applyAlignment="1">
      <alignment horizontal="right" vertical="center"/>
    </xf>
    <xf numFmtId="0" fontId="170" fillId="3" borderId="0" xfId="0" applyFont="1" applyFill="1" applyAlignment="1">
      <alignment vertical="center"/>
    </xf>
    <xf numFmtId="0" fontId="93" fillId="76" borderId="0" xfId="0" applyFont="1" applyFill="1" applyAlignment="1">
      <alignment horizontal="centerContinuous" vertical="center"/>
    </xf>
    <xf numFmtId="0" fontId="39" fillId="3" borderId="0" xfId="2" applyFont="1" applyFill="1" applyAlignment="1" applyProtection="1">
      <alignment vertical="center"/>
      <protection hidden="1"/>
    </xf>
    <xf numFmtId="0" fontId="42" fillId="3" borderId="0" xfId="2" applyFont="1" applyFill="1" applyAlignment="1" applyProtection="1">
      <alignment horizontal="right" vertical="center"/>
      <protection hidden="1"/>
    </xf>
    <xf numFmtId="0" fontId="168" fillId="3" borderId="2" xfId="2" applyFont="1" applyFill="1" applyBorder="1" applyAlignment="1" applyProtection="1">
      <alignment vertical="center"/>
      <protection hidden="1"/>
    </xf>
    <xf numFmtId="0" fontId="0" fillId="3" borderId="0" xfId="0" applyFill="1" applyAlignment="1">
      <alignment horizontal="right" vertical="center"/>
    </xf>
    <xf numFmtId="0" fontId="72" fillId="21" borderId="0" xfId="2" applyFont="1" applyFill="1" applyAlignment="1">
      <alignment horizontal="center" vertical="center"/>
    </xf>
    <xf numFmtId="0" fontId="0" fillId="0" borderId="0" xfId="0" applyAlignment="1">
      <alignment horizontal="right" vertical="center"/>
    </xf>
    <xf numFmtId="0" fontId="18" fillId="73" borderId="0" xfId="2" quotePrefix="1" applyFont="1" applyFill="1" applyAlignment="1">
      <alignment horizontal="center" vertical="center"/>
    </xf>
    <xf numFmtId="0" fontId="80" fillId="27" borderId="30" xfId="4" applyFont="1" applyFill="1" applyBorder="1" applyAlignment="1">
      <alignment horizontal="center" vertical="center"/>
    </xf>
    <xf numFmtId="0" fontId="41" fillId="3" borderId="0" xfId="20" applyFont="1" applyFill="1" applyAlignment="1" applyProtection="1">
      <alignment vertical="center"/>
      <protection locked="0"/>
    </xf>
    <xf numFmtId="0" fontId="96" fillId="3" borderId="18" xfId="2" applyFont="1" applyFill="1" applyBorder="1" applyAlignment="1" applyProtection="1">
      <alignment horizontal="right" vertical="center"/>
      <protection hidden="1"/>
    </xf>
    <xf numFmtId="0" fontId="96" fillId="3" borderId="19" xfId="2" applyFont="1" applyFill="1" applyBorder="1" applyAlignment="1" applyProtection="1">
      <alignment horizontal="left" vertical="center"/>
      <protection hidden="1"/>
    </xf>
    <xf numFmtId="0" fontId="0" fillId="0" borderId="24" xfId="0" applyBorder="1"/>
    <xf numFmtId="0" fontId="134" fillId="81" borderId="99" xfId="13" applyFont="1" applyFill="1" applyBorder="1" applyAlignment="1">
      <alignment horizontal="right" vertical="center"/>
    </xf>
    <xf numFmtId="0" fontId="134" fillId="81" borderId="57" xfId="13" applyFont="1" applyFill="1" applyBorder="1" applyAlignment="1">
      <alignment horizontal="right" vertical="center"/>
    </xf>
    <xf numFmtId="0" fontId="134" fillId="81" borderId="57" xfId="13" applyFont="1" applyFill="1" applyBorder="1" applyAlignment="1">
      <alignment horizontal="left" vertical="center"/>
    </xf>
    <xf numFmtId="1" fontId="134" fillId="81" borderId="57" xfId="13" applyNumberFormat="1" applyFont="1" applyFill="1" applyBorder="1" applyAlignment="1">
      <alignment horizontal="right" vertical="center"/>
    </xf>
    <xf numFmtId="0" fontId="0" fillId="81" borderId="57" xfId="0" applyFill="1" applyBorder="1"/>
    <xf numFmtId="0" fontId="4" fillId="17" borderId="100" xfId="0" applyFont="1" applyFill="1" applyBorder="1" applyAlignment="1">
      <alignment horizontal="right" vertical="center"/>
    </xf>
    <xf numFmtId="0" fontId="171" fillId="3" borderId="0" xfId="8" applyFont="1" applyFill="1" applyAlignment="1">
      <alignment horizontal="center" vertical="center"/>
    </xf>
    <xf numFmtId="0" fontId="172" fillId="3" borderId="0" xfId="0" applyFont="1" applyFill="1" applyAlignment="1">
      <alignment vertical="center"/>
    </xf>
    <xf numFmtId="0" fontId="83" fillId="42" borderId="1" xfId="4" applyFont="1" applyFill="1" applyBorder="1" applyAlignment="1">
      <alignment horizontal="center" vertical="center"/>
    </xf>
    <xf numFmtId="0" fontId="134" fillId="81" borderId="53" xfId="13" applyFont="1" applyFill="1" applyBorder="1" applyAlignment="1">
      <alignment horizontal="right" vertical="center"/>
    </xf>
    <xf numFmtId="0" fontId="134" fillId="81" borderId="53" xfId="13" applyFont="1" applyFill="1" applyBorder="1" applyAlignment="1">
      <alignment horizontal="left" vertical="center"/>
    </xf>
    <xf numFmtId="1" fontId="134" fillId="81" borderId="53" xfId="13" applyNumberFormat="1" applyFont="1" applyFill="1" applyBorder="1" applyAlignment="1">
      <alignment horizontal="right" vertical="center"/>
    </xf>
    <xf numFmtId="0" fontId="0" fillId="81" borderId="53" xfId="0" applyFill="1" applyBorder="1" applyAlignment="1">
      <alignment vertical="center"/>
    </xf>
    <xf numFmtId="0" fontId="4" fillId="17" borderId="53" xfId="0" applyFont="1" applyFill="1" applyBorder="1" applyAlignment="1">
      <alignment horizontal="right" vertical="center"/>
    </xf>
    <xf numFmtId="0" fontId="22" fillId="68" borderId="0" xfId="2" applyFont="1" applyFill="1" applyAlignment="1" applyProtection="1">
      <alignment vertical="center"/>
      <protection hidden="1"/>
    </xf>
    <xf numFmtId="0" fontId="119" fillId="53" borderId="0" xfId="2" applyFont="1" applyFill="1" applyAlignment="1" applyProtection="1">
      <alignment vertical="center"/>
      <protection hidden="1"/>
    </xf>
    <xf numFmtId="169" fontId="100" fillId="83" borderId="8" xfId="2" applyNumberFormat="1" applyFont="1" applyFill="1" applyBorder="1" applyAlignment="1">
      <alignment horizontal="center" vertical="center"/>
    </xf>
    <xf numFmtId="0" fontId="38" fillId="3" borderId="0" xfId="3" applyFont="1" applyFill="1" applyAlignment="1">
      <alignment horizontal="right" vertical="center"/>
    </xf>
    <xf numFmtId="0" fontId="65" fillId="3" borderId="0" xfId="0" applyFont="1" applyFill="1" applyAlignment="1">
      <alignment horizontal="center" wrapText="1"/>
    </xf>
    <xf numFmtId="0" fontId="80" fillId="41" borderId="3" xfId="4" applyFont="1" applyFill="1" applyBorder="1" applyAlignment="1">
      <alignment horizontal="center" vertical="center"/>
    </xf>
    <xf numFmtId="0" fontId="80" fillId="41" borderId="1" xfId="4" applyFont="1" applyFill="1" applyBorder="1" applyAlignment="1">
      <alignment horizontal="center" vertical="center"/>
    </xf>
    <xf numFmtId="0" fontId="20" fillId="41" borderId="1" xfId="4" applyFont="1" applyFill="1" applyBorder="1" applyAlignment="1">
      <alignment horizontal="center" vertical="center"/>
    </xf>
    <xf numFmtId="0" fontId="80" fillId="41" borderId="4" xfId="4" applyFont="1" applyFill="1" applyBorder="1" applyAlignment="1">
      <alignment horizontal="center" vertical="center"/>
    </xf>
    <xf numFmtId="0" fontId="23" fillId="39" borderId="0" xfId="2" applyFont="1" applyFill="1" applyAlignment="1" applyProtection="1">
      <alignment horizontal="center" vertical="center"/>
      <protection hidden="1"/>
    </xf>
    <xf numFmtId="0" fontId="39" fillId="39" borderId="0" xfId="2" applyFont="1" applyFill="1" applyAlignment="1">
      <alignment horizontal="left" vertical="center"/>
    </xf>
    <xf numFmtId="0" fontId="0" fillId="39" borderId="7" xfId="0" applyFill="1" applyBorder="1" applyAlignment="1">
      <alignment horizontal="left" vertical="center"/>
    </xf>
    <xf numFmtId="0" fontId="28" fillId="39" borderId="0" xfId="0" applyFont="1" applyFill="1" applyAlignment="1">
      <alignment horizontal="center" vertical="center"/>
    </xf>
    <xf numFmtId="0" fontId="22" fillId="3" borderId="0" xfId="2" applyFont="1" applyFill="1" applyAlignment="1" applyProtection="1">
      <alignment horizontal="center" vertical="center"/>
      <protection hidden="1"/>
    </xf>
    <xf numFmtId="0" fontId="28" fillId="3" borderId="8" xfId="0" applyFont="1" applyFill="1" applyBorder="1" applyAlignment="1">
      <alignment horizontal="center" vertical="center"/>
    </xf>
    <xf numFmtId="0" fontId="54" fillId="41" borderId="0" xfId="2" applyFont="1" applyFill="1" applyAlignment="1" applyProtection="1">
      <alignment horizontal="center" vertical="center"/>
      <protection hidden="1"/>
    </xf>
    <xf numFmtId="0" fontId="40" fillId="39" borderId="0" xfId="2" applyFont="1" applyFill="1" applyAlignment="1">
      <alignment horizontal="center" vertical="center"/>
    </xf>
    <xf numFmtId="0" fontId="39" fillId="39" borderId="0" xfId="0" applyFont="1" applyFill="1" applyAlignment="1">
      <alignment horizontal="center" vertical="center"/>
    </xf>
    <xf numFmtId="0" fontId="22" fillId="45" borderId="0" xfId="0" applyFont="1" applyFill="1" applyAlignment="1">
      <alignment horizontal="left" vertical="center"/>
    </xf>
    <xf numFmtId="0" fontId="27" fillId="39" borderId="0" xfId="2" applyFont="1" applyFill="1" applyAlignment="1" applyProtection="1">
      <alignment horizontal="center" vertical="center"/>
      <protection locked="0"/>
    </xf>
    <xf numFmtId="0" fontId="44" fillId="41" borderId="12" xfId="0" applyFont="1" applyFill="1" applyBorder="1" applyAlignment="1">
      <alignment vertical="center"/>
    </xf>
    <xf numFmtId="0" fontId="44" fillId="41" borderId="12" xfId="0" applyFont="1" applyFill="1" applyBorder="1" applyAlignment="1">
      <alignment horizontal="left" vertical="center"/>
    </xf>
    <xf numFmtId="0" fontId="49" fillId="41" borderId="12" xfId="0" applyFont="1" applyFill="1" applyBorder="1" applyAlignment="1">
      <alignment horizontal="right"/>
    </xf>
    <xf numFmtId="0" fontId="44" fillId="39" borderId="0" xfId="0" applyFont="1" applyFill="1" applyAlignment="1">
      <alignment vertical="center"/>
    </xf>
    <xf numFmtId="0" fontId="0" fillId="39" borderId="10" xfId="0" applyFill="1" applyBorder="1" applyAlignment="1">
      <alignment horizontal="left" vertical="center"/>
    </xf>
    <xf numFmtId="0" fontId="39" fillId="39" borderId="7" xfId="0" applyFont="1" applyFill="1" applyBorder="1" applyAlignment="1">
      <alignment horizontal="left" vertical="center"/>
    </xf>
    <xf numFmtId="0" fontId="39" fillId="39" borderId="0" xfId="0" applyFont="1" applyFill="1"/>
    <xf numFmtId="0" fontId="100" fillId="38" borderId="102" xfId="0" applyFont="1" applyFill="1" applyBorder="1" applyAlignment="1">
      <alignment horizontal="center"/>
    </xf>
    <xf numFmtId="164" fontId="99" fillId="38" borderId="103" xfId="6" applyNumberFormat="1" applyFont="1" applyFill="1" applyBorder="1" applyAlignment="1">
      <alignment horizontal="center" vertical="center"/>
    </xf>
    <xf numFmtId="0" fontId="99" fillId="38" borderId="102" xfId="0" applyFont="1" applyFill="1" applyBorder="1" applyAlignment="1">
      <alignment horizontal="center" vertical="center"/>
    </xf>
    <xf numFmtId="0" fontId="20" fillId="41" borderId="0" xfId="2" applyFont="1" applyFill="1" applyAlignment="1" applyProtection="1">
      <alignment horizontal="left" vertical="center"/>
      <protection hidden="1"/>
    </xf>
    <xf numFmtId="0" fontId="2" fillId="41" borderId="0" xfId="6" applyFont="1" applyFill="1" applyAlignment="1">
      <alignment horizontal="center" vertical="center"/>
    </xf>
    <xf numFmtId="0" fontId="2" fillId="41" borderId="8" xfId="6" applyFont="1" applyFill="1" applyBorder="1" applyAlignment="1">
      <alignment horizontal="center" vertical="center"/>
    </xf>
    <xf numFmtId="0" fontId="38" fillId="39" borderId="0" xfId="0" applyFont="1" applyFill="1" applyAlignment="1">
      <alignment horizontal="center" vertical="center"/>
    </xf>
    <xf numFmtId="0" fontId="57" fillId="39" borderId="12" xfId="0" applyFont="1" applyFill="1" applyBorder="1" applyAlignment="1">
      <alignment horizontal="center" vertical="center"/>
    </xf>
    <xf numFmtId="0" fontId="38" fillId="39" borderId="8" xfId="3" applyFont="1" applyFill="1" applyBorder="1" applyAlignment="1">
      <alignment horizontal="center" vertical="center"/>
    </xf>
    <xf numFmtId="0" fontId="38" fillId="39" borderId="32" xfId="0" applyFont="1" applyFill="1" applyBorder="1" applyAlignment="1">
      <alignment horizontal="center" vertical="center"/>
    </xf>
    <xf numFmtId="0" fontId="87" fillId="39" borderId="32" xfId="0" applyFont="1" applyFill="1" applyBorder="1" applyAlignment="1">
      <alignment horizontal="center" vertical="center"/>
    </xf>
    <xf numFmtId="0" fontId="38" fillId="39" borderId="33" xfId="0" applyFont="1" applyFill="1" applyBorder="1" applyAlignment="1">
      <alignment horizontal="center" vertical="center"/>
    </xf>
    <xf numFmtId="0" fontId="81" fillId="3" borderId="8" xfId="2" applyFont="1" applyFill="1" applyBorder="1" applyAlignment="1" applyProtection="1">
      <alignment horizontal="right" vertical="center"/>
      <protection locked="0"/>
    </xf>
    <xf numFmtId="0" fontId="27" fillId="3" borderId="8" xfId="2" applyFont="1" applyFill="1" applyBorder="1" applyAlignment="1" applyProtection="1">
      <alignment vertical="center" wrapText="1"/>
      <protection locked="0"/>
    </xf>
    <xf numFmtId="0" fontId="27" fillId="3" borderId="0" xfId="2" applyFont="1" applyFill="1" applyAlignment="1" applyProtection="1">
      <alignment vertical="center"/>
      <protection locked="0"/>
    </xf>
    <xf numFmtId="0" fontId="80" fillId="41" borderId="30" xfId="4" applyFont="1" applyFill="1" applyBorder="1" applyAlignment="1">
      <alignment horizontal="center" vertical="center"/>
    </xf>
    <xf numFmtId="0" fontId="18" fillId="39" borderId="12" xfId="2" quotePrefix="1" applyFont="1" applyFill="1" applyBorder="1" applyAlignment="1">
      <alignment horizontal="center" vertical="center"/>
    </xf>
    <xf numFmtId="0" fontId="90" fillId="41" borderId="12" xfId="2" applyFont="1" applyFill="1" applyBorder="1" applyAlignment="1" applyProtection="1">
      <alignment vertical="center"/>
      <protection hidden="1"/>
    </xf>
    <xf numFmtId="0" fontId="2" fillId="41" borderId="12" xfId="2" applyFont="1" applyFill="1" applyBorder="1" applyAlignment="1" applyProtection="1">
      <alignment vertical="center"/>
      <protection hidden="1"/>
    </xf>
    <xf numFmtId="0" fontId="4" fillId="41" borderId="12" xfId="0" applyFont="1" applyFill="1" applyBorder="1"/>
    <xf numFmtId="0" fontId="54" fillId="3" borderId="0" xfId="2" applyFont="1" applyFill="1" applyAlignment="1" applyProtection="1">
      <alignment vertical="center"/>
      <protection hidden="1"/>
    </xf>
    <xf numFmtId="0" fontId="83" fillId="41" borderId="0" xfId="0" applyFont="1" applyFill="1" applyAlignment="1">
      <alignment horizontal="center" vertical="center"/>
    </xf>
    <xf numFmtId="0" fontId="41" fillId="97" borderId="0" xfId="6" applyFont="1" applyFill="1" applyAlignment="1">
      <alignment horizontal="center" vertical="center"/>
    </xf>
    <xf numFmtId="0" fontId="42" fillId="97" borderId="0" xfId="6" applyFont="1" applyFill="1" applyAlignment="1">
      <alignment horizontal="left" vertical="center"/>
    </xf>
    <xf numFmtId="0" fontId="22" fillId="97" borderId="0" xfId="6" applyFont="1" applyFill="1" applyAlignment="1">
      <alignment horizontal="center" vertical="center"/>
    </xf>
    <xf numFmtId="0" fontId="38" fillId="97" borderId="0" xfId="6" applyFont="1" applyFill="1" applyAlignment="1">
      <alignment horizontal="center" vertical="center"/>
    </xf>
    <xf numFmtId="0" fontId="38" fillId="39" borderId="0" xfId="3" applyFont="1" applyFill="1" applyAlignment="1">
      <alignment horizontal="center" vertical="center"/>
    </xf>
    <xf numFmtId="0" fontId="38" fillId="39" borderId="8" xfId="0" applyFont="1" applyFill="1" applyBorder="1" applyAlignment="1">
      <alignment horizontal="center" vertical="center"/>
    </xf>
    <xf numFmtId="0" fontId="74" fillId="41" borderId="0" xfId="2" applyFont="1" applyFill="1" applyAlignment="1">
      <alignment horizontal="center" vertical="center"/>
    </xf>
    <xf numFmtId="0" fontId="74" fillId="41" borderId="8" xfId="2" applyFont="1" applyFill="1" applyBorder="1" applyAlignment="1">
      <alignment horizontal="center" vertical="center"/>
    </xf>
    <xf numFmtId="0" fontId="7" fillId="41" borderId="0" xfId="0" applyFont="1" applyFill="1"/>
    <xf numFmtId="0" fontId="7" fillId="41" borderId="0" xfId="0" applyFont="1" applyFill="1" applyAlignment="1">
      <alignment horizontal="left" vertical="center"/>
    </xf>
    <xf numFmtId="0" fontId="7" fillId="41" borderId="0" xfId="0" applyFont="1" applyFill="1" applyAlignment="1">
      <alignment horizontal="right"/>
    </xf>
    <xf numFmtId="0" fontId="2" fillId="41" borderId="28" xfId="6" applyFont="1" applyFill="1" applyBorder="1" applyAlignment="1">
      <alignment horizontal="center" vertical="center"/>
    </xf>
    <xf numFmtId="0" fontId="90" fillId="41" borderId="8" xfId="6" applyFont="1" applyFill="1" applyBorder="1" applyAlignment="1">
      <alignment horizontal="right" vertical="center"/>
    </xf>
    <xf numFmtId="0" fontId="38" fillId="99" borderId="0" xfId="6" applyFont="1" applyFill="1" applyAlignment="1">
      <alignment horizontal="center" vertical="center"/>
    </xf>
    <xf numFmtId="0" fontId="38" fillId="39" borderId="8" xfId="0" applyFont="1" applyFill="1" applyBorder="1" applyAlignment="1">
      <alignment horizontal="right" vertical="center"/>
    </xf>
    <xf numFmtId="0" fontId="2" fillId="41" borderId="104" xfId="6" applyFont="1" applyFill="1" applyBorder="1" applyAlignment="1">
      <alignment horizontal="center" vertical="center"/>
    </xf>
    <xf numFmtId="0" fontId="38" fillId="39" borderId="104" xfId="3" applyFont="1" applyFill="1" applyBorder="1" applyAlignment="1">
      <alignment horizontal="right" vertical="center"/>
    </xf>
    <xf numFmtId="0" fontId="18" fillId="7" borderId="104" xfId="2" applyFont="1" applyFill="1" applyBorder="1" applyAlignment="1">
      <alignment horizontal="center" vertical="center"/>
    </xf>
    <xf numFmtId="0" fontId="74" fillId="41" borderId="104" xfId="2" applyFont="1" applyFill="1" applyBorder="1" applyAlignment="1">
      <alignment horizontal="center" vertical="center"/>
    </xf>
    <xf numFmtId="0" fontId="100" fillId="38" borderId="105" xfId="0" applyFont="1" applyFill="1" applyBorder="1" applyAlignment="1">
      <alignment horizontal="center"/>
    </xf>
    <xf numFmtId="0" fontId="72" fillId="41" borderId="0" xfId="0" applyFont="1" applyFill="1" applyAlignment="1">
      <alignment horizontal="center" vertical="center"/>
    </xf>
    <xf numFmtId="0" fontId="23" fillId="39" borderId="0" xfId="0" applyFont="1" applyFill="1" applyAlignment="1">
      <alignment horizontal="center" vertical="center"/>
    </xf>
    <xf numFmtId="0" fontId="0" fillId="39" borderId="0" xfId="0" applyFill="1" applyAlignment="1">
      <alignment vertical="center"/>
    </xf>
    <xf numFmtId="0" fontId="7" fillId="39" borderId="0" xfId="0" applyFont="1" applyFill="1" applyAlignment="1">
      <alignment horizontal="left" vertical="center"/>
    </xf>
    <xf numFmtId="0" fontId="44" fillId="39" borderId="0" xfId="0" applyFont="1" applyFill="1" applyAlignment="1">
      <alignment horizontal="right" vertical="center"/>
    </xf>
    <xf numFmtId="0" fontId="44" fillId="99" borderId="0" xfId="0" applyFont="1" applyFill="1" applyAlignment="1">
      <alignment horizontal="right" vertical="center"/>
    </xf>
    <xf numFmtId="0" fontId="44" fillId="39" borderId="7" xfId="0" applyFont="1" applyFill="1" applyBorder="1" applyAlignment="1">
      <alignment vertical="center"/>
    </xf>
    <xf numFmtId="0" fontId="44" fillId="39" borderId="7" xfId="0" applyFont="1" applyFill="1" applyBorder="1" applyAlignment="1">
      <alignment horizontal="left" vertical="center"/>
    </xf>
    <xf numFmtId="0" fontId="2" fillId="41" borderId="0" xfId="2" applyFont="1" applyFill="1" applyAlignment="1">
      <alignment horizontal="center" vertical="center"/>
    </xf>
    <xf numFmtId="0" fontId="39" fillId="39" borderId="19" xfId="0" applyFont="1" applyFill="1" applyBorder="1" applyAlignment="1">
      <alignment vertical="center"/>
    </xf>
    <xf numFmtId="0" fontId="2" fillId="41" borderId="0" xfId="0" applyFont="1" applyFill="1" applyAlignment="1">
      <alignment horizontal="right" vertical="center"/>
    </xf>
    <xf numFmtId="0" fontId="65" fillId="3" borderId="0" xfId="0" applyFont="1" applyFill="1" applyAlignment="1">
      <alignment wrapText="1"/>
    </xf>
    <xf numFmtId="0" fontId="67" fillId="3" borderId="0" xfId="0" applyFont="1" applyFill="1" applyAlignment="1">
      <alignment vertical="top"/>
    </xf>
    <xf numFmtId="0" fontId="67" fillId="26" borderId="73" xfId="0" applyFont="1" applyFill="1" applyBorder="1" applyAlignment="1">
      <alignment horizontal="center" vertical="center"/>
    </xf>
    <xf numFmtId="0" fontId="174" fillId="12" borderId="0" xfId="3" applyFont="1" applyFill="1" applyAlignment="1">
      <alignment horizontal="right" vertical="center"/>
    </xf>
    <xf numFmtId="0" fontId="83" fillId="98" borderId="0" xfId="3" applyFont="1" applyFill="1" applyAlignment="1">
      <alignment horizontal="center" vertical="center"/>
    </xf>
    <xf numFmtId="0" fontId="1" fillId="22" borderId="0" xfId="9" applyFill="1"/>
    <xf numFmtId="0" fontId="0" fillId="22" borderId="0" xfId="0" applyFill="1"/>
    <xf numFmtId="0" fontId="0" fillId="22" borderId="0" xfId="0" applyFill="1" applyAlignment="1">
      <alignment vertical="center"/>
    </xf>
    <xf numFmtId="0" fontId="63" fillId="22" borderId="0" xfId="0" applyFont="1" applyFill="1"/>
    <xf numFmtId="0" fontId="64" fillId="22" borderId="0" xfId="8" applyFont="1" applyFill="1" applyAlignment="1">
      <alignment horizontal="center" vertical="center"/>
    </xf>
    <xf numFmtId="0" fontId="84" fillId="22" borderId="0" xfId="0" applyFont="1" applyFill="1" applyAlignment="1">
      <alignment vertical="center"/>
    </xf>
    <xf numFmtId="0" fontId="27" fillId="22" borderId="0" xfId="2" applyFont="1" applyFill="1" applyAlignment="1" applyProtection="1">
      <alignment horizontal="left" vertical="center"/>
      <protection locked="0"/>
    </xf>
    <xf numFmtId="0" fontId="0" fillId="22" borderId="0" xfId="0" applyFill="1" applyAlignment="1">
      <alignment horizontal="left" vertical="center"/>
    </xf>
    <xf numFmtId="0" fontId="62" fillId="22" borderId="0" xfId="0" applyFont="1" applyFill="1" applyAlignment="1">
      <alignment horizontal="left" vertical="center"/>
    </xf>
    <xf numFmtId="0" fontId="30" fillId="22" borderId="0" xfId="0" applyFont="1" applyFill="1" applyAlignment="1">
      <alignment horizontal="left" vertical="center"/>
    </xf>
    <xf numFmtId="0" fontId="41" fillId="22" borderId="0" xfId="20" applyFont="1" applyFill="1" applyAlignment="1" applyProtection="1">
      <alignment vertical="center"/>
      <protection locked="0"/>
    </xf>
    <xf numFmtId="0" fontId="1" fillId="3" borderId="0" xfId="9" applyFill="1"/>
    <xf numFmtId="0" fontId="0" fillId="41" borderId="0" xfId="0" applyFill="1"/>
    <xf numFmtId="0" fontId="176" fillId="3" borderId="0" xfId="2" applyFont="1" applyFill="1" applyAlignment="1" applyProtection="1">
      <alignment horizontal="left" vertical="center"/>
      <protection locked="0"/>
    </xf>
    <xf numFmtId="0" fontId="22" fillId="96" borderId="19" xfId="3" applyFont="1" applyFill="1" applyBorder="1" applyAlignment="1">
      <alignment horizontal="left" vertical="center"/>
    </xf>
    <xf numFmtId="0" fontId="90" fillId="41" borderId="0" xfId="0" applyFont="1" applyFill="1" applyAlignment="1">
      <alignment wrapText="1"/>
    </xf>
    <xf numFmtId="0" fontId="22" fillId="96" borderId="19" xfId="3" applyFont="1" applyFill="1" applyBorder="1" applyAlignment="1">
      <alignment horizontal="right" vertical="center"/>
    </xf>
    <xf numFmtId="0" fontId="40" fillId="96" borderId="19" xfId="3" applyFont="1" applyFill="1" applyBorder="1" applyAlignment="1">
      <alignment horizontal="right" vertical="center"/>
    </xf>
    <xf numFmtId="0" fontId="39" fillId="3" borderId="19" xfId="0" applyFont="1" applyFill="1" applyBorder="1" applyAlignment="1">
      <alignment vertical="center"/>
    </xf>
    <xf numFmtId="0" fontId="39" fillId="3" borderId="20" xfId="0" applyFont="1" applyFill="1" applyBorder="1" applyAlignment="1">
      <alignment vertical="center"/>
    </xf>
    <xf numFmtId="0" fontId="26" fillId="3" borderId="8" xfId="0" applyFont="1" applyFill="1" applyBorder="1" applyAlignment="1">
      <alignment horizontal="right" vertical="center"/>
    </xf>
    <xf numFmtId="0" fontId="23" fillId="96" borderId="19" xfId="3" applyFont="1" applyFill="1" applyBorder="1" applyAlignment="1">
      <alignment horizontal="right" vertical="center"/>
    </xf>
    <xf numFmtId="0" fontId="66" fillId="22" borderId="19" xfId="0" applyFont="1" applyFill="1" applyBorder="1" applyAlignment="1">
      <alignment horizontal="left" vertical="center"/>
    </xf>
    <xf numFmtId="0" fontId="38" fillId="3" borderId="0" xfId="3" applyFont="1" applyFill="1" applyAlignment="1">
      <alignment horizontal="left" vertical="center"/>
    </xf>
    <xf numFmtId="0" fontId="38" fillId="3" borderId="0" xfId="0" applyFont="1" applyFill="1" applyAlignment="1">
      <alignment horizontal="left" vertical="center"/>
    </xf>
    <xf numFmtId="0" fontId="100" fillId="3" borderId="0" xfId="0" applyFont="1" applyFill="1" applyAlignment="1">
      <alignment horizontal="center"/>
    </xf>
    <xf numFmtId="0" fontId="100" fillId="38" borderId="106" xfId="0" applyFont="1" applyFill="1" applyBorder="1" applyAlignment="1">
      <alignment horizontal="center"/>
    </xf>
    <xf numFmtId="0" fontId="24" fillId="4" borderId="13" xfId="5" applyFont="1" applyFill="1" applyBorder="1" applyAlignment="1">
      <alignment horizontal="center" vertical="center"/>
    </xf>
    <xf numFmtId="0" fontId="72" fillId="25" borderId="0" xfId="3" applyFont="1" applyFill="1" applyAlignment="1">
      <alignment horizontal="left" vertical="center"/>
    </xf>
    <xf numFmtId="0" fontId="18" fillId="12" borderId="0" xfId="3" applyFont="1" applyFill="1" applyAlignment="1">
      <alignment horizontal="left" vertical="center"/>
    </xf>
    <xf numFmtId="0" fontId="20" fillId="3" borderId="0" xfId="6" applyFont="1" applyFill="1" applyAlignment="1">
      <alignment horizontal="center" vertical="center"/>
    </xf>
    <xf numFmtId="0" fontId="73" fillId="3" borderId="0" xfId="2" applyFont="1" applyFill="1" applyAlignment="1" applyProtection="1">
      <alignment horizontal="center" vertical="center"/>
      <protection locked="0"/>
    </xf>
    <xf numFmtId="0" fontId="20" fillId="25" borderId="101" xfId="3" applyFont="1" applyFill="1" applyBorder="1" applyAlignment="1">
      <alignment horizontal="center" vertical="center"/>
    </xf>
    <xf numFmtId="0" fontId="20" fillId="25" borderId="0" xfId="3" applyFont="1" applyFill="1" applyAlignment="1">
      <alignment horizontal="center" vertical="center"/>
    </xf>
    <xf numFmtId="0" fontId="141" fillId="72" borderId="58" xfId="0" applyFont="1" applyFill="1" applyBorder="1" applyAlignment="1">
      <alignment horizontal="center" vertical="center" wrapText="1"/>
    </xf>
    <xf numFmtId="0" fontId="65" fillId="39" borderId="0" xfId="0" applyFont="1" applyFill="1" applyAlignment="1">
      <alignment vertical="center"/>
    </xf>
    <xf numFmtId="0" fontId="41" fillId="39" borderId="0" xfId="0" applyFont="1" applyFill="1" applyAlignment="1">
      <alignment horizontal="center" vertical="center"/>
    </xf>
    <xf numFmtId="0" fontId="180" fillId="39" borderId="0" xfId="0" applyFont="1" applyFill="1" applyAlignment="1">
      <alignment vertical="center"/>
    </xf>
    <xf numFmtId="0" fontId="48" fillId="41" borderId="12" xfId="2" applyFont="1" applyFill="1" applyBorder="1" applyAlignment="1">
      <alignment vertical="center"/>
    </xf>
    <xf numFmtId="0" fontId="70" fillId="15" borderId="0" xfId="0" applyFont="1" applyFill="1" applyAlignment="1">
      <alignment horizontal="left" vertical="center"/>
    </xf>
    <xf numFmtId="0" fontId="67" fillId="3" borderId="0" xfId="0" applyFont="1" applyFill="1"/>
    <xf numFmtId="0" fontId="41" fillId="39" borderId="0" xfId="0" applyFont="1" applyFill="1" applyAlignment="1">
      <alignment horizontal="left" vertical="center"/>
    </xf>
    <xf numFmtId="0" fontId="18" fillId="7" borderId="53" xfId="2" applyFont="1" applyFill="1" applyBorder="1" applyAlignment="1">
      <alignment horizontal="center" vertical="center"/>
    </xf>
    <xf numFmtId="0" fontId="18" fillId="7" borderId="52" xfId="2" applyFont="1" applyFill="1" applyBorder="1" applyAlignment="1">
      <alignment horizontal="center" vertical="center"/>
    </xf>
    <xf numFmtId="0" fontId="69" fillId="3" borderId="0" xfId="0" applyFont="1" applyFill="1" applyAlignment="1">
      <alignment horizontal="center" vertical="center" wrapText="1"/>
    </xf>
    <xf numFmtId="0" fontId="180" fillId="39" borderId="12" xfId="0" applyFont="1" applyFill="1" applyBorder="1" applyAlignment="1">
      <alignment vertical="center"/>
    </xf>
    <xf numFmtId="0" fontId="0" fillId="0" borderId="0" xfId="0" applyAlignment="1">
      <alignment horizontal="left" vertical="center"/>
    </xf>
    <xf numFmtId="0" fontId="0" fillId="0" borderId="12" xfId="0" applyBorder="1" applyAlignment="1">
      <alignment horizontal="left" vertical="center"/>
    </xf>
    <xf numFmtId="0" fontId="180" fillId="39" borderId="0" xfId="0" applyFont="1" applyFill="1" applyAlignment="1">
      <alignment horizontal="right" vertical="center"/>
    </xf>
    <xf numFmtId="0" fontId="26" fillId="0" borderId="0" xfId="0" applyFont="1" applyAlignment="1">
      <alignment horizontal="left"/>
    </xf>
    <xf numFmtId="0" fontId="0" fillId="0" borderId="0" xfId="0" applyAlignment="1">
      <alignment horizontal="left"/>
    </xf>
    <xf numFmtId="0" fontId="3" fillId="0" borderId="0" xfId="0" applyFont="1" applyAlignment="1">
      <alignment vertical="center"/>
    </xf>
    <xf numFmtId="0" fontId="180" fillId="39" borderId="12" xfId="0" applyFont="1" applyFill="1" applyBorder="1" applyAlignment="1">
      <alignment horizontal="right" vertical="center"/>
    </xf>
    <xf numFmtId="0" fontId="177" fillId="3" borderId="0" xfId="0" applyFont="1" applyFill="1" applyAlignment="1">
      <alignment vertical="center"/>
    </xf>
    <xf numFmtId="0" fontId="28" fillId="4" borderId="0" xfId="0" applyFont="1" applyFill="1" applyAlignment="1">
      <alignment vertical="center"/>
    </xf>
    <xf numFmtId="0" fontId="173" fillId="3" borderId="0" xfId="0" applyFont="1" applyFill="1" applyAlignment="1">
      <alignment vertical="center"/>
    </xf>
    <xf numFmtId="0" fontId="25" fillId="3" borderId="0" xfId="0" applyFont="1" applyFill="1" applyAlignment="1">
      <alignment vertical="top"/>
    </xf>
    <xf numFmtId="0" fontId="70" fillId="3" borderId="0" xfId="0" applyFont="1" applyFill="1"/>
    <xf numFmtId="0" fontId="0" fillId="3" borderId="0" xfId="0" applyFill="1" applyAlignment="1">
      <alignment horizontal="left" vertical="center" wrapText="1"/>
    </xf>
    <xf numFmtId="0" fontId="5" fillId="3" borderId="0" xfId="1" applyFill="1" applyAlignment="1">
      <alignment horizontal="left" vertical="center" wrapText="1"/>
    </xf>
    <xf numFmtId="0" fontId="0" fillId="39" borderId="0" xfId="0" applyFill="1" applyAlignment="1">
      <alignment horizontal="left" vertical="top" wrapText="1"/>
    </xf>
    <xf numFmtId="0" fontId="0" fillId="39" borderId="0" xfId="0" applyFill="1" applyAlignment="1">
      <alignment horizontal="center" vertical="top" wrapText="1"/>
    </xf>
    <xf numFmtId="0" fontId="65" fillId="39" borderId="8" xfId="0" applyFont="1" applyFill="1" applyBorder="1" applyAlignment="1">
      <alignment horizontal="center" vertical="center"/>
    </xf>
    <xf numFmtId="0" fontId="54" fillId="41" borderId="1" xfId="0" applyFont="1" applyFill="1" applyBorder="1" applyAlignment="1">
      <alignment horizontal="center" vertical="center"/>
    </xf>
    <xf numFmtId="0" fontId="54" fillId="41" borderId="4" xfId="0" applyFont="1" applyFill="1" applyBorder="1" applyAlignment="1">
      <alignment horizontal="center" vertical="center"/>
    </xf>
    <xf numFmtId="0" fontId="0" fillId="39" borderId="50" xfId="0" applyFill="1" applyBorder="1" applyAlignment="1">
      <alignment horizontal="center" vertical="top" wrapText="1"/>
    </xf>
    <xf numFmtId="0" fontId="0" fillId="39" borderId="51" xfId="0" applyFill="1" applyBorder="1" applyAlignment="1">
      <alignment horizontal="center" vertical="top" wrapText="1"/>
    </xf>
    <xf numFmtId="0" fontId="0" fillId="39" borderId="90" xfId="0" applyFill="1" applyBorder="1" applyAlignment="1">
      <alignment horizontal="center" vertical="top" wrapText="1"/>
    </xf>
    <xf numFmtId="0" fontId="48" fillId="41" borderId="6" xfId="2" applyFont="1" applyFill="1" applyBorder="1" applyAlignment="1">
      <alignment horizontal="center" vertical="center"/>
    </xf>
    <xf numFmtId="0" fontId="48" fillId="41" borderId="11" xfId="2" applyFont="1" applyFill="1" applyBorder="1" applyAlignment="1">
      <alignment horizontal="center" vertical="center"/>
    </xf>
    <xf numFmtId="0" fontId="92" fillId="41" borderId="6" xfId="2" applyFont="1" applyFill="1" applyBorder="1" applyAlignment="1">
      <alignment horizontal="center" vertical="center"/>
    </xf>
    <xf numFmtId="0" fontId="92" fillId="41" borderId="11" xfId="2" applyFont="1" applyFill="1" applyBorder="1" applyAlignment="1">
      <alignment horizontal="center" vertical="center"/>
    </xf>
    <xf numFmtId="0" fontId="50" fillId="3" borderId="0" xfId="2" applyFont="1" applyFill="1" applyAlignment="1" applyProtection="1">
      <alignment horizontal="center" vertical="center"/>
      <protection locked="0"/>
    </xf>
    <xf numFmtId="0" fontId="69" fillId="3" borderId="15" xfId="0" applyFont="1" applyFill="1" applyBorder="1" applyAlignment="1">
      <alignment horizontal="center" vertical="center" wrapText="1"/>
    </xf>
    <xf numFmtId="0" fontId="69" fillId="3" borderId="22" xfId="0" applyFont="1" applyFill="1" applyBorder="1" applyAlignment="1">
      <alignment horizontal="center" vertical="center" wrapText="1"/>
    </xf>
    <xf numFmtId="0" fontId="69" fillId="3" borderId="17" xfId="0" applyFont="1" applyFill="1" applyBorder="1" applyAlignment="1">
      <alignment horizontal="center" vertical="center" wrapText="1"/>
    </xf>
    <xf numFmtId="0" fontId="69" fillId="3" borderId="23" xfId="0" applyFont="1" applyFill="1" applyBorder="1" applyAlignment="1">
      <alignment horizontal="center" vertical="center" wrapText="1"/>
    </xf>
    <xf numFmtId="0" fontId="69" fillId="3" borderId="18" xfId="0" applyFont="1" applyFill="1" applyBorder="1" applyAlignment="1">
      <alignment horizontal="center" vertical="center" wrapText="1"/>
    </xf>
    <xf numFmtId="0" fontId="69" fillId="3" borderId="24" xfId="0" applyFont="1" applyFill="1" applyBorder="1" applyAlignment="1">
      <alignment horizontal="center" vertical="center" wrapText="1"/>
    </xf>
    <xf numFmtId="0" fontId="48" fillId="39" borderId="4" xfId="2" applyFont="1" applyFill="1" applyBorder="1" applyAlignment="1">
      <alignment horizontal="center" vertical="center"/>
    </xf>
    <xf numFmtId="0" fontId="48" fillId="39" borderId="8" xfId="2" applyFont="1" applyFill="1" applyBorder="1" applyAlignment="1">
      <alignment horizontal="center" vertical="center"/>
    </xf>
    <xf numFmtId="0" fontId="67" fillId="3" borderId="0" xfId="0" applyFont="1" applyFill="1" applyAlignment="1">
      <alignment horizontal="left" wrapText="1"/>
    </xf>
    <xf numFmtId="0" fontId="67" fillId="3" borderId="0" xfId="0" applyFont="1" applyFill="1" applyAlignment="1">
      <alignment horizontal="left" vertical="top" wrapText="1"/>
    </xf>
    <xf numFmtId="0" fontId="24" fillId="41" borderId="6" xfId="5" applyFont="1" applyFill="1" applyBorder="1" applyAlignment="1">
      <alignment horizontal="center" vertical="center"/>
    </xf>
    <xf numFmtId="0" fontId="24" fillId="41" borderId="11" xfId="5" applyFont="1" applyFill="1" applyBorder="1" applyAlignment="1">
      <alignment horizontal="center" vertical="center"/>
    </xf>
    <xf numFmtId="0" fontId="0" fillId="39" borderId="8" xfId="0" applyFill="1" applyBorder="1" applyAlignment="1">
      <alignment horizontal="center" vertical="center"/>
    </xf>
    <xf numFmtId="0" fontId="13" fillId="28" borderId="0" xfId="0" applyFont="1" applyFill="1" applyAlignment="1">
      <alignment horizontal="center" vertical="center"/>
    </xf>
    <xf numFmtId="0" fontId="177" fillId="3" borderId="0" xfId="0" applyFont="1" applyFill="1" applyAlignment="1">
      <alignment horizontal="center" vertical="center"/>
    </xf>
    <xf numFmtId="0" fontId="28" fillId="4" borderId="0" xfId="0" applyFont="1" applyFill="1" applyAlignment="1">
      <alignment horizontal="right" vertical="center"/>
    </xf>
    <xf numFmtId="0" fontId="31" fillId="3" borderId="0" xfId="0" applyFont="1" applyFill="1" applyAlignment="1">
      <alignment horizontal="center" vertical="center"/>
    </xf>
    <xf numFmtId="0" fontId="0" fillId="3" borderId="17" xfId="0" applyFill="1" applyBorder="1" applyAlignment="1">
      <alignment horizontal="left" vertical="top" wrapText="1"/>
    </xf>
    <xf numFmtId="0" fontId="0" fillId="3" borderId="0" xfId="0" applyFill="1" applyAlignment="1">
      <alignment horizontal="left" vertical="top" wrapText="1"/>
    </xf>
    <xf numFmtId="0" fontId="0" fillId="3" borderId="8" xfId="0" applyFill="1" applyBorder="1" applyAlignment="1">
      <alignment horizontal="left" vertical="top" wrapText="1"/>
    </xf>
    <xf numFmtId="0" fontId="0" fillId="3" borderId="18" xfId="0" applyFill="1" applyBorder="1" applyAlignment="1">
      <alignment horizontal="left" vertical="top" wrapText="1"/>
    </xf>
    <xf numFmtId="0" fontId="0" fillId="3" borderId="19" xfId="0" applyFill="1" applyBorder="1" applyAlignment="1">
      <alignment horizontal="left" vertical="top" wrapText="1"/>
    </xf>
    <xf numFmtId="0" fontId="0" fillId="3" borderId="20" xfId="0" applyFill="1" applyBorder="1" applyAlignment="1">
      <alignment horizontal="left" vertical="top" wrapText="1"/>
    </xf>
    <xf numFmtId="0" fontId="65" fillId="3" borderId="0" xfId="0" applyFont="1" applyFill="1" applyAlignment="1">
      <alignment horizontal="center" wrapText="1"/>
    </xf>
    <xf numFmtId="0" fontId="39" fillId="39" borderId="0" xfId="0" applyFont="1" applyFill="1" applyAlignment="1">
      <alignment horizontal="center" vertical="center" wrapText="1"/>
    </xf>
    <xf numFmtId="0" fontId="42" fillId="39" borderId="21" xfId="0" applyFont="1" applyFill="1" applyBorder="1" applyAlignment="1">
      <alignment horizontal="center" wrapText="1"/>
    </xf>
    <xf numFmtId="0" fontId="0" fillId="3" borderId="15" xfId="0" applyFill="1" applyBorder="1" applyAlignment="1">
      <alignment horizontal="center" vertical="top" wrapText="1"/>
    </xf>
    <xf numFmtId="0" fontId="0" fillId="3" borderId="16" xfId="0" applyFill="1" applyBorder="1" applyAlignment="1">
      <alignment horizontal="center" vertical="top" wrapText="1"/>
    </xf>
    <xf numFmtId="0" fontId="0" fillId="3" borderId="17" xfId="0" applyFill="1" applyBorder="1" applyAlignment="1">
      <alignment horizontal="center" vertical="top" wrapText="1"/>
    </xf>
    <xf numFmtId="0" fontId="0" fillId="3" borderId="0" xfId="0" applyFill="1" applyAlignment="1">
      <alignment horizontal="center" vertical="top" wrapText="1"/>
    </xf>
    <xf numFmtId="0" fontId="0" fillId="3" borderId="18" xfId="0" applyFill="1" applyBorder="1" applyAlignment="1">
      <alignment horizontal="center" vertical="top" wrapText="1"/>
    </xf>
    <xf numFmtId="0" fontId="0" fillId="3" borderId="19" xfId="0" applyFill="1" applyBorder="1" applyAlignment="1">
      <alignment horizontal="center" vertical="top" wrapText="1"/>
    </xf>
    <xf numFmtId="0" fontId="24" fillId="41" borderId="4" xfId="5" applyFont="1" applyFill="1" applyBorder="1" applyAlignment="1">
      <alignment horizontal="center" vertical="center"/>
    </xf>
    <xf numFmtId="0" fontId="24" fillId="41" borderId="8" xfId="5" applyFont="1" applyFill="1" applyBorder="1" applyAlignment="1">
      <alignment horizontal="center" vertical="center"/>
    </xf>
    <xf numFmtId="0" fontId="39" fillId="3" borderId="9" xfId="0" applyFont="1" applyFill="1" applyBorder="1" applyAlignment="1">
      <alignment horizontal="left" vertical="center" wrapText="1"/>
    </xf>
    <xf numFmtId="0" fontId="51" fillId="3" borderId="0" xfId="2" applyFont="1" applyFill="1" applyAlignment="1" applyProtection="1">
      <alignment horizontal="center" vertical="center" wrapText="1"/>
      <protection locked="0"/>
    </xf>
    <xf numFmtId="0" fontId="13" fillId="3" borderId="31" xfId="0" applyFont="1" applyFill="1" applyBorder="1" applyAlignment="1">
      <alignment horizontal="left" vertical="center"/>
    </xf>
    <xf numFmtId="0" fontId="84" fillId="3" borderId="0" xfId="0" applyFont="1" applyFill="1" applyAlignment="1">
      <alignment horizontal="center" vertical="center" wrapText="1"/>
    </xf>
    <xf numFmtId="0" fontId="56" fillId="23" borderId="0" xfId="2" applyFont="1" applyFill="1" applyAlignment="1" applyProtection="1">
      <alignment horizontal="left" vertical="center" wrapText="1"/>
      <protection locked="0"/>
    </xf>
    <xf numFmtId="0" fontId="15" fillId="15" borderId="0" xfId="0" applyFont="1" applyFill="1" applyAlignment="1">
      <alignment horizontal="center" vertical="center"/>
    </xf>
    <xf numFmtId="0" fontId="48" fillId="13" borderId="6" xfId="2" applyFont="1" applyFill="1" applyBorder="1" applyAlignment="1">
      <alignment horizontal="center" vertical="center"/>
    </xf>
    <xf numFmtId="0" fontId="75" fillId="3" borderId="0" xfId="2" applyFont="1" applyFill="1" applyAlignment="1" applyProtection="1">
      <alignment horizontal="left" vertical="center" wrapText="1"/>
      <protection locked="0"/>
    </xf>
    <xf numFmtId="0" fontId="75" fillId="3" borderId="8" xfId="2" applyFont="1" applyFill="1" applyBorder="1" applyAlignment="1" applyProtection="1">
      <alignment horizontal="left" vertical="center" wrapText="1"/>
      <protection locked="0"/>
    </xf>
    <xf numFmtId="0" fontId="127" fillId="47" borderId="67" xfId="0" applyFont="1" applyFill="1" applyBorder="1" applyAlignment="1">
      <alignment horizontal="center" vertical="center"/>
    </xf>
    <xf numFmtId="0" fontId="127" fillId="47" borderId="6" xfId="0" applyFont="1" applyFill="1" applyBorder="1" applyAlignment="1">
      <alignment horizontal="center" vertical="center"/>
    </xf>
    <xf numFmtId="0" fontId="127" fillId="47" borderId="64" xfId="0" applyFont="1" applyFill="1" applyBorder="1" applyAlignment="1">
      <alignment horizontal="center" vertical="center"/>
    </xf>
    <xf numFmtId="0" fontId="127" fillId="47" borderId="6" xfId="0" applyFont="1" applyFill="1" applyBorder="1" applyAlignment="1">
      <alignment horizontal="center" vertical="center" wrapText="1"/>
    </xf>
    <xf numFmtId="0" fontId="126" fillId="77" borderId="61" xfId="0" applyFont="1" applyFill="1" applyBorder="1" applyAlignment="1">
      <alignment horizontal="center" vertical="center" wrapText="1"/>
    </xf>
    <xf numFmtId="0" fontId="126" fillId="77" borderId="60" xfId="0" applyFont="1" applyFill="1" applyBorder="1" applyAlignment="1">
      <alignment horizontal="center" vertical="center" wrapText="1"/>
    </xf>
    <xf numFmtId="0" fontId="126" fillId="77" borderId="59" xfId="0" applyFont="1" applyFill="1" applyBorder="1" applyAlignment="1">
      <alignment horizontal="center" vertical="center" wrapText="1"/>
    </xf>
    <xf numFmtId="0" fontId="126" fillId="77" borderId="11" xfId="0" applyFont="1" applyFill="1" applyBorder="1" applyAlignment="1">
      <alignment horizontal="center" vertical="center" wrapText="1"/>
    </xf>
    <xf numFmtId="0" fontId="126" fillId="77" borderId="12" xfId="0" applyFont="1" applyFill="1" applyBorder="1" applyAlignment="1">
      <alignment horizontal="center" vertical="center" wrapText="1"/>
    </xf>
    <xf numFmtId="0" fontId="126" fillId="77" borderId="13" xfId="0" applyFont="1" applyFill="1" applyBorder="1" applyAlignment="1">
      <alignment horizontal="center" vertical="center" wrapText="1"/>
    </xf>
    <xf numFmtId="0" fontId="113" fillId="56" borderId="46" xfId="0" applyFont="1" applyFill="1" applyBorder="1" applyAlignment="1">
      <alignment horizontal="center" vertical="center"/>
    </xf>
    <xf numFmtId="0" fontId="113" fillId="56" borderId="45" xfId="0" applyFont="1" applyFill="1" applyBorder="1" applyAlignment="1">
      <alignment horizontal="center" vertical="center"/>
    </xf>
    <xf numFmtId="0" fontId="113" fillId="56" borderId="44" xfId="0" applyFont="1" applyFill="1" applyBorder="1" applyAlignment="1">
      <alignment horizontal="center" vertical="center"/>
    </xf>
    <xf numFmtId="0" fontId="113" fillId="56" borderId="43" xfId="0" applyFont="1" applyFill="1" applyBorder="1" applyAlignment="1">
      <alignment horizontal="center" vertical="center"/>
    </xf>
    <xf numFmtId="0" fontId="113" fillId="56" borderId="42" xfId="0" applyFont="1" applyFill="1" applyBorder="1" applyAlignment="1">
      <alignment horizontal="center" vertical="center"/>
    </xf>
    <xf numFmtId="0" fontId="113" fillId="56" borderId="41" xfId="0" applyFont="1" applyFill="1" applyBorder="1" applyAlignment="1">
      <alignment horizontal="center" vertical="center"/>
    </xf>
    <xf numFmtId="0" fontId="127" fillId="47" borderId="67" xfId="0" applyFont="1" applyFill="1" applyBorder="1" applyAlignment="1">
      <alignment horizontal="center" vertical="center" wrapText="1"/>
    </xf>
    <xf numFmtId="0" fontId="127" fillId="47" borderId="64" xfId="0" applyFont="1" applyFill="1" applyBorder="1" applyAlignment="1">
      <alignment horizontal="center" vertical="center" wrapText="1"/>
    </xf>
    <xf numFmtId="0" fontId="175" fillId="90" borderId="0" xfId="0" applyFont="1" applyFill="1" applyAlignment="1">
      <alignment horizontal="center" vertical="center" wrapText="1"/>
    </xf>
    <xf numFmtId="0" fontId="30" fillId="90" borderId="0" xfId="0" applyFont="1" applyFill="1" applyAlignment="1">
      <alignment horizontal="left" vertical="center" wrapText="1"/>
    </xf>
    <xf numFmtId="0" fontId="141" fillId="72" borderId="6" xfId="0" applyFont="1" applyFill="1" applyBorder="1" applyAlignment="1">
      <alignment horizontal="center" vertical="center" wrapText="1"/>
    </xf>
    <xf numFmtId="0" fontId="141" fillId="72" borderId="0" xfId="0" applyFont="1" applyFill="1" applyAlignment="1">
      <alignment horizontal="center" vertical="center" wrapText="1"/>
    </xf>
    <xf numFmtId="0" fontId="141" fillId="72" borderId="8" xfId="0" applyFont="1" applyFill="1" applyBorder="1" applyAlignment="1">
      <alignment horizontal="center" vertical="center" wrapText="1"/>
    </xf>
    <xf numFmtId="0" fontId="179" fillId="74" borderId="0" xfId="0" applyFont="1" applyFill="1" applyAlignment="1">
      <alignment horizontal="center" vertical="center"/>
    </xf>
    <xf numFmtId="0" fontId="175" fillId="47" borderId="0" xfId="0" applyFont="1" applyFill="1" applyAlignment="1">
      <alignment horizontal="center" vertical="center" wrapText="1"/>
    </xf>
    <xf numFmtId="0" fontId="30" fillId="47" borderId="0" xfId="0" applyFont="1" applyFill="1" applyAlignment="1">
      <alignment horizontal="left" vertical="center" wrapText="1"/>
    </xf>
    <xf numFmtId="0" fontId="67" fillId="3" borderId="0" xfId="10" applyFont="1" applyFill="1" applyAlignment="1">
      <alignment horizontal="right" vertical="center" wrapText="1"/>
    </xf>
    <xf numFmtId="0" fontId="94" fillId="42" borderId="0" xfId="0" applyFont="1" applyFill="1" applyAlignment="1">
      <alignment horizontal="center" vertical="center"/>
    </xf>
    <xf numFmtId="0" fontId="94" fillId="74" borderId="0" xfId="0" applyFont="1" applyFill="1" applyAlignment="1">
      <alignment horizontal="center" vertical="center"/>
    </xf>
    <xf numFmtId="0" fontId="178" fillId="3" borderId="1" xfId="2" applyFont="1" applyFill="1" applyBorder="1" applyAlignment="1" applyProtection="1">
      <alignment horizontal="center" vertical="center"/>
      <protection hidden="1"/>
    </xf>
    <xf numFmtId="0" fontId="178" fillId="3" borderId="0" xfId="2" applyFont="1" applyFill="1" applyAlignment="1" applyProtection="1">
      <alignment horizontal="center" vertical="center"/>
      <protection hidden="1"/>
    </xf>
    <xf numFmtId="0" fontId="28" fillId="49" borderId="1" xfId="2" applyFont="1" applyFill="1" applyBorder="1" applyAlignment="1" applyProtection="1">
      <alignment horizontal="center" vertical="center"/>
      <protection hidden="1"/>
    </xf>
    <xf numFmtId="0" fontId="28" fillId="49" borderId="4" xfId="2" applyFont="1" applyFill="1" applyBorder="1" applyAlignment="1" applyProtection="1">
      <alignment horizontal="center" vertical="center"/>
      <protection hidden="1"/>
    </xf>
    <xf numFmtId="0" fontId="166" fillId="49" borderId="0" xfId="2" applyFont="1" applyFill="1" applyAlignment="1" applyProtection="1">
      <alignment horizontal="center" vertical="center"/>
      <protection hidden="1"/>
    </xf>
    <xf numFmtId="0" fontId="166" fillId="49" borderId="8" xfId="2" applyFont="1" applyFill="1" applyBorder="1" applyAlignment="1" applyProtection="1">
      <alignment horizontal="center" vertical="center"/>
      <protection hidden="1"/>
    </xf>
    <xf numFmtId="0" fontId="95" fillId="3" borderId="15" xfId="2" applyFont="1" applyFill="1" applyBorder="1" applyAlignment="1" applyProtection="1">
      <alignment horizontal="center" vertical="center" wrapText="1"/>
      <protection hidden="1"/>
    </xf>
    <xf numFmtId="0" fontId="95" fillId="3" borderId="16" xfId="2" applyFont="1" applyFill="1" applyBorder="1" applyAlignment="1" applyProtection="1">
      <alignment horizontal="center" vertical="center" wrapText="1"/>
      <protection hidden="1"/>
    </xf>
    <xf numFmtId="0" fontId="95" fillId="3" borderId="22" xfId="2" applyFont="1" applyFill="1" applyBorder="1" applyAlignment="1" applyProtection="1">
      <alignment horizontal="center" vertical="center" wrapText="1"/>
      <protection hidden="1"/>
    </xf>
    <xf numFmtId="0" fontId="95" fillId="3" borderId="17" xfId="2" applyFont="1" applyFill="1" applyBorder="1" applyAlignment="1" applyProtection="1">
      <alignment horizontal="center" vertical="center" wrapText="1"/>
      <protection hidden="1"/>
    </xf>
    <xf numFmtId="0" fontId="95" fillId="3" borderId="0" xfId="2" applyFont="1" applyFill="1" applyAlignment="1" applyProtection="1">
      <alignment horizontal="center" vertical="center" wrapText="1"/>
      <protection hidden="1"/>
    </xf>
    <xf numFmtId="0" fontId="95" fillId="3" borderId="23" xfId="2" applyFont="1" applyFill="1" applyBorder="1" applyAlignment="1" applyProtection="1">
      <alignment horizontal="center" vertical="center" wrapText="1"/>
      <protection hidden="1"/>
    </xf>
    <xf numFmtId="0" fontId="23" fillId="49" borderId="12" xfId="2" applyFont="1" applyFill="1" applyBorder="1" applyAlignment="1" applyProtection="1">
      <alignment horizontal="center" vertical="center"/>
      <protection hidden="1"/>
    </xf>
    <xf numFmtId="0" fontId="23" fillId="49" borderId="13" xfId="2" applyFont="1" applyFill="1" applyBorder="1" applyAlignment="1" applyProtection="1">
      <alignment horizontal="center" vertical="center"/>
      <protection hidden="1"/>
    </xf>
    <xf numFmtId="0" fontId="162" fillId="47" borderId="98" xfId="0" applyFont="1" applyFill="1" applyBorder="1" applyAlignment="1">
      <alignment horizontal="center" vertical="center" wrapText="1"/>
    </xf>
    <xf numFmtId="0" fontId="162" fillId="47" borderId="97" xfId="0" applyFont="1" applyFill="1" applyBorder="1" applyAlignment="1">
      <alignment horizontal="center" vertical="center" wrapText="1"/>
    </xf>
    <xf numFmtId="0" fontId="162" fillId="47" borderId="96" xfId="0" applyFont="1" applyFill="1" applyBorder="1" applyAlignment="1">
      <alignment horizontal="center" vertical="center" wrapText="1"/>
    </xf>
    <xf numFmtId="0" fontId="162" fillId="47" borderId="38" xfId="0" applyFont="1" applyFill="1" applyBorder="1" applyAlignment="1">
      <alignment horizontal="center" vertical="center" wrapText="1"/>
    </xf>
    <xf numFmtId="0" fontId="162" fillId="47" borderId="39" xfId="0" applyFont="1" applyFill="1" applyBorder="1" applyAlignment="1">
      <alignment horizontal="center" vertical="center" wrapText="1"/>
    </xf>
    <xf numFmtId="0" fontId="162" fillId="47" borderId="95" xfId="0" applyFont="1" applyFill="1" applyBorder="1" applyAlignment="1">
      <alignment horizontal="center" vertical="center" wrapText="1"/>
    </xf>
    <xf numFmtId="0" fontId="82" fillId="73" borderId="1" xfId="2" applyFont="1" applyFill="1" applyBorder="1" applyAlignment="1">
      <alignment horizontal="center" vertical="center" wrapText="1"/>
    </xf>
    <xf numFmtId="0" fontId="82" fillId="73" borderId="0" xfId="2" applyFont="1" applyFill="1" applyAlignment="1">
      <alignment horizontal="center" vertical="center" wrapText="1"/>
    </xf>
    <xf numFmtId="1" fontId="40" fillId="73" borderId="1" xfId="2" applyNumberFormat="1" applyFont="1" applyFill="1" applyBorder="1" applyAlignment="1" applyProtection="1">
      <alignment horizontal="center" vertical="center" wrapText="1"/>
      <protection hidden="1"/>
    </xf>
    <xf numFmtId="1" fontId="40" fillId="73" borderId="0" xfId="2" applyNumberFormat="1" applyFont="1" applyFill="1" applyAlignment="1" applyProtection="1">
      <alignment horizontal="center" vertical="center" wrapText="1"/>
      <protection hidden="1"/>
    </xf>
    <xf numFmtId="0" fontId="159" fillId="73" borderId="4" xfId="3" applyFont="1" applyFill="1" applyBorder="1" applyAlignment="1">
      <alignment horizontal="center" vertical="center" wrapText="1"/>
    </xf>
    <xf numFmtId="0" fontId="159" fillId="73" borderId="8" xfId="3" applyFont="1" applyFill="1" applyBorder="1" applyAlignment="1">
      <alignment horizontal="center" vertical="center" wrapText="1"/>
    </xf>
    <xf numFmtId="172" fontId="107" fillId="3" borderId="55" xfId="0" applyNumberFormat="1" applyFont="1" applyFill="1" applyBorder="1" applyAlignment="1">
      <alignment horizontal="left" vertical="center"/>
    </xf>
    <xf numFmtId="0" fontId="143" fillId="47" borderId="0" xfId="0" applyFont="1" applyFill="1" applyAlignment="1">
      <alignment horizontal="center" vertical="center" wrapText="1"/>
    </xf>
    <xf numFmtId="0" fontId="65" fillId="47" borderId="0" xfId="0" applyFont="1" applyFill="1" applyAlignment="1">
      <alignment horizontal="left" vertical="center" wrapText="1"/>
    </xf>
    <xf numFmtId="0" fontId="40" fillId="7" borderId="94" xfId="0" applyFont="1" applyFill="1" applyBorder="1" applyAlignment="1">
      <alignment horizontal="center" vertical="center"/>
    </xf>
    <xf numFmtId="0" fontId="48" fillId="55" borderId="0" xfId="2" applyFont="1" applyFill="1" applyAlignment="1" applyProtection="1">
      <alignment horizontal="center" vertical="center" wrapText="1"/>
      <protection locked="0"/>
    </xf>
    <xf numFmtId="0" fontId="48" fillId="55" borderId="55" xfId="2" applyFont="1" applyFill="1" applyBorder="1" applyAlignment="1" applyProtection="1">
      <alignment horizontal="center" vertical="center" wrapText="1"/>
      <protection locked="0"/>
    </xf>
    <xf numFmtId="0" fontId="48" fillId="55" borderId="21" xfId="2" applyFont="1" applyFill="1" applyBorder="1" applyAlignment="1">
      <alignment horizontal="center" vertical="center" wrapText="1"/>
    </xf>
    <xf numFmtId="0" fontId="48" fillId="55" borderId="56" xfId="2" applyFont="1" applyFill="1" applyBorder="1" applyAlignment="1">
      <alignment horizontal="center" vertical="center" wrapText="1"/>
    </xf>
    <xf numFmtId="0" fontId="112" fillId="53" borderId="51" xfId="2" applyFont="1" applyFill="1" applyBorder="1" applyAlignment="1" applyProtection="1">
      <alignment horizontal="center" vertical="center" wrapText="1"/>
      <protection hidden="1"/>
    </xf>
    <xf numFmtId="0" fontId="112" fillId="53" borderId="90" xfId="2" applyFont="1" applyFill="1" applyBorder="1" applyAlignment="1" applyProtection="1">
      <alignment horizontal="center" vertical="center" wrapText="1"/>
      <protection hidden="1"/>
    </xf>
    <xf numFmtId="0" fontId="145" fillId="3" borderId="70" xfId="2" applyFont="1" applyFill="1" applyBorder="1" applyAlignment="1" applyProtection="1">
      <alignment horizontal="center" vertical="center" wrapText="1"/>
      <protection hidden="1"/>
    </xf>
    <xf numFmtId="0" fontId="145" fillId="3" borderId="78" xfId="2" applyFont="1" applyFill="1" applyBorder="1" applyAlignment="1" applyProtection="1">
      <alignment horizontal="center" vertical="center" wrapText="1"/>
      <protection hidden="1"/>
    </xf>
    <xf numFmtId="0" fontId="144" fillId="7" borderId="0" xfId="2" applyFont="1" applyFill="1" applyAlignment="1">
      <alignment horizontal="center" vertical="center" wrapText="1"/>
    </xf>
    <xf numFmtId="0" fontId="144" fillId="7" borderId="55" xfId="2" applyFont="1" applyFill="1" applyBorder="1" applyAlignment="1">
      <alignment horizontal="center" vertical="center" wrapText="1"/>
    </xf>
    <xf numFmtId="0" fontId="48" fillId="3" borderId="0" xfId="2" applyFont="1" applyFill="1" applyAlignment="1">
      <alignment horizontal="center" vertical="center" wrapText="1"/>
    </xf>
    <xf numFmtId="0" fontId="48" fillId="3" borderId="55" xfId="2" applyFont="1" applyFill="1" applyBorder="1" applyAlignment="1">
      <alignment horizontal="center" vertical="center" wrapText="1"/>
    </xf>
    <xf numFmtId="0" fontId="48" fillId="3" borderId="53" xfId="2" applyFont="1" applyFill="1" applyBorder="1" applyAlignment="1">
      <alignment horizontal="center" vertical="center" wrapText="1"/>
    </xf>
    <xf numFmtId="0" fontId="48" fillId="49" borderId="0" xfId="2" applyFont="1" applyFill="1" applyAlignment="1">
      <alignment horizontal="center" vertical="center" wrapText="1"/>
    </xf>
    <xf numFmtId="0" fontId="48" fillId="49" borderId="55" xfId="2" applyFont="1" applyFill="1" applyBorder="1" applyAlignment="1">
      <alignment horizontal="center" vertical="center" wrapText="1"/>
    </xf>
    <xf numFmtId="0" fontId="48" fillId="3" borderId="8" xfId="2" applyFont="1" applyFill="1" applyBorder="1" applyAlignment="1">
      <alignment horizontal="center" vertical="center" wrapText="1"/>
    </xf>
    <xf numFmtId="0" fontId="48" fillId="3" borderId="54" xfId="2" applyFont="1" applyFill="1" applyBorder="1" applyAlignment="1">
      <alignment horizontal="center" vertical="center" wrapText="1"/>
    </xf>
    <xf numFmtId="0" fontId="143" fillId="90" borderId="0" xfId="0" applyFont="1" applyFill="1" applyAlignment="1">
      <alignment horizontal="center" vertical="center" wrapText="1"/>
    </xf>
    <xf numFmtId="0" fontId="65" fillId="90" borderId="0" xfId="0" applyFont="1" applyFill="1" applyAlignment="1">
      <alignment horizontal="left" vertical="center" wrapText="1"/>
    </xf>
    <xf numFmtId="0" fontId="48" fillId="42" borderId="0" xfId="2" applyFont="1" applyFill="1" applyAlignment="1">
      <alignment horizontal="center" vertical="center"/>
    </xf>
    <xf numFmtId="0" fontId="47" fillId="12" borderId="0" xfId="3" applyFont="1" applyFill="1" applyAlignment="1">
      <alignment horizontal="center" vertical="center"/>
    </xf>
  </cellXfs>
  <cellStyles count="21">
    <cellStyle name="Lien hypertexte" xfId="1" builtinId="8"/>
    <cellStyle name="Normal" xfId="0" builtinId="0"/>
    <cellStyle name="Normal 10 2 2 2 2 3 2 3 2 2 4 2" xfId="3" xr:uid="{0B5D675A-3399-4A32-974D-CC3707DAF4B0}"/>
    <cellStyle name="Normal 11 2 3 2 3 2 2 4 2" xfId="10" xr:uid="{2E6E3465-445A-43F4-938D-6C374C6239C5}"/>
    <cellStyle name="Normal 12 2" xfId="17" xr:uid="{8E9B35AF-9C9F-4C49-A0B1-3CCD5644C84E}"/>
    <cellStyle name="Normal 2 2 2 2 2" xfId="2" xr:uid="{23FA4BDA-DC3F-478D-BA91-D6E338289EAF}"/>
    <cellStyle name="Normal 2 2 2 2 3" xfId="8" xr:uid="{8596436A-492A-42C9-A350-9BB09ADBA5D7}"/>
    <cellStyle name="Normal 2 2 4" xfId="7" xr:uid="{79A5E901-DD4E-42DB-A1BD-467701B70713}"/>
    <cellStyle name="Normal 2 2 5" xfId="18" xr:uid="{F5F1E9E8-A762-431D-9519-C6C95516ED2E}"/>
    <cellStyle name="Normal 2 3" xfId="14" xr:uid="{BFD23A1B-72F6-4FD3-A972-1145F59B7121}"/>
    <cellStyle name="Normal 3 3 2" xfId="6" xr:uid="{A4E0213E-82F9-4556-B77F-61AAC94F49FF}"/>
    <cellStyle name="Normal 4 2 2 2 2 2 2 2 3 3 2" xfId="13" xr:uid="{9C8DD0AC-4125-4866-8E13-990B2175E1D9}"/>
    <cellStyle name="Normal 4 2 2 2 2 2 2 2 4 3 6 2" xfId="19" xr:uid="{8CAF2A41-2EC9-47CB-A087-4D0A661198D9}"/>
    <cellStyle name="Normal 4 2 2 2 2 2 2 5 4 2 3 2 2 3 2 2 4 2" xfId="11" xr:uid="{973FDB6D-D242-47B9-A4ED-AB465FE954FF}"/>
    <cellStyle name="Normal 4 2 2 2 2 2 2 6 2 2 3 2 3 3 2 2 4 2" xfId="5" xr:uid="{F19328BE-88ED-4720-9413-8B38C61AC599}"/>
    <cellStyle name="Normal 4 2 4 2 2 4 2 2 2 2 3 2" xfId="12" xr:uid="{E80CB91E-02B5-4EF6-B200-3307FC6E3285}"/>
    <cellStyle name="Normal 4 3 4 2 2 2" xfId="4" xr:uid="{4BBDD29D-015B-406F-B6E3-E3EBCCCE4AC0}"/>
    <cellStyle name="Normal 4 7" xfId="9" xr:uid="{89489393-ADC0-4583-B3D5-EDD9674F05CA}"/>
    <cellStyle name="Normal_Bases Cuisine 2" xfId="16" xr:uid="{D68C6E7A-61A7-48C7-A6AB-3942949E4277}"/>
    <cellStyle name="Normal_Comparer recettes 2009 OK 2 2" xfId="20" xr:uid="{5496DCDD-1426-48FE-ABD6-79F447695979}"/>
    <cellStyle name="Normal_Forum Marais 15 09 2001 2 2 2" xfId="15" xr:uid="{212D24A2-27F1-4D7E-85E1-9137D802D579}"/>
  </cellStyles>
  <dxfs count="1">
    <dxf>
      <font>
        <b/>
        <i val="0"/>
        <strike val="0"/>
        <color theme="0"/>
      </font>
      <numFmt numFmtId="0" formatCode="General"/>
      <fill>
        <patternFill>
          <bgColor rgb="FFC00000"/>
        </patternFill>
      </fill>
    </dxf>
  </dxfs>
  <tableStyles count="0" defaultTableStyle="TableStyleMedium2" defaultPivotStyle="PivotStyleLight16"/>
  <colors>
    <mruColors>
      <color rgb="FFD9E1F2"/>
      <color rgb="FF284780"/>
      <color rgb="FF0000FF"/>
      <color rgb="FFFFF2CC"/>
      <color rgb="FFF2E2C8"/>
      <color rgb="FF1F4E79"/>
      <color rgb="FF2F5597"/>
      <color rgb="FFFFCC00"/>
      <color rgb="FFA0A0A0"/>
      <color rgb="FFB388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67</xdr:row>
      <xdr:rowOff>1</xdr:rowOff>
    </xdr:from>
    <xdr:to>
      <xdr:col>2</xdr:col>
      <xdr:colOff>314325</xdr:colOff>
      <xdr:row>72</xdr:row>
      <xdr:rowOff>117209</xdr:rowOff>
    </xdr:to>
    <xdr:pic>
      <xdr:nvPicPr>
        <xdr:cNvPr id="2" name="Image 1">
          <a:extLst>
            <a:ext uri="{FF2B5EF4-FFF2-40B4-BE49-F238E27FC236}">
              <a16:creationId xmlns:a16="http://schemas.microsoft.com/office/drawing/2014/main" id="{B613AC25-3E8D-4FDC-9630-CC401EB92C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13287376"/>
          <a:ext cx="1076325" cy="1069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657225</xdr:colOff>
      <xdr:row>0</xdr:row>
      <xdr:rowOff>133350</xdr:rowOff>
    </xdr:from>
    <xdr:to>
      <xdr:col>11</xdr:col>
      <xdr:colOff>391658</xdr:colOff>
      <xdr:row>6</xdr:row>
      <xdr:rowOff>57304</xdr:rowOff>
    </xdr:to>
    <xdr:pic>
      <xdr:nvPicPr>
        <xdr:cNvPr id="3" name="Image 2">
          <a:extLst>
            <a:ext uri="{FF2B5EF4-FFF2-40B4-BE49-F238E27FC236}">
              <a16:creationId xmlns:a16="http://schemas.microsoft.com/office/drawing/2014/main" id="{D2B460BC-4E78-4CB0-A2F4-8D2746D8616E}"/>
            </a:ext>
          </a:extLst>
        </xdr:cNvPr>
        <xdr:cNvPicPr>
          <a:picLocks noChangeAspect="1"/>
        </xdr:cNvPicPr>
      </xdr:nvPicPr>
      <xdr:blipFill>
        <a:blip xmlns:r="http://schemas.openxmlformats.org/officeDocument/2006/relationships" r:embed="rId2"/>
        <a:stretch>
          <a:fillRect/>
        </a:stretch>
      </xdr:blipFill>
      <xdr:spPr>
        <a:xfrm>
          <a:off x="657225" y="133350"/>
          <a:ext cx="8116433" cy="1105054"/>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cuisine-centrale17.fr/" TargetMode="External"/><Relationship Id="rId7" Type="http://schemas.openxmlformats.org/officeDocument/2006/relationships/hyperlink" Target="https://www.hotellerie-restauration.ac-versailles.fr/spip.php?article4551" TargetMode="External"/><Relationship Id="rId2" Type="http://schemas.openxmlformats.org/officeDocument/2006/relationships/hyperlink" Target="https://cuisine-centrale17.fr/" TargetMode="External"/><Relationship Id="rId1" Type="http://schemas.openxmlformats.org/officeDocument/2006/relationships/hyperlink" Target="https://www.hotellerie-restauration.ac-versailles.fr/spip.php?auteur69" TargetMode="External"/><Relationship Id="rId6" Type="http://schemas.openxmlformats.org/officeDocument/2006/relationships/hyperlink" Target="https://www.facebook.com/UPRT.fr" TargetMode="External"/><Relationship Id="rId5" Type="http://schemas.openxmlformats.org/officeDocument/2006/relationships/hyperlink" Target="https://cuisine-centrale17.fr/" TargetMode="External"/><Relationship Id="rId4" Type="http://schemas.openxmlformats.org/officeDocument/2006/relationships/hyperlink" Target="mailto:%20cuisine.centrale17@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F9825-78CD-4E51-9116-C94AAE18EF6E}">
  <dimension ref="A1:O107"/>
  <sheetViews>
    <sheetView workbookViewId="0">
      <selection sqref="A1:XFD1048576"/>
    </sheetView>
  </sheetViews>
  <sheetFormatPr baseColWidth="10" defaultColWidth="11.42578125" defaultRowHeight="15"/>
  <cols>
    <col min="1" max="12" width="11.42578125" style="6"/>
    <col min="15" max="15" width="86" customWidth="1"/>
    <col min="16" max="16384" width="11.42578125" style="6"/>
  </cols>
  <sheetData>
    <row r="1" spans="1:15">
      <c r="A1" s="1" t="str">
        <f>ADDRESS(ROW(),COLUMN(),4)</f>
        <v>A1</v>
      </c>
      <c r="B1" s="2"/>
      <c r="C1" s="2"/>
      <c r="D1" s="2"/>
      <c r="E1" s="2"/>
      <c r="F1" s="2"/>
      <c r="G1" s="2"/>
      <c r="H1" s="2"/>
      <c r="I1" s="2"/>
      <c r="J1" s="2"/>
      <c r="K1" s="2"/>
      <c r="L1" s="2"/>
      <c r="M1" s="3">
        <v>1</v>
      </c>
      <c r="N1" s="4" t="str">
        <f>SUBSTITUTE(ADDRESS(1,COLUMN(),4),"1","")</f>
        <v>N</v>
      </c>
      <c r="O1" s="5" t="str">
        <f>SUBSTITUTE(ADDRESS(1,COLUMN(),4),"1","")</f>
        <v>O</v>
      </c>
    </row>
    <row r="2" spans="1:15">
      <c r="A2" s="2"/>
      <c r="B2" s="2"/>
      <c r="C2" s="2"/>
      <c r="D2" s="2"/>
      <c r="E2" s="2"/>
      <c r="F2" s="2"/>
      <c r="G2" s="2"/>
      <c r="H2" s="2"/>
      <c r="I2" s="2"/>
      <c r="J2" s="2"/>
      <c r="K2" s="2"/>
      <c r="L2" s="2"/>
      <c r="M2" s="3">
        <v>1</v>
      </c>
      <c r="N2" s="7" t="s">
        <v>0</v>
      </c>
      <c r="O2" s="8"/>
    </row>
    <row r="3" spans="1:15" ht="15.75">
      <c r="A3" s="2"/>
      <c r="B3" s="2"/>
      <c r="C3" s="2"/>
      <c r="D3" s="2"/>
      <c r="E3" s="2"/>
      <c r="F3" s="2"/>
      <c r="G3" s="2"/>
      <c r="H3" s="2"/>
      <c r="I3" s="2"/>
      <c r="J3" s="2"/>
      <c r="K3" s="2"/>
      <c r="L3" s="2"/>
      <c r="M3" s="3">
        <v>1</v>
      </c>
      <c r="N3" s="9">
        <f>COUNTA(A1:M107) + COUNTBLANK(A1:M107)</f>
        <v>1391</v>
      </c>
      <c r="O3" s="10" t="str">
        <f>"cellules entre -cells -celdas  "&amp;" " &amp;A1&amp;" et  "&amp;M107</f>
        <v>cellules entre -cells -celdas   A1 et  M107</v>
      </c>
    </row>
    <row r="4" spans="1:15" ht="15.75">
      <c r="A4" s="2"/>
      <c r="B4" s="2"/>
      <c r="C4" s="2"/>
      <c r="D4" s="2"/>
      <c r="E4" s="2"/>
      <c r="F4" s="2"/>
      <c r="G4" s="2"/>
      <c r="H4" s="2"/>
      <c r="I4" s="2"/>
      <c r="J4" s="2"/>
      <c r="K4" s="2"/>
      <c r="L4" s="2"/>
      <c r="M4" s="3">
        <v>1</v>
      </c>
      <c r="N4" s="9">
        <f>COUNTA(A1:M107)</f>
        <v>172</v>
      </c>
      <c r="O4" s="10" t="s">
        <v>1</v>
      </c>
    </row>
    <row r="5" spans="1:15" ht="15.75">
      <c r="A5" s="2"/>
      <c r="B5" s="2"/>
      <c r="C5" s="2"/>
      <c r="D5" s="2"/>
      <c r="E5" s="2"/>
      <c r="F5" s="2"/>
      <c r="G5" s="2"/>
      <c r="H5" s="2"/>
      <c r="I5" s="2"/>
      <c r="J5" s="2"/>
      <c r="K5" s="2"/>
      <c r="L5" s="2"/>
      <c r="M5" s="3">
        <v>1</v>
      </c>
      <c r="N5" s="9">
        <f>COUNTBLANK(A1:M107)</f>
        <v>1219</v>
      </c>
      <c r="O5" s="10" t="s">
        <v>2</v>
      </c>
    </row>
    <row r="6" spans="1:15" ht="15.75">
      <c r="A6" s="2"/>
      <c r="B6" s="2"/>
      <c r="C6" s="2"/>
      <c r="D6" s="2"/>
      <c r="E6" s="2"/>
      <c r="F6" s="2"/>
      <c r="G6" s="2"/>
      <c r="H6" s="2"/>
      <c r="I6" s="2"/>
      <c r="J6" s="2"/>
      <c r="K6" s="2"/>
      <c r="L6" s="2"/>
      <c r="M6" s="3">
        <v>1</v>
      </c>
      <c r="N6" s="9">
        <f>SUM(M1:M105)+2</f>
        <v>107</v>
      </c>
      <c r="O6" s="10" t="s">
        <v>3</v>
      </c>
    </row>
    <row r="7" spans="1:15" ht="15.75">
      <c r="A7" s="2"/>
      <c r="B7" s="2"/>
      <c r="C7" s="2"/>
      <c r="D7" s="2"/>
      <c r="E7" s="2"/>
      <c r="F7" s="2"/>
      <c r="G7" s="2"/>
      <c r="H7" s="2"/>
      <c r="I7" s="2"/>
      <c r="J7" s="2"/>
      <c r="K7" s="2"/>
      <c r="L7" s="2"/>
      <c r="M7" s="3">
        <v>1</v>
      </c>
      <c r="N7" s="9" cm="1">
        <f t="array" ref="N7">SUM(A107:L107+1)</f>
        <v>24</v>
      </c>
      <c r="O7" s="10" t="s">
        <v>4</v>
      </c>
    </row>
    <row r="8" spans="1:15" ht="18.75">
      <c r="A8" s="11"/>
      <c r="B8" s="12" t="s">
        <v>5</v>
      </c>
      <c r="C8" s="2"/>
      <c r="D8" s="2"/>
      <c r="E8" s="2"/>
      <c r="F8" s="2"/>
      <c r="G8" s="2"/>
      <c r="H8" s="2"/>
      <c r="I8" s="2"/>
      <c r="J8" s="2"/>
      <c r="K8" s="2"/>
      <c r="L8" s="2"/>
      <c r="M8" s="3">
        <v>1</v>
      </c>
      <c r="N8" s="9"/>
      <c r="O8" s="10"/>
    </row>
    <row r="9" spans="1:15" ht="31.5">
      <c r="A9" s="2"/>
      <c r="B9" s="13" t="s">
        <v>6</v>
      </c>
      <c r="C9" s="2"/>
      <c r="D9" s="2"/>
      <c r="E9" s="2"/>
      <c r="F9" s="2"/>
      <c r="G9" s="2"/>
      <c r="H9" s="2"/>
      <c r="I9" s="2"/>
      <c r="J9" s="2"/>
      <c r="K9" s="2"/>
      <c r="L9" s="2"/>
      <c r="M9" s="3">
        <v>1</v>
      </c>
    </row>
    <row r="10" spans="1:15">
      <c r="A10" s="2"/>
      <c r="B10" s="2"/>
      <c r="C10" s="2"/>
      <c r="D10" s="2"/>
      <c r="E10" s="2"/>
      <c r="F10" s="2"/>
      <c r="G10" s="2"/>
      <c r="H10" s="2"/>
      <c r="I10" s="2"/>
      <c r="J10" s="2"/>
      <c r="K10" s="2"/>
      <c r="L10" s="2"/>
      <c r="M10" s="3">
        <v>1</v>
      </c>
    </row>
    <row r="11" spans="1:15" ht="23.25">
      <c r="A11" s="2"/>
      <c r="B11" s="14" t="s">
        <v>7</v>
      </c>
      <c r="C11" s="2"/>
      <c r="D11" s="2"/>
      <c r="E11" s="2"/>
      <c r="F11" s="2"/>
      <c r="G11" s="2"/>
      <c r="H11" s="2"/>
      <c r="I11" s="2"/>
      <c r="J11" s="2"/>
      <c r="K11" s="2"/>
      <c r="L11" s="2"/>
      <c r="M11" s="3">
        <v>1</v>
      </c>
    </row>
    <row r="12" spans="1:15">
      <c r="A12" s="2"/>
      <c r="B12" s="2"/>
      <c r="C12" s="2"/>
      <c r="D12" s="2"/>
      <c r="E12" s="2"/>
      <c r="F12" s="2"/>
      <c r="G12" s="2"/>
      <c r="H12" s="2"/>
      <c r="I12" s="2"/>
      <c r="J12" s="2"/>
      <c r="K12" s="2"/>
      <c r="L12" s="2"/>
      <c r="M12" s="3">
        <v>1</v>
      </c>
    </row>
    <row r="13" spans="1:15">
      <c r="A13" s="2"/>
      <c r="B13" s="2" t="s">
        <v>8</v>
      </c>
      <c r="C13" s="2"/>
      <c r="D13" s="2"/>
      <c r="E13" s="2"/>
      <c r="F13" s="2"/>
      <c r="G13" s="2"/>
      <c r="H13" s="2"/>
      <c r="I13" s="2"/>
      <c r="J13" s="2"/>
      <c r="K13" s="2"/>
      <c r="L13" s="2"/>
      <c r="M13" s="3">
        <v>1</v>
      </c>
    </row>
    <row r="14" spans="1:15">
      <c r="A14" s="2"/>
      <c r="B14" s="2"/>
      <c r="C14" s="2"/>
      <c r="D14" s="2"/>
      <c r="E14" s="2"/>
      <c r="F14" s="2"/>
      <c r="G14" s="2"/>
      <c r="H14" s="2"/>
      <c r="I14" s="2"/>
      <c r="J14" s="2"/>
      <c r="K14" s="2"/>
      <c r="L14" s="2"/>
      <c r="M14" s="3">
        <v>1</v>
      </c>
    </row>
    <row r="15" spans="1:15">
      <c r="A15" s="2"/>
      <c r="B15" s="15" t="s">
        <v>9</v>
      </c>
      <c r="C15" s="2"/>
      <c r="D15" s="2"/>
      <c r="E15" s="2"/>
      <c r="F15" s="2"/>
      <c r="G15" s="2"/>
      <c r="H15" s="2"/>
      <c r="I15" s="2"/>
      <c r="J15" s="2"/>
      <c r="K15" s="2"/>
      <c r="L15" s="2"/>
      <c r="M15" s="3">
        <v>1</v>
      </c>
    </row>
    <row r="16" spans="1:15">
      <c r="A16" s="2"/>
      <c r="B16" s="2"/>
      <c r="C16" s="2"/>
      <c r="D16" s="2"/>
      <c r="E16" s="2"/>
      <c r="F16" s="2"/>
      <c r="G16" s="2"/>
      <c r="H16" s="2"/>
      <c r="I16" s="2"/>
      <c r="J16" s="2"/>
      <c r="K16" s="2"/>
      <c r="L16" s="2"/>
      <c r="M16" s="3">
        <v>1</v>
      </c>
    </row>
    <row r="17" spans="1:13">
      <c r="A17" s="2"/>
      <c r="B17" s="775" t="s">
        <v>10</v>
      </c>
      <c r="C17" s="775"/>
      <c r="D17" s="775"/>
      <c r="E17" s="775"/>
      <c r="F17" s="775"/>
      <c r="G17" s="775"/>
      <c r="H17" s="775"/>
      <c r="I17" s="775"/>
      <c r="J17" s="775"/>
      <c r="K17" s="775"/>
      <c r="L17" s="2"/>
      <c r="M17" s="3">
        <v>1</v>
      </c>
    </row>
    <row r="18" spans="1:13">
      <c r="A18" s="2"/>
      <c r="B18" s="775"/>
      <c r="C18" s="775"/>
      <c r="D18" s="775"/>
      <c r="E18" s="775"/>
      <c r="F18" s="775"/>
      <c r="G18" s="775"/>
      <c r="H18" s="775"/>
      <c r="I18" s="775"/>
      <c r="J18" s="775"/>
      <c r="K18" s="775"/>
      <c r="L18" s="2"/>
      <c r="M18" s="3">
        <v>1</v>
      </c>
    </row>
    <row r="19" spans="1:13">
      <c r="A19" s="2"/>
      <c r="B19" s="775"/>
      <c r="C19" s="775"/>
      <c r="D19" s="775"/>
      <c r="E19" s="775"/>
      <c r="F19" s="775"/>
      <c r="G19" s="775"/>
      <c r="H19" s="775"/>
      <c r="I19" s="775"/>
      <c r="J19" s="775"/>
      <c r="K19" s="775"/>
      <c r="L19" s="2"/>
      <c r="M19" s="3">
        <v>1</v>
      </c>
    </row>
    <row r="20" spans="1:13">
      <c r="A20" s="2"/>
      <c r="B20" s="2"/>
      <c r="C20" s="2"/>
      <c r="D20" s="2"/>
      <c r="E20" s="2"/>
      <c r="F20" s="2"/>
      <c r="G20" s="2"/>
      <c r="H20" s="2"/>
      <c r="I20" s="2"/>
      <c r="J20" s="2"/>
      <c r="K20" s="2"/>
      <c r="L20" s="2"/>
      <c r="M20" s="3">
        <v>1</v>
      </c>
    </row>
    <row r="21" spans="1:13">
      <c r="A21" s="2"/>
      <c r="B21" s="774" t="s">
        <v>11</v>
      </c>
      <c r="C21" s="774"/>
      <c r="D21" s="774"/>
      <c r="E21" s="774"/>
      <c r="F21" s="774"/>
      <c r="G21" s="774"/>
      <c r="H21" s="774"/>
      <c r="I21" s="774"/>
      <c r="J21" s="774"/>
      <c r="K21" s="774"/>
      <c r="L21" s="2"/>
      <c r="M21" s="3">
        <v>1</v>
      </c>
    </row>
    <row r="22" spans="1:13">
      <c r="A22" s="2"/>
      <c r="B22" s="774"/>
      <c r="C22" s="774"/>
      <c r="D22" s="774"/>
      <c r="E22" s="774"/>
      <c r="F22" s="774"/>
      <c r="G22" s="774"/>
      <c r="H22" s="774"/>
      <c r="I22" s="774"/>
      <c r="J22" s="774"/>
      <c r="K22" s="774"/>
      <c r="L22" s="2"/>
      <c r="M22" s="3">
        <v>1</v>
      </c>
    </row>
    <row r="23" spans="1:13">
      <c r="A23" s="2"/>
      <c r="B23" s="774"/>
      <c r="C23" s="774"/>
      <c r="D23" s="774"/>
      <c r="E23" s="774"/>
      <c r="F23" s="774"/>
      <c r="G23" s="774"/>
      <c r="H23" s="774"/>
      <c r="I23" s="774"/>
      <c r="J23" s="774"/>
      <c r="K23" s="774"/>
      <c r="L23" s="2"/>
      <c r="M23" s="3">
        <v>1</v>
      </c>
    </row>
    <row r="24" spans="1:13">
      <c r="A24" s="2"/>
      <c r="B24" s="774"/>
      <c r="C24" s="774"/>
      <c r="D24" s="774"/>
      <c r="E24" s="774"/>
      <c r="F24" s="774"/>
      <c r="G24" s="774"/>
      <c r="H24" s="774"/>
      <c r="I24" s="774"/>
      <c r="J24" s="774"/>
      <c r="K24" s="774"/>
      <c r="L24" s="2"/>
      <c r="M24" s="3">
        <v>1</v>
      </c>
    </row>
    <row r="25" spans="1:13">
      <c r="A25" s="2"/>
      <c r="B25" s="774"/>
      <c r="C25" s="774"/>
      <c r="D25" s="774"/>
      <c r="E25" s="774"/>
      <c r="F25" s="774"/>
      <c r="G25" s="774"/>
      <c r="H25" s="774"/>
      <c r="I25" s="774"/>
      <c r="J25" s="774"/>
      <c r="K25" s="774"/>
      <c r="L25" s="2"/>
      <c r="M25" s="3">
        <v>1</v>
      </c>
    </row>
    <row r="26" spans="1:13">
      <c r="A26" s="2"/>
      <c r="B26" s="2"/>
      <c r="C26" s="2"/>
      <c r="D26" s="2"/>
      <c r="E26" s="2"/>
      <c r="F26" s="2"/>
      <c r="G26" s="2"/>
      <c r="H26" s="2"/>
      <c r="I26" s="2"/>
      <c r="J26" s="2"/>
      <c r="K26" s="2"/>
      <c r="L26" s="2"/>
      <c r="M26" s="3">
        <v>1</v>
      </c>
    </row>
    <row r="27" spans="1:13" ht="18">
      <c r="A27" s="2"/>
      <c r="B27" s="16" t="s">
        <v>7</v>
      </c>
      <c r="C27" s="2"/>
      <c r="D27" s="2"/>
      <c r="E27" s="2"/>
      <c r="F27" s="2"/>
      <c r="G27" s="2"/>
      <c r="H27" s="2"/>
      <c r="I27" s="2"/>
      <c r="J27" s="2"/>
      <c r="K27" s="2"/>
      <c r="L27" s="2"/>
      <c r="M27" s="3">
        <v>1</v>
      </c>
    </row>
    <row r="28" spans="1:13">
      <c r="A28" s="2"/>
      <c r="B28" s="2"/>
      <c r="C28" s="2"/>
      <c r="D28" s="2"/>
      <c r="E28" s="2"/>
      <c r="F28" s="2"/>
      <c r="G28" s="2"/>
      <c r="H28" s="2"/>
      <c r="I28" s="2"/>
      <c r="J28" s="2"/>
      <c r="K28" s="2"/>
      <c r="L28" s="2"/>
      <c r="M28" s="3">
        <v>1</v>
      </c>
    </row>
    <row r="29" spans="1:13">
      <c r="A29" s="2"/>
      <c r="B29" s="2" t="s">
        <v>12</v>
      </c>
      <c r="C29" s="2"/>
      <c r="D29" s="2"/>
      <c r="E29" s="2"/>
      <c r="F29" s="2"/>
      <c r="G29" s="2"/>
      <c r="H29" s="2"/>
      <c r="I29" s="2"/>
      <c r="J29" s="2"/>
      <c r="K29" s="2"/>
      <c r="L29" s="2"/>
      <c r="M29" s="3">
        <v>1</v>
      </c>
    </row>
    <row r="30" spans="1:13">
      <c r="A30" s="2"/>
      <c r="B30" s="17"/>
      <c r="C30" s="2"/>
      <c r="D30" s="2"/>
      <c r="E30" s="2"/>
      <c r="F30" s="2"/>
      <c r="G30" s="2"/>
      <c r="H30" s="2"/>
      <c r="I30" s="2"/>
      <c r="J30" s="2"/>
      <c r="K30" s="2"/>
      <c r="L30" s="2"/>
      <c r="M30" s="3">
        <v>1</v>
      </c>
    </row>
    <row r="31" spans="1:13">
      <c r="A31" s="2"/>
      <c r="B31" s="17" t="s">
        <v>13</v>
      </c>
      <c r="C31" s="2"/>
      <c r="D31" s="2"/>
      <c r="E31" s="2"/>
      <c r="F31" s="2"/>
      <c r="G31" s="2"/>
      <c r="H31" s="2"/>
      <c r="I31" s="2"/>
      <c r="J31" s="2"/>
      <c r="K31" s="2"/>
      <c r="L31" s="2"/>
      <c r="M31" s="3">
        <v>1</v>
      </c>
    </row>
    <row r="32" spans="1:13">
      <c r="A32" s="2"/>
      <c r="B32" s="17" t="s">
        <v>14</v>
      </c>
      <c r="C32" s="2"/>
      <c r="D32" s="2"/>
      <c r="E32" s="2"/>
      <c r="F32" s="2"/>
      <c r="G32" s="2"/>
      <c r="H32" s="2"/>
      <c r="I32" s="2"/>
      <c r="J32" s="2"/>
      <c r="K32" s="2"/>
      <c r="L32" s="2"/>
      <c r="M32" s="3">
        <v>1</v>
      </c>
    </row>
    <row r="33" spans="1:13">
      <c r="A33" s="2"/>
      <c r="B33" s="17" t="s">
        <v>15</v>
      </c>
      <c r="C33" s="2"/>
      <c r="D33" s="2"/>
      <c r="E33" s="2"/>
      <c r="F33" s="2"/>
      <c r="G33" s="2"/>
      <c r="H33" s="2"/>
      <c r="I33" s="2"/>
      <c r="J33" s="2"/>
      <c r="K33" s="2"/>
      <c r="L33" s="2"/>
      <c r="M33" s="3">
        <v>1</v>
      </c>
    </row>
    <row r="34" spans="1:13">
      <c r="A34" s="2"/>
      <c r="B34" s="17" t="s">
        <v>16</v>
      </c>
      <c r="C34" s="2"/>
      <c r="D34" s="2"/>
      <c r="E34" s="2"/>
      <c r="F34" s="2"/>
      <c r="G34" s="2"/>
      <c r="H34" s="2"/>
      <c r="I34" s="2"/>
      <c r="J34" s="2"/>
      <c r="K34" s="2"/>
      <c r="L34" s="2"/>
      <c r="M34" s="3">
        <v>1</v>
      </c>
    </row>
    <row r="35" spans="1:13">
      <c r="A35" s="2"/>
      <c r="B35" s="17" t="s">
        <v>17</v>
      </c>
      <c r="C35" s="2"/>
      <c r="D35" s="2"/>
      <c r="E35" s="2"/>
      <c r="F35" s="2"/>
      <c r="G35" s="2"/>
      <c r="H35" s="2"/>
      <c r="I35" s="2"/>
      <c r="J35" s="2"/>
      <c r="K35" s="2"/>
      <c r="L35" s="2"/>
      <c r="M35" s="3">
        <v>1</v>
      </c>
    </row>
    <row r="36" spans="1:13">
      <c r="A36" s="2"/>
      <c r="B36" s="17" t="s">
        <v>18</v>
      </c>
      <c r="C36" s="2"/>
      <c r="D36" s="2"/>
      <c r="E36" s="2"/>
      <c r="F36" s="2"/>
      <c r="G36" s="2"/>
      <c r="H36" s="2"/>
      <c r="I36" s="2"/>
      <c r="J36" s="2"/>
      <c r="K36" s="2"/>
      <c r="L36" s="2"/>
      <c r="M36" s="3">
        <v>1</v>
      </c>
    </row>
    <row r="37" spans="1:13">
      <c r="A37" s="2"/>
      <c r="B37" s="2"/>
      <c r="C37" s="2"/>
      <c r="D37" s="2"/>
      <c r="E37" s="2"/>
      <c r="F37" s="2"/>
      <c r="G37" s="2"/>
      <c r="H37" s="2"/>
      <c r="I37" s="2"/>
      <c r="J37" s="2"/>
      <c r="K37" s="2"/>
      <c r="L37" s="2"/>
      <c r="M37" s="3">
        <v>1</v>
      </c>
    </row>
    <row r="38" spans="1:13">
      <c r="A38" s="2"/>
      <c r="B38" s="774" t="s">
        <v>19</v>
      </c>
      <c r="C38" s="774"/>
      <c r="D38" s="774"/>
      <c r="E38" s="774"/>
      <c r="F38" s="774"/>
      <c r="G38" s="774"/>
      <c r="H38" s="774"/>
      <c r="I38" s="774"/>
      <c r="J38" s="774"/>
      <c r="K38" s="774"/>
      <c r="L38" s="2"/>
      <c r="M38" s="3">
        <v>1</v>
      </c>
    </row>
    <row r="39" spans="1:13">
      <c r="A39" s="2"/>
      <c r="B39" s="774"/>
      <c r="C39" s="774"/>
      <c r="D39" s="774"/>
      <c r="E39" s="774"/>
      <c r="F39" s="774"/>
      <c r="G39" s="774"/>
      <c r="H39" s="774"/>
      <c r="I39" s="774"/>
      <c r="J39" s="774"/>
      <c r="K39" s="774"/>
      <c r="L39" s="2"/>
      <c r="M39" s="3">
        <v>1</v>
      </c>
    </row>
    <row r="40" spans="1:13">
      <c r="A40" s="2"/>
      <c r="B40" s="17"/>
      <c r="C40" s="2"/>
      <c r="D40" s="2"/>
      <c r="E40" s="2"/>
      <c r="F40" s="2"/>
      <c r="G40" s="2"/>
      <c r="H40" s="2"/>
      <c r="I40" s="2"/>
      <c r="J40" s="2"/>
      <c r="K40" s="2"/>
      <c r="L40" s="2"/>
      <c r="M40" s="3">
        <v>1</v>
      </c>
    </row>
    <row r="41" spans="1:13">
      <c r="A41" s="2"/>
      <c r="B41" s="18" t="s">
        <v>20</v>
      </c>
      <c r="C41" s="2"/>
      <c r="D41" s="2"/>
      <c r="E41" s="2"/>
      <c r="F41" s="2"/>
      <c r="G41" s="2"/>
      <c r="H41" s="2"/>
      <c r="I41" s="2"/>
      <c r="J41" s="2"/>
      <c r="K41" s="2"/>
      <c r="L41" s="2"/>
      <c r="M41" s="3">
        <v>1</v>
      </c>
    </row>
    <row r="42" spans="1:13">
      <c r="A42" s="2"/>
      <c r="B42" s="18" t="s">
        <v>21</v>
      </c>
      <c r="C42" s="2"/>
      <c r="D42" s="2"/>
      <c r="E42" s="2"/>
      <c r="F42" s="2"/>
      <c r="G42" s="2"/>
      <c r="H42" s="2"/>
      <c r="I42" s="2"/>
      <c r="J42" s="2"/>
      <c r="K42" s="2"/>
      <c r="L42" s="2"/>
      <c r="M42" s="3">
        <v>1</v>
      </c>
    </row>
    <row r="43" spans="1:13">
      <c r="A43" s="2"/>
      <c r="B43" s="18" t="s">
        <v>22</v>
      </c>
      <c r="C43" s="2"/>
      <c r="D43" s="2"/>
      <c r="E43" s="2"/>
      <c r="F43" s="2"/>
      <c r="G43" s="2"/>
      <c r="H43" s="2"/>
      <c r="I43" s="2"/>
      <c r="J43" s="2"/>
      <c r="K43" s="2"/>
      <c r="L43" s="2"/>
      <c r="M43" s="3">
        <v>1</v>
      </c>
    </row>
    <row r="44" spans="1:13">
      <c r="A44" s="2"/>
      <c r="B44" s="18" t="s">
        <v>23</v>
      </c>
      <c r="C44" s="2"/>
      <c r="D44" s="2"/>
      <c r="E44" s="2"/>
      <c r="F44" s="2"/>
      <c r="G44" s="2"/>
      <c r="H44" s="2"/>
      <c r="I44" s="2"/>
      <c r="J44" s="2"/>
      <c r="K44" s="2"/>
      <c r="L44" s="2"/>
      <c r="M44" s="3">
        <v>1</v>
      </c>
    </row>
    <row r="45" spans="1:13">
      <c r="A45" s="2"/>
      <c r="B45" s="18" t="s">
        <v>24</v>
      </c>
      <c r="C45" s="2"/>
      <c r="D45" s="2"/>
      <c r="E45" s="2"/>
      <c r="F45" s="2"/>
      <c r="G45" s="2"/>
      <c r="H45" s="2"/>
      <c r="I45" s="2"/>
      <c r="J45" s="2"/>
      <c r="K45" s="2"/>
      <c r="L45" s="2"/>
      <c r="M45" s="3">
        <v>1</v>
      </c>
    </row>
    <row r="46" spans="1:13">
      <c r="A46" s="2"/>
      <c r="B46" s="18" t="s">
        <v>25</v>
      </c>
      <c r="C46" s="2"/>
      <c r="D46" s="2"/>
      <c r="E46" s="2"/>
      <c r="F46" s="2"/>
      <c r="G46" s="2"/>
      <c r="H46" s="2"/>
      <c r="I46" s="2"/>
      <c r="J46" s="2"/>
      <c r="K46" s="2"/>
      <c r="L46" s="2"/>
      <c r="M46" s="3">
        <v>1</v>
      </c>
    </row>
    <row r="47" spans="1:13">
      <c r="A47" s="2"/>
      <c r="B47" s="18" t="s">
        <v>26</v>
      </c>
      <c r="C47" s="2"/>
      <c r="D47" s="2"/>
      <c r="E47" s="2"/>
      <c r="F47" s="2"/>
      <c r="G47" s="2"/>
      <c r="H47" s="2"/>
      <c r="I47" s="2"/>
      <c r="J47" s="2"/>
      <c r="K47" s="2"/>
      <c r="L47" s="2"/>
      <c r="M47" s="3">
        <v>1</v>
      </c>
    </row>
    <row r="48" spans="1:13">
      <c r="A48" s="2"/>
      <c r="B48" s="2"/>
      <c r="C48" s="2"/>
      <c r="D48" s="2"/>
      <c r="E48" s="2"/>
      <c r="F48" s="2"/>
      <c r="G48" s="2"/>
      <c r="H48" s="2"/>
      <c r="I48" s="2"/>
      <c r="J48" s="2"/>
      <c r="K48" s="2"/>
      <c r="L48" s="2"/>
      <c r="M48" s="3">
        <v>1</v>
      </c>
    </row>
    <row r="49" spans="1:13">
      <c r="A49" s="2"/>
      <c r="B49" s="2" t="s">
        <v>27</v>
      </c>
      <c r="C49" s="2"/>
      <c r="D49" s="2"/>
      <c r="E49" s="2"/>
      <c r="F49" s="2"/>
      <c r="G49" s="2"/>
      <c r="H49" s="2"/>
      <c r="I49" s="2"/>
      <c r="J49" s="2"/>
      <c r="K49" s="2"/>
      <c r="L49" s="2"/>
      <c r="M49" s="3">
        <v>1</v>
      </c>
    </row>
    <row r="50" spans="1:13">
      <c r="A50" s="2"/>
      <c r="B50" s="2" t="s">
        <v>28</v>
      </c>
      <c r="C50" s="2"/>
      <c r="D50" s="2"/>
      <c r="E50" s="2"/>
      <c r="F50" s="2"/>
      <c r="G50" s="2"/>
      <c r="H50" s="2"/>
      <c r="I50" s="2"/>
      <c r="J50" s="2"/>
      <c r="K50" s="2"/>
      <c r="L50" s="2"/>
      <c r="M50" s="3">
        <v>1</v>
      </c>
    </row>
    <row r="51" spans="1:13">
      <c r="A51" s="2"/>
      <c r="B51" s="2"/>
      <c r="C51" s="2"/>
      <c r="D51" s="2"/>
      <c r="E51" s="2"/>
      <c r="F51" s="2"/>
      <c r="G51" s="2"/>
      <c r="H51" s="2"/>
      <c r="I51" s="2"/>
      <c r="J51" s="2"/>
      <c r="K51" s="2"/>
      <c r="L51" s="2"/>
      <c r="M51" s="3">
        <v>1</v>
      </c>
    </row>
    <row r="52" spans="1:13" ht="18">
      <c r="A52" s="2"/>
      <c r="B52" s="16" t="s">
        <v>29</v>
      </c>
      <c r="C52" s="2"/>
      <c r="D52" s="2"/>
      <c r="E52" s="2"/>
      <c r="F52" s="2"/>
      <c r="G52" s="2"/>
      <c r="H52" s="2"/>
      <c r="I52" s="2"/>
      <c r="J52" s="2"/>
      <c r="K52" s="2"/>
      <c r="L52" s="2"/>
      <c r="M52" s="3">
        <v>1</v>
      </c>
    </row>
    <row r="53" spans="1:13">
      <c r="A53" s="2"/>
      <c r="B53" s="2"/>
      <c r="C53" s="2"/>
      <c r="D53" s="2"/>
      <c r="E53" s="2"/>
      <c r="F53" s="2"/>
      <c r="G53" s="2"/>
      <c r="H53" s="2"/>
      <c r="I53" s="2"/>
      <c r="J53" s="2"/>
      <c r="K53" s="2"/>
      <c r="L53" s="2"/>
      <c r="M53" s="3">
        <v>1</v>
      </c>
    </row>
    <row r="54" spans="1:13">
      <c r="A54" s="2"/>
      <c r="B54" s="2" t="s">
        <v>30</v>
      </c>
      <c r="C54" s="2"/>
      <c r="D54" s="2"/>
      <c r="E54" s="2"/>
      <c r="F54" s="2"/>
      <c r="G54" s="2"/>
      <c r="H54" s="2"/>
      <c r="I54" s="2"/>
      <c r="J54" s="2"/>
      <c r="K54" s="2"/>
      <c r="L54" s="2"/>
      <c r="M54" s="3">
        <v>1</v>
      </c>
    </row>
    <row r="55" spans="1:13">
      <c r="A55" s="2"/>
      <c r="B55" s="17" t="s">
        <v>31</v>
      </c>
      <c r="C55" s="2"/>
      <c r="D55" s="2"/>
      <c r="E55" s="2"/>
      <c r="F55" s="2"/>
      <c r="G55" s="2"/>
      <c r="H55" s="2"/>
      <c r="I55" s="2"/>
      <c r="J55" s="2"/>
      <c r="K55" s="2"/>
      <c r="L55" s="2"/>
      <c r="M55" s="3">
        <v>1</v>
      </c>
    </row>
    <row r="56" spans="1:13">
      <c r="A56" s="2"/>
      <c r="B56" s="17"/>
      <c r="C56" s="2"/>
      <c r="D56" s="2"/>
      <c r="E56" s="2"/>
      <c r="F56" s="2"/>
      <c r="G56" s="2"/>
      <c r="H56" s="2"/>
      <c r="I56" s="2"/>
      <c r="J56" s="2"/>
      <c r="K56" s="2"/>
      <c r="L56" s="2"/>
      <c r="M56" s="3">
        <v>1</v>
      </c>
    </row>
    <row r="57" spans="1:13">
      <c r="A57" s="2"/>
      <c r="B57" s="17" t="s">
        <v>32</v>
      </c>
      <c r="C57" s="2"/>
      <c r="D57" s="2"/>
      <c r="E57" s="2"/>
      <c r="F57" s="2"/>
      <c r="G57" s="2"/>
      <c r="H57" s="2"/>
      <c r="I57" s="2"/>
      <c r="J57" s="2"/>
      <c r="K57" s="2"/>
      <c r="L57" s="2"/>
      <c r="M57" s="3">
        <v>1</v>
      </c>
    </row>
    <row r="58" spans="1:13">
      <c r="A58" s="2"/>
      <c r="B58" s="17" t="s">
        <v>33</v>
      </c>
      <c r="C58" s="2"/>
      <c r="D58" s="2"/>
      <c r="E58" s="2"/>
      <c r="F58" s="2"/>
      <c r="G58" s="2"/>
      <c r="H58" s="2"/>
      <c r="I58" s="2"/>
      <c r="J58" s="2"/>
      <c r="K58" s="2"/>
      <c r="L58" s="2"/>
      <c r="M58" s="3">
        <v>1</v>
      </c>
    </row>
    <row r="59" spans="1:13">
      <c r="A59" s="2"/>
      <c r="B59" s="17" t="s">
        <v>34</v>
      </c>
      <c r="C59" s="2"/>
      <c r="D59" s="2"/>
      <c r="E59" s="2"/>
      <c r="F59" s="2"/>
      <c r="G59" s="2"/>
      <c r="H59" s="2"/>
      <c r="I59" s="2"/>
      <c r="J59" s="2"/>
      <c r="K59" s="2"/>
      <c r="L59" s="2"/>
      <c r="M59" s="3">
        <v>1</v>
      </c>
    </row>
    <row r="60" spans="1:13">
      <c r="A60" s="2"/>
      <c r="B60" s="2"/>
      <c r="C60" s="2"/>
      <c r="D60" s="2"/>
      <c r="E60" s="2"/>
      <c r="F60" s="2"/>
      <c r="G60" s="2"/>
      <c r="H60" s="2"/>
      <c r="I60" s="2"/>
      <c r="J60" s="2"/>
      <c r="K60" s="2"/>
      <c r="L60" s="2"/>
      <c r="M60" s="3">
        <v>1</v>
      </c>
    </row>
    <row r="61" spans="1:13">
      <c r="A61" s="2"/>
      <c r="B61" s="19" t="s">
        <v>35</v>
      </c>
      <c r="C61" s="2"/>
      <c r="D61" s="2"/>
      <c r="E61" s="2"/>
      <c r="F61" s="2"/>
      <c r="G61" s="2"/>
      <c r="H61" s="2"/>
      <c r="I61" s="2"/>
      <c r="J61" s="2"/>
      <c r="K61" s="2"/>
      <c r="L61" s="2"/>
      <c r="M61" s="3">
        <v>1</v>
      </c>
    </row>
    <row r="62" spans="1:13">
      <c r="A62" s="2"/>
      <c r="B62" s="2" t="s">
        <v>36</v>
      </c>
      <c r="C62" s="2"/>
      <c r="D62" s="2"/>
      <c r="E62" s="2"/>
      <c r="F62" s="2"/>
      <c r="G62" s="2"/>
      <c r="H62" s="2"/>
      <c r="I62" s="2"/>
      <c r="J62" s="2"/>
      <c r="K62" s="2"/>
      <c r="L62" s="2"/>
      <c r="M62" s="3">
        <v>1</v>
      </c>
    </row>
    <row r="63" spans="1:13">
      <c r="A63" s="2"/>
      <c r="B63" s="2"/>
      <c r="C63" s="2"/>
      <c r="D63" s="2"/>
      <c r="E63" s="2"/>
      <c r="F63" s="2"/>
      <c r="G63" s="2"/>
      <c r="H63" s="2"/>
      <c r="I63" s="2"/>
      <c r="J63" s="2"/>
      <c r="K63" s="2"/>
      <c r="L63" s="2"/>
      <c r="M63" s="3">
        <v>1</v>
      </c>
    </row>
    <row r="64" spans="1:13">
      <c r="A64" s="2"/>
      <c r="B64" s="2" t="s">
        <v>37</v>
      </c>
      <c r="C64" s="2"/>
      <c r="D64" s="2"/>
      <c r="E64" s="2"/>
      <c r="F64" s="2"/>
      <c r="G64" s="2"/>
      <c r="H64" s="2"/>
      <c r="I64" s="2"/>
      <c r="J64" s="2"/>
      <c r="K64" s="2"/>
      <c r="L64" s="2"/>
      <c r="M64" s="3">
        <v>1</v>
      </c>
    </row>
    <row r="65" spans="1:13">
      <c r="A65" s="2"/>
      <c r="B65" s="2"/>
      <c r="C65" s="2"/>
      <c r="D65" s="2"/>
      <c r="E65" s="2"/>
      <c r="F65" s="2"/>
      <c r="G65" s="2"/>
      <c r="H65" s="2"/>
      <c r="I65" s="2"/>
      <c r="J65" s="2"/>
      <c r="K65" s="2"/>
      <c r="L65" s="2"/>
      <c r="M65" s="3">
        <v>1</v>
      </c>
    </row>
    <row r="66" spans="1:13" ht="18">
      <c r="A66" s="2"/>
      <c r="B66" s="16" t="s">
        <v>38</v>
      </c>
      <c r="C66" s="2"/>
      <c r="D66" s="2"/>
      <c r="E66" s="2"/>
      <c r="F66" s="2"/>
      <c r="G66" s="2"/>
      <c r="H66" s="2"/>
      <c r="I66" s="2"/>
      <c r="J66" s="2"/>
      <c r="K66" s="2"/>
      <c r="L66" s="2"/>
      <c r="M66" s="3">
        <v>1</v>
      </c>
    </row>
    <row r="67" spans="1:13">
      <c r="A67" s="2"/>
      <c r="B67" s="2"/>
      <c r="C67" s="2"/>
      <c r="D67" s="2"/>
      <c r="E67" s="2"/>
      <c r="F67" s="2"/>
      <c r="G67" s="2"/>
      <c r="H67" s="2"/>
      <c r="I67" s="2"/>
      <c r="J67" s="2"/>
      <c r="K67" s="2"/>
      <c r="L67" s="2"/>
      <c r="M67" s="3">
        <v>1</v>
      </c>
    </row>
    <row r="68" spans="1:13">
      <c r="A68" s="2"/>
      <c r="B68" s="2"/>
      <c r="C68" s="2"/>
      <c r="D68" s="2"/>
      <c r="E68" s="2"/>
      <c r="F68" s="2"/>
      <c r="G68" s="2"/>
      <c r="H68" s="2"/>
      <c r="I68" s="2"/>
      <c r="J68" s="2"/>
      <c r="K68" s="2"/>
      <c r="L68" s="2"/>
      <c r="M68" s="3">
        <v>1</v>
      </c>
    </row>
    <row r="69" spans="1:13">
      <c r="A69" s="2"/>
      <c r="B69" s="2"/>
      <c r="C69" s="2"/>
      <c r="D69" s="2"/>
      <c r="E69" s="2"/>
      <c r="F69" s="2"/>
      <c r="G69" s="2"/>
      <c r="H69" s="2"/>
      <c r="I69" s="2"/>
      <c r="J69" s="2"/>
      <c r="K69" s="2"/>
      <c r="L69" s="2"/>
      <c r="M69" s="3">
        <v>1</v>
      </c>
    </row>
    <row r="70" spans="1:13">
      <c r="A70" s="2"/>
      <c r="B70" s="2"/>
      <c r="C70" s="2"/>
      <c r="D70" s="2"/>
      <c r="E70" s="2"/>
      <c r="F70" s="2"/>
      <c r="G70" s="2"/>
      <c r="H70" s="2"/>
      <c r="I70" s="2"/>
      <c r="J70" s="2"/>
      <c r="K70" s="2"/>
      <c r="L70" s="2"/>
      <c r="M70" s="3">
        <v>1</v>
      </c>
    </row>
    <row r="71" spans="1:13">
      <c r="A71" s="2"/>
      <c r="B71" s="2"/>
      <c r="C71" s="2"/>
      <c r="D71" s="2"/>
      <c r="E71" s="2"/>
      <c r="F71" s="2"/>
      <c r="G71" s="2"/>
      <c r="H71" s="2"/>
      <c r="I71" s="2"/>
      <c r="J71" s="2"/>
      <c r="K71" s="2"/>
      <c r="L71" s="2"/>
      <c r="M71" s="3">
        <v>1</v>
      </c>
    </row>
    <row r="72" spans="1:13">
      <c r="A72" s="2"/>
      <c r="B72" s="2"/>
      <c r="C72" s="2"/>
      <c r="D72" s="2"/>
      <c r="E72" s="2"/>
      <c r="F72" s="2"/>
      <c r="G72" s="2"/>
      <c r="H72" s="2"/>
      <c r="I72" s="2"/>
      <c r="J72" s="2"/>
      <c r="K72" s="2"/>
      <c r="L72" s="2"/>
      <c r="M72" s="3">
        <v>1</v>
      </c>
    </row>
    <row r="73" spans="1:13">
      <c r="A73" s="2"/>
      <c r="B73" s="2"/>
      <c r="C73" s="2"/>
      <c r="D73" s="2"/>
      <c r="E73" s="2"/>
      <c r="F73" s="2"/>
      <c r="G73" s="2"/>
      <c r="H73" s="2"/>
      <c r="I73" s="2"/>
      <c r="J73" s="2"/>
      <c r="K73" s="2"/>
      <c r="L73" s="2"/>
      <c r="M73" s="3">
        <v>1</v>
      </c>
    </row>
    <row r="74" spans="1:13">
      <c r="A74" s="2"/>
      <c r="B74" s="775" t="s">
        <v>39</v>
      </c>
      <c r="C74" s="775"/>
      <c r="D74" s="775"/>
      <c r="E74" s="775"/>
      <c r="F74" s="775"/>
      <c r="G74" s="775"/>
      <c r="H74" s="775"/>
      <c r="I74" s="775"/>
      <c r="J74" s="775"/>
      <c r="K74" s="775"/>
      <c r="L74" s="2"/>
      <c r="M74" s="3">
        <v>1</v>
      </c>
    </row>
    <row r="75" spans="1:13">
      <c r="A75" s="2"/>
      <c r="B75" s="775"/>
      <c r="C75" s="775"/>
      <c r="D75" s="775"/>
      <c r="E75" s="775"/>
      <c r="F75" s="775"/>
      <c r="G75" s="775"/>
      <c r="H75" s="775"/>
      <c r="I75" s="775"/>
      <c r="J75" s="775"/>
      <c r="K75" s="775"/>
      <c r="L75" s="2"/>
      <c r="M75" s="3">
        <v>1</v>
      </c>
    </row>
    <row r="76" spans="1:13">
      <c r="A76" s="2"/>
      <c r="B76" s="775"/>
      <c r="C76" s="775"/>
      <c r="D76" s="775"/>
      <c r="E76" s="775"/>
      <c r="F76" s="775"/>
      <c r="G76" s="775"/>
      <c r="H76" s="775"/>
      <c r="I76" s="775"/>
      <c r="J76" s="775"/>
      <c r="K76" s="775"/>
      <c r="L76" s="2"/>
      <c r="M76" s="3">
        <v>1</v>
      </c>
    </row>
    <row r="77" spans="1:13">
      <c r="A77" s="2"/>
      <c r="B77" s="775"/>
      <c r="C77" s="775"/>
      <c r="D77" s="775"/>
      <c r="E77" s="775"/>
      <c r="F77" s="775"/>
      <c r="G77" s="775"/>
      <c r="H77" s="775"/>
      <c r="I77" s="775"/>
      <c r="J77" s="775"/>
      <c r="K77" s="775"/>
      <c r="L77" s="2"/>
      <c r="M77" s="3">
        <v>1</v>
      </c>
    </row>
    <row r="78" spans="1:13">
      <c r="A78" s="2"/>
      <c r="B78" s="17"/>
      <c r="C78" s="2"/>
      <c r="D78" s="2"/>
      <c r="E78" s="2"/>
      <c r="F78" s="2"/>
      <c r="G78" s="2"/>
      <c r="H78" s="2"/>
      <c r="I78" s="2"/>
      <c r="J78" s="2"/>
      <c r="K78" s="2"/>
      <c r="L78" s="2"/>
      <c r="M78" s="3">
        <v>1</v>
      </c>
    </row>
    <row r="79" spans="1:13">
      <c r="A79" s="2"/>
      <c r="B79" s="17" t="s">
        <v>40</v>
      </c>
      <c r="C79" s="2"/>
      <c r="D79" s="2"/>
      <c r="E79" s="2"/>
      <c r="F79" s="2"/>
      <c r="G79" s="2"/>
      <c r="H79" s="2"/>
      <c r="I79" s="2"/>
      <c r="J79" s="2"/>
      <c r="K79" s="2"/>
      <c r="L79" s="2"/>
      <c r="M79" s="3">
        <v>1</v>
      </c>
    </row>
    <row r="80" spans="1:13">
      <c r="A80" s="2"/>
      <c r="B80" s="17" t="s">
        <v>41</v>
      </c>
      <c r="C80" s="2"/>
      <c r="D80" s="2"/>
      <c r="E80" s="2"/>
      <c r="F80" s="2"/>
      <c r="G80" s="2"/>
      <c r="H80" s="2"/>
      <c r="I80" s="2"/>
      <c r="J80" s="2"/>
      <c r="K80" s="2"/>
      <c r="L80" s="2"/>
      <c r="M80" s="3">
        <v>1</v>
      </c>
    </row>
    <row r="81" spans="1:13">
      <c r="A81" s="2"/>
      <c r="B81" s="17" t="s">
        <v>42</v>
      </c>
      <c r="C81" s="2"/>
      <c r="D81" s="2"/>
      <c r="E81" s="2"/>
      <c r="F81" s="2"/>
      <c r="G81" s="2"/>
      <c r="H81" s="2"/>
      <c r="I81" s="2"/>
      <c r="J81" s="2"/>
      <c r="K81" s="2"/>
      <c r="L81" s="2"/>
      <c r="M81" s="3">
        <v>1</v>
      </c>
    </row>
    <row r="82" spans="1:13">
      <c r="A82" s="2"/>
      <c r="B82" s="17" t="s">
        <v>43</v>
      </c>
      <c r="C82" s="2"/>
      <c r="D82" s="2"/>
      <c r="E82" s="2"/>
      <c r="F82" s="2"/>
      <c r="G82" s="2"/>
      <c r="H82" s="2"/>
      <c r="I82" s="2"/>
      <c r="J82" s="2"/>
      <c r="K82" s="2"/>
      <c r="L82" s="2"/>
      <c r="M82" s="3">
        <v>1</v>
      </c>
    </row>
    <row r="83" spans="1:13">
      <c r="A83" s="2"/>
      <c r="B83" s="2"/>
      <c r="C83" s="2"/>
      <c r="D83" s="2"/>
      <c r="E83" s="2"/>
      <c r="F83" s="2"/>
      <c r="G83" s="2"/>
      <c r="H83" s="2"/>
      <c r="I83" s="2"/>
      <c r="J83" s="2"/>
      <c r="K83" s="2"/>
      <c r="L83" s="2"/>
      <c r="M83" s="3">
        <v>1</v>
      </c>
    </row>
    <row r="84" spans="1:13">
      <c r="A84" s="2"/>
      <c r="B84" s="2" t="s">
        <v>44</v>
      </c>
      <c r="C84" s="2"/>
      <c r="D84" s="2"/>
      <c r="E84" s="2"/>
      <c r="F84" s="2"/>
      <c r="G84" s="2"/>
      <c r="H84" s="2"/>
      <c r="I84" s="2"/>
      <c r="J84" s="2"/>
      <c r="K84" s="2"/>
      <c r="L84" s="2"/>
      <c r="M84" s="3">
        <v>1</v>
      </c>
    </row>
    <row r="85" spans="1:13">
      <c r="A85" s="2"/>
      <c r="B85" s="774" t="s">
        <v>45</v>
      </c>
      <c r="C85" s="774"/>
      <c r="D85" s="774"/>
      <c r="E85" s="774"/>
      <c r="F85" s="774"/>
      <c r="G85" s="774"/>
      <c r="H85" s="774"/>
      <c r="I85" s="774"/>
      <c r="J85" s="774"/>
      <c r="K85" s="774"/>
      <c r="L85" s="2"/>
      <c r="M85" s="3">
        <v>1</v>
      </c>
    </row>
    <row r="86" spans="1:13">
      <c r="A86" s="2"/>
      <c r="B86" s="774"/>
      <c r="C86" s="774"/>
      <c r="D86" s="774"/>
      <c r="E86" s="774"/>
      <c r="F86" s="774"/>
      <c r="G86" s="774"/>
      <c r="H86" s="774"/>
      <c r="I86" s="774"/>
      <c r="J86" s="774"/>
      <c r="K86" s="774"/>
      <c r="L86" s="2"/>
      <c r="M86" s="3">
        <v>1</v>
      </c>
    </row>
    <row r="87" spans="1:13">
      <c r="A87" s="2"/>
      <c r="B87" s="774"/>
      <c r="C87" s="774"/>
      <c r="D87" s="774"/>
      <c r="E87" s="774"/>
      <c r="F87" s="774"/>
      <c r="G87" s="774"/>
      <c r="H87" s="774"/>
      <c r="I87" s="774"/>
      <c r="J87" s="774"/>
      <c r="K87" s="774"/>
      <c r="L87" s="2"/>
      <c r="M87" s="3">
        <v>1</v>
      </c>
    </row>
    <row r="88" spans="1:13" ht="18">
      <c r="A88" s="2"/>
      <c r="B88" s="16" t="s">
        <v>46</v>
      </c>
      <c r="C88" s="2"/>
      <c r="D88" s="2"/>
      <c r="E88" s="2"/>
      <c r="F88" s="2"/>
      <c r="G88" s="2"/>
      <c r="H88" s="2"/>
      <c r="I88" s="2"/>
      <c r="J88" s="2"/>
      <c r="K88" s="2"/>
      <c r="L88" s="2"/>
      <c r="M88" s="3">
        <v>1</v>
      </c>
    </row>
    <row r="89" spans="1:13">
      <c r="A89" s="2"/>
      <c r="B89" s="2"/>
      <c r="C89" s="2"/>
      <c r="D89" s="2"/>
      <c r="E89" s="2"/>
      <c r="F89" s="2"/>
      <c r="G89" s="2"/>
      <c r="H89" s="2"/>
      <c r="I89" s="2"/>
      <c r="J89" s="2"/>
      <c r="K89" s="2"/>
      <c r="L89" s="2"/>
      <c r="M89" s="3">
        <v>1</v>
      </c>
    </row>
    <row r="90" spans="1:13">
      <c r="A90" s="2"/>
      <c r="B90" s="774" t="s">
        <v>47</v>
      </c>
      <c r="C90" s="774"/>
      <c r="D90" s="774"/>
      <c r="E90" s="774"/>
      <c r="F90" s="774"/>
      <c r="G90" s="774"/>
      <c r="H90" s="774"/>
      <c r="I90" s="774"/>
      <c r="J90" s="774"/>
      <c r="K90" s="774"/>
      <c r="L90" s="2"/>
      <c r="M90" s="3">
        <v>1</v>
      </c>
    </row>
    <row r="91" spans="1:13">
      <c r="A91" s="2"/>
      <c r="B91" s="774"/>
      <c r="C91" s="774"/>
      <c r="D91" s="774"/>
      <c r="E91" s="774"/>
      <c r="F91" s="774"/>
      <c r="G91" s="774"/>
      <c r="H91" s="774"/>
      <c r="I91" s="774"/>
      <c r="J91" s="774"/>
      <c r="K91" s="774"/>
      <c r="L91" s="2"/>
      <c r="M91" s="3">
        <v>1</v>
      </c>
    </row>
    <row r="92" spans="1:13">
      <c r="A92" s="2"/>
      <c r="B92" s="774"/>
      <c r="C92" s="774"/>
      <c r="D92" s="774"/>
      <c r="E92" s="774"/>
      <c r="F92" s="774"/>
      <c r="G92" s="774"/>
      <c r="H92" s="774"/>
      <c r="I92" s="774"/>
      <c r="J92" s="774"/>
      <c r="K92" s="774"/>
      <c r="L92" s="2"/>
      <c r="M92" s="3">
        <v>1</v>
      </c>
    </row>
    <row r="93" spans="1:13">
      <c r="A93" s="2"/>
      <c r="B93" s="17"/>
      <c r="C93" s="2"/>
      <c r="D93" s="2"/>
      <c r="E93" s="2"/>
      <c r="F93" s="2"/>
      <c r="G93" s="2"/>
      <c r="H93" s="2"/>
      <c r="I93" s="2"/>
      <c r="J93" s="2"/>
      <c r="K93" s="2"/>
      <c r="L93" s="2"/>
      <c r="M93" s="3">
        <v>1</v>
      </c>
    </row>
    <row r="94" spans="1:13">
      <c r="A94" s="2"/>
      <c r="B94" s="17" t="s">
        <v>48</v>
      </c>
      <c r="C94" s="2"/>
      <c r="D94" s="2"/>
      <c r="E94" s="2"/>
      <c r="F94" s="2"/>
      <c r="G94" s="2"/>
      <c r="H94" s="2"/>
      <c r="I94" s="2"/>
      <c r="J94" s="2"/>
      <c r="K94" s="2"/>
      <c r="L94" s="2"/>
      <c r="M94" s="3">
        <v>1</v>
      </c>
    </row>
    <row r="95" spans="1:13">
      <c r="A95" s="2"/>
      <c r="B95" s="17" t="s">
        <v>49</v>
      </c>
      <c r="C95" s="2"/>
      <c r="D95" s="2"/>
      <c r="E95" s="2"/>
      <c r="F95" s="2"/>
      <c r="G95" s="2"/>
      <c r="H95" s="2"/>
      <c r="I95" s="2"/>
      <c r="J95" s="2"/>
      <c r="K95" s="2"/>
      <c r="L95" s="2"/>
      <c r="M95" s="3">
        <v>1</v>
      </c>
    </row>
    <row r="96" spans="1:13">
      <c r="A96" s="2"/>
      <c r="B96" s="17" t="s">
        <v>50</v>
      </c>
      <c r="C96" s="2"/>
      <c r="D96" s="2"/>
      <c r="E96" s="2"/>
      <c r="F96" s="2"/>
      <c r="G96" s="2"/>
      <c r="H96" s="2"/>
      <c r="I96" s="2"/>
      <c r="J96" s="2"/>
      <c r="K96" s="2"/>
      <c r="L96" s="2"/>
      <c r="M96" s="3">
        <v>1</v>
      </c>
    </row>
    <row r="97" spans="1:15">
      <c r="A97" s="2"/>
      <c r="B97" s="2"/>
      <c r="C97" s="2"/>
      <c r="D97" s="2"/>
      <c r="E97" s="2"/>
      <c r="F97" s="2"/>
      <c r="G97" s="2"/>
      <c r="H97" s="2"/>
      <c r="I97" s="2"/>
      <c r="J97" s="2"/>
      <c r="K97" s="2"/>
      <c r="L97" s="2"/>
      <c r="M97" s="3">
        <v>1</v>
      </c>
    </row>
    <row r="98" spans="1:15">
      <c r="A98" s="2"/>
      <c r="B98" s="774" t="s">
        <v>51</v>
      </c>
      <c r="C98" s="774"/>
      <c r="D98" s="774"/>
      <c r="E98" s="774"/>
      <c r="F98" s="774"/>
      <c r="G98" s="774"/>
      <c r="H98" s="774"/>
      <c r="I98" s="774"/>
      <c r="J98" s="774"/>
      <c r="K98" s="774"/>
      <c r="L98" s="774"/>
      <c r="M98" s="3">
        <v>1</v>
      </c>
    </row>
    <row r="99" spans="1:15">
      <c r="A99" s="2"/>
      <c r="B99" s="774"/>
      <c r="C99" s="774"/>
      <c r="D99" s="774"/>
      <c r="E99" s="774"/>
      <c r="F99" s="774"/>
      <c r="G99" s="774"/>
      <c r="H99" s="774"/>
      <c r="I99" s="774"/>
      <c r="J99" s="774"/>
      <c r="K99" s="774"/>
      <c r="L99" s="774"/>
      <c r="M99" s="3">
        <v>1</v>
      </c>
    </row>
    <row r="100" spans="1:15" ht="23.25">
      <c r="A100" s="2"/>
      <c r="B100" s="14" t="s">
        <v>52</v>
      </c>
      <c r="C100" s="2"/>
      <c r="D100" s="2"/>
      <c r="E100" s="2"/>
      <c r="F100" s="2"/>
      <c r="G100" s="2"/>
      <c r="H100" s="2"/>
      <c r="I100" s="2"/>
      <c r="J100" s="2"/>
      <c r="K100" s="2"/>
      <c r="L100" s="2"/>
      <c r="M100" s="3">
        <v>1</v>
      </c>
    </row>
    <row r="101" spans="1:15">
      <c r="A101" s="2"/>
      <c r="B101" s="2"/>
      <c r="C101" s="2"/>
      <c r="D101" s="2"/>
      <c r="E101" s="2"/>
      <c r="F101" s="2"/>
      <c r="G101" s="2"/>
      <c r="H101" s="2"/>
      <c r="I101" s="2"/>
      <c r="J101" s="2"/>
      <c r="K101" s="2"/>
      <c r="L101" s="2"/>
      <c r="M101" s="3">
        <v>1</v>
      </c>
    </row>
    <row r="102" spans="1:15">
      <c r="A102" s="2"/>
      <c r="B102" s="15" t="s">
        <v>53</v>
      </c>
      <c r="C102" s="2"/>
      <c r="D102" s="2"/>
      <c r="E102" s="2"/>
      <c r="F102" s="2"/>
      <c r="G102" s="2"/>
      <c r="H102" s="2"/>
      <c r="I102" s="2"/>
      <c r="J102" s="2"/>
      <c r="K102" s="2"/>
      <c r="L102" s="2"/>
      <c r="M102" s="3">
        <v>1</v>
      </c>
    </row>
    <row r="103" spans="1:15">
      <c r="A103" s="2"/>
      <c r="B103" s="15" t="s">
        <v>54</v>
      </c>
      <c r="C103" s="2"/>
      <c r="D103" s="2"/>
      <c r="E103" s="2"/>
      <c r="F103" s="2"/>
      <c r="G103" s="2"/>
      <c r="H103" s="2"/>
      <c r="I103" s="2"/>
      <c r="J103" s="2"/>
      <c r="K103" s="2"/>
      <c r="L103" s="2"/>
      <c r="M103" s="3">
        <v>1</v>
      </c>
    </row>
    <row r="104" spans="1:15">
      <c r="A104" s="2"/>
      <c r="B104" s="15" t="s">
        <v>55</v>
      </c>
      <c r="C104" s="2"/>
      <c r="D104" s="2"/>
      <c r="E104" s="2"/>
      <c r="F104" s="2"/>
      <c r="G104" s="2"/>
      <c r="H104" s="2"/>
      <c r="I104" s="2"/>
      <c r="J104" s="2"/>
      <c r="K104" s="2"/>
      <c r="L104" s="2"/>
      <c r="M104" s="3">
        <v>1</v>
      </c>
    </row>
    <row r="105" spans="1:15">
      <c r="A105" s="2"/>
      <c r="B105" s="2"/>
      <c r="C105" s="2"/>
      <c r="D105" s="2"/>
      <c r="E105" s="2"/>
      <c r="F105" s="2"/>
      <c r="G105" s="2"/>
      <c r="H105" s="2"/>
      <c r="I105" s="2"/>
      <c r="J105" s="2"/>
      <c r="K105" s="2"/>
      <c r="L105" s="2"/>
      <c r="M105" s="3">
        <v>1</v>
      </c>
    </row>
    <row r="106" spans="1:15">
      <c r="A106" s="2"/>
      <c r="B106" s="2"/>
      <c r="C106" s="2"/>
      <c r="D106" s="2"/>
      <c r="E106" s="2"/>
      <c r="F106" s="2"/>
      <c r="G106" s="2"/>
      <c r="H106" s="2"/>
      <c r="I106" s="2"/>
      <c r="J106" s="2"/>
      <c r="K106" s="2"/>
      <c r="L106" s="2"/>
      <c r="M106" s="20" t="s">
        <v>56</v>
      </c>
    </row>
    <row r="107" spans="1:15">
      <c r="A107" s="3">
        <v>1</v>
      </c>
      <c r="B107" s="3">
        <v>1</v>
      </c>
      <c r="C107" s="3">
        <v>1</v>
      </c>
      <c r="D107" s="3">
        <v>1</v>
      </c>
      <c r="E107" s="3">
        <v>1</v>
      </c>
      <c r="F107" s="3">
        <v>1</v>
      </c>
      <c r="G107" s="3">
        <v>1</v>
      </c>
      <c r="H107" s="3">
        <v>1</v>
      </c>
      <c r="I107" s="3">
        <v>1</v>
      </c>
      <c r="J107" s="3">
        <v>1</v>
      </c>
      <c r="K107" s="3">
        <v>1</v>
      </c>
      <c r="L107" s="3">
        <v>1</v>
      </c>
      <c r="M107" s="1" t="str">
        <f>ADDRESS(ROW(),COLUMN(),4)</f>
        <v>M107</v>
      </c>
      <c r="N107" s="21"/>
      <c r="O107" s="22" t="str">
        <f>ADDRESS(ROW(),COLUMN(),4)</f>
        <v>O107</v>
      </c>
    </row>
  </sheetData>
  <mergeCells count="7">
    <mergeCell ref="B98:L99"/>
    <mergeCell ref="B17:K19"/>
    <mergeCell ref="B21:K25"/>
    <mergeCell ref="B38:K39"/>
    <mergeCell ref="B74:K77"/>
    <mergeCell ref="B85:K87"/>
    <mergeCell ref="B90:K92"/>
  </mergeCells>
  <hyperlinks>
    <hyperlink ref="B15" r:id="rId1" display="https://www.hotellerie-restauration.ac-versailles.fr/spip.php?auteur69" xr:uid="{0C9AFFA3-A4F3-49C8-BA2E-4C4B852C553C}"/>
    <hyperlink ref="B17" r:id="rId2" display="https://cuisine-centrale17.fr/" xr:uid="{3F6CAD50-A2CA-4FEC-A267-43532B4E9399}"/>
    <hyperlink ref="B74" r:id="rId3" display="https://cuisine-centrale17.fr/" xr:uid="{8756C7E3-F8A4-4A64-A673-9916C30D408F}"/>
    <hyperlink ref="B102" r:id="rId4" display="mailto: cuisine.centrale17@gmail.com" xr:uid="{1CFBD0FD-B89A-4712-8C06-EE36A415CFDE}"/>
    <hyperlink ref="B103" r:id="rId5" display="https://cuisine-centrale17.fr/" xr:uid="{78CAE4C3-CA8E-49CE-9634-BFE406F94D73}"/>
    <hyperlink ref="B104" r:id="rId6" display="https://www.facebook.com/UPRT.fr" xr:uid="{6E49C1D2-AFF7-47A0-A2F2-85FA5A080E36}"/>
    <hyperlink ref="B8" r:id="rId7" xr:uid="{E06C065A-3886-4CA0-9C00-11ECEF9A4DBA}"/>
  </hyperlinks>
  <pageMargins left="0.7" right="0.7" top="0.75" bottom="0.75" header="0.3" footer="0.3"/>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AD1BD-EF29-45FD-82DC-AFB7CAC243D4}">
  <dimension ref="A1:X160"/>
  <sheetViews>
    <sheetView zoomScaleNormal="100" workbookViewId="0">
      <selection activeCell="L35" sqref="L35"/>
    </sheetView>
  </sheetViews>
  <sheetFormatPr baseColWidth="10" defaultRowHeight="15"/>
  <cols>
    <col min="1" max="1" width="7.42578125" customWidth="1"/>
    <col min="2" max="2" width="5.7109375" customWidth="1"/>
    <col min="3" max="3" width="30.7109375" customWidth="1"/>
    <col min="4" max="6" width="5.7109375" customWidth="1"/>
    <col min="7" max="7" width="59.42578125" customWidth="1"/>
    <col min="8" max="8" width="5.7109375" customWidth="1"/>
    <col min="10" max="10" width="5.7109375" customWidth="1"/>
    <col min="11" max="11" width="18.7109375" customWidth="1"/>
    <col min="12" max="13" width="5.7109375" customWidth="1"/>
    <col min="14" max="15" width="18.7109375" customWidth="1"/>
    <col min="16" max="19" width="5.7109375" customWidth="1"/>
    <col min="20" max="20" width="18.7109375" customWidth="1"/>
    <col min="22" max="23" width="11.42578125" style="6"/>
    <col min="24" max="24" width="79.28515625" style="6" customWidth="1"/>
  </cols>
  <sheetData>
    <row r="1" spans="1:24">
      <c r="A1" s="1" t="str">
        <f>ADDRESS(ROW(),COLUMN(),4)</f>
        <v>A1</v>
      </c>
      <c r="B1" s="63"/>
      <c r="C1" s="63"/>
      <c r="D1" s="63"/>
      <c r="E1" s="63"/>
      <c r="F1" s="63"/>
      <c r="G1" s="63"/>
      <c r="H1" s="63"/>
      <c r="I1" s="63"/>
      <c r="J1" s="63"/>
      <c r="K1" s="63"/>
      <c r="L1" s="63"/>
      <c r="M1" s="63"/>
      <c r="N1" s="63"/>
      <c r="O1" s="63"/>
      <c r="P1" s="63"/>
      <c r="Q1" s="63"/>
      <c r="R1" s="63"/>
      <c r="S1" s="63"/>
      <c r="T1" s="63"/>
      <c r="U1" s="63"/>
      <c r="V1" s="3">
        <v>1</v>
      </c>
      <c r="W1" s="4" t="str">
        <f>SUBSTITUTE(ADDRESS(1,COLUMN(),4),"1","")</f>
        <v>W</v>
      </c>
      <c r="X1" s="5" t="str">
        <f>SUBSTITUTE(ADDRESS(1,COLUMN(),4),"1","")</f>
        <v>X</v>
      </c>
    </row>
    <row r="2" spans="1:24">
      <c r="A2" s="63"/>
      <c r="B2" s="63"/>
      <c r="C2" s="63"/>
      <c r="D2" s="63"/>
      <c r="E2" s="63"/>
      <c r="F2" s="63"/>
      <c r="G2" s="63"/>
      <c r="H2" s="63"/>
      <c r="I2" s="63"/>
      <c r="J2" s="63"/>
      <c r="K2" s="63"/>
      <c r="L2" s="63"/>
      <c r="M2" s="63"/>
      <c r="N2" s="63"/>
      <c r="O2" s="63"/>
      <c r="P2" s="63"/>
      <c r="Q2" s="63"/>
      <c r="R2" s="63"/>
      <c r="S2" s="63"/>
      <c r="T2" s="63"/>
      <c r="U2" s="63"/>
      <c r="V2" s="3">
        <v>1</v>
      </c>
      <c r="W2" s="7" t="s">
        <v>0</v>
      </c>
      <c r="X2" s="8"/>
    </row>
    <row r="3" spans="1:24" ht="21" customHeight="1">
      <c r="A3" s="63"/>
      <c r="B3" s="63"/>
      <c r="C3" s="63"/>
      <c r="D3" s="63"/>
      <c r="E3" s="63"/>
      <c r="F3" s="63"/>
      <c r="G3" s="769" t="s">
        <v>821</v>
      </c>
      <c r="H3" s="769"/>
      <c r="I3" s="769"/>
      <c r="J3" s="769"/>
      <c r="K3" s="769"/>
      <c r="L3" s="769"/>
      <c r="M3" s="63"/>
      <c r="N3" s="63"/>
      <c r="O3" s="63"/>
      <c r="P3" s="63"/>
      <c r="Q3" s="63"/>
      <c r="R3" s="63"/>
      <c r="S3" s="63"/>
      <c r="T3" s="63"/>
      <c r="U3" s="63"/>
      <c r="V3" s="3">
        <v>1</v>
      </c>
      <c r="W3" s="9" cm="1">
        <f t="array" aca="1" ref="W3" ca="1">COUNTA(A1:V160+COUNTBLANK(A1:V160))</f>
        <v>3520</v>
      </c>
      <c r="X3" s="10" t="e">
        <f>"cellules entre -cells -celdas  "&amp;" " &amp;#REF!&amp;" et  "&amp;V160</f>
        <v>#REF!</v>
      </c>
    </row>
    <row r="4" spans="1:24" ht="21" customHeight="1">
      <c r="A4" s="63"/>
      <c r="B4" s="63"/>
      <c r="C4" s="789" t="s">
        <v>233</v>
      </c>
      <c r="D4" s="790"/>
      <c r="E4" s="760"/>
      <c r="F4" s="760"/>
      <c r="G4" s="769"/>
      <c r="H4" s="769"/>
      <c r="I4" s="769"/>
      <c r="J4" s="769"/>
      <c r="K4" s="769"/>
      <c r="L4" s="769"/>
      <c r="M4" s="63"/>
      <c r="N4" s="63"/>
      <c r="O4" s="63"/>
      <c r="P4" s="63"/>
      <c r="Q4" s="63"/>
      <c r="R4" s="63"/>
      <c r="S4" s="63"/>
      <c r="T4" s="63"/>
      <c r="U4" s="63"/>
      <c r="V4" s="3">
        <v>1</v>
      </c>
      <c r="W4" s="9">
        <f ca="1">COUNTA(A1:V160)</f>
        <v>459</v>
      </c>
      <c r="X4" s="10" t="s">
        <v>1</v>
      </c>
    </row>
    <row r="5" spans="1:24" ht="21" customHeight="1">
      <c r="A5" s="63"/>
      <c r="B5" s="63"/>
      <c r="C5" s="791"/>
      <c r="D5" s="792"/>
      <c r="E5" s="760"/>
      <c r="F5" s="760"/>
      <c r="G5" s="770" t="s">
        <v>822</v>
      </c>
      <c r="H5" s="770"/>
      <c r="I5" s="770"/>
      <c r="J5" s="63"/>
      <c r="K5" s="63"/>
      <c r="L5" s="63"/>
      <c r="M5" s="63"/>
      <c r="N5" s="63"/>
      <c r="O5" s="63"/>
      <c r="P5" s="63"/>
      <c r="Q5" s="63"/>
      <c r="R5" s="63"/>
      <c r="S5" s="63"/>
      <c r="T5" s="63"/>
      <c r="U5" s="63"/>
      <c r="V5" s="3">
        <v>1</v>
      </c>
      <c r="W5" s="9">
        <f ca="1">COUNTBLANK(A1:V160)</f>
        <v>3241</v>
      </c>
      <c r="X5" s="10" t="s">
        <v>2</v>
      </c>
    </row>
    <row r="6" spans="1:24" ht="21" customHeight="1">
      <c r="A6" s="63"/>
      <c r="B6" s="63"/>
      <c r="C6" s="791"/>
      <c r="D6" s="792"/>
      <c r="E6" s="760"/>
      <c r="F6" s="760"/>
      <c r="G6" s="63"/>
      <c r="H6" s="63"/>
      <c r="I6" s="63"/>
      <c r="J6" s="63"/>
      <c r="K6" s="63"/>
      <c r="L6" s="63"/>
      <c r="M6" s="63"/>
      <c r="N6" s="63"/>
      <c r="O6" s="63"/>
      <c r="P6" s="63"/>
      <c r="Q6" s="63"/>
      <c r="R6" s="63"/>
      <c r="S6" s="63"/>
      <c r="T6" s="63"/>
      <c r="U6" s="63"/>
      <c r="V6" s="3">
        <v>1</v>
      </c>
      <c r="W6" s="9">
        <f>SUM(V1:V158)+2</f>
        <v>160</v>
      </c>
      <c r="X6" s="10" t="s">
        <v>3</v>
      </c>
    </row>
    <row r="7" spans="1:24" ht="21" customHeight="1">
      <c r="A7" s="63"/>
      <c r="B7" s="63"/>
      <c r="C7" s="793"/>
      <c r="D7" s="794"/>
      <c r="E7" s="760"/>
      <c r="F7" s="760"/>
      <c r="G7" s="63"/>
      <c r="H7" s="63"/>
      <c r="I7" s="63"/>
      <c r="J7" s="63"/>
      <c r="K7" s="63"/>
      <c r="L7" s="63"/>
      <c r="M7" s="63"/>
      <c r="N7" s="63"/>
      <c r="O7" s="63"/>
      <c r="P7" s="63"/>
      <c r="Q7" s="63"/>
      <c r="R7" s="63"/>
      <c r="S7" s="63"/>
      <c r="T7" s="63"/>
      <c r="U7" s="63"/>
      <c r="V7" s="3">
        <v>1</v>
      </c>
      <c r="W7" s="9" cm="1">
        <f t="array" ref="W7">SUM(A160:U160+1)</f>
        <v>40</v>
      </c>
      <c r="X7" s="10" t="s">
        <v>4</v>
      </c>
    </row>
    <row r="8" spans="1:24" ht="21" customHeight="1">
      <c r="A8" s="63"/>
      <c r="B8" s="63"/>
      <c r="C8" s="63"/>
      <c r="D8" s="63"/>
      <c r="E8" s="63"/>
      <c r="F8" s="63"/>
      <c r="G8" s="63"/>
      <c r="H8" s="63"/>
      <c r="I8" s="63"/>
      <c r="J8" s="63"/>
      <c r="K8" s="63"/>
      <c r="L8" s="63"/>
      <c r="M8" s="63"/>
      <c r="N8" s="63"/>
      <c r="O8" s="63"/>
      <c r="P8" s="63"/>
      <c r="Q8" s="63"/>
      <c r="R8" s="63"/>
      <c r="S8" s="63"/>
      <c r="T8" s="63"/>
      <c r="U8" s="63"/>
      <c r="V8" s="3">
        <v>1</v>
      </c>
      <c r="W8" s="9"/>
      <c r="X8" s="10"/>
    </row>
    <row r="9" spans="1:24" ht="21" customHeight="1">
      <c r="A9" s="63"/>
      <c r="B9" s="63"/>
      <c r="C9" s="115" t="s">
        <v>164</v>
      </c>
      <c r="D9" s="63"/>
      <c r="E9" s="63"/>
      <c r="F9" s="63"/>
      <c r="G9" s="63"/>
      <c r="H9" s="63"/>
      <c r="I9" s="63"/>
      <c r="J9" s="771" t="s">
        <v>803</v>
      </c>
      <c r="K9" s="63"/>
      <c r="L9" s="63"/>
      <c r="M9" s="63"/>
      <c r="N9" s="63"/>
      <c r="O9" s="63"/>
      <c r="P9" s="63"/>
      <c r="Q9" s="63"/>
      <c r="R9" s="63"/>
      <c r="S9" s="63"/>
      <c r="T9" s="63"/>
      <c r="U9" s="63"/>
      <c r="V9" s="3">
        <v>1</v>
      </c>
    </row>
    <row r="10" spans="1:24" ht="21" customHeight="1">
      <c r="A10" s="63"/>
      <c r="B10" s="63"/>
      <c r="C10" s="63"/>
      <c r="D10" s="63"/>
      <c r="E10" s="63"/>
      <c r="F10" s="63"/>
      <c r="G10" s="63"/>
      <c r="H10" s="63"/>
      <c r="I10" s="63"/>
      <c r="J10" s="771" t="s">
        <v>804</v>
      </c>
      <c r="K10" s="63"/>
      <c r="L10" s="63"/>
      <c r="M10" s="63"/>
      <c r="N10" s="63"/>
      <c r="O10" s="63"/>
      <c r="P10" s="63"/>
      <c r="Q10" s="63"/>
      <c r="R10" s="63"/>
      <c r="S10" s="63"/>
      <c r="T10" s="63"/>
      <c r="U10" s="63"/>
      <c r="V10" s="3">
        <v>1</v>
      </c>
      <c r="W10" s="45" t="s">
        <v>64</v>
      </c>
    </row>
    <row r="11" spans="1:24" ht="21" customHeight="1">
      <c r="A11" s="63"/>
      <c r="B11" s="63"/>
      <c r="C11" s="115" t="s">
        <v>165</v>
      </c>
      <c r="D11" s="2"/>
      <c r="E11" s="2"/>
      <c r="F11" s="2"/>
      <c r="G11" s="63"/>
      <c r="H11" s="63"/>
      <c r="I11" s="63"/>
      <c r="J11" s="771" t="s">
        <v>805</v>
      </c>
      <c r="K11" s="63"/>
      <c r="L11" s="63"/>
      <c r="M11" s="63"/>
      <c r="N11" s="63"/>
      <c r="O11" s="63"/>
      <c r="P11" s="63"/>
      <c r="Q11" s="63"/>
      <c r="R11" s="63"/>
      <c r="S11" s="63"/>
      <c r="T11" s="63"/>
      <c r="U11" s="63"/>
      <c r="V11" s="3">
        <v>1</v>
      </c>
      <c r="W11" s="45" t="s">
        <v>67</v>
      </c>
    </row>
    <row r="12" spans="1:24" ht="21" customHeight="1">
      <c r="A12" s="63"/>
      <c r="B12" s="63"/>
      <c r="C12" s="115"/>
      <c r="D12" s="2"/>
      <c r="E12" s="2"/>
      <c r="F12" s="2"/>
      <c r="G12" s="63"/>
      <c r="H12" s="63"/>
      <c r="I12" s="63"/>
      <c r="J12" s="771" t="s">
        <v>806</v>
      </c>
      <c r="K12" s="63"/>
      <c r="L12" s="63"/>
      <c r="M12" s="63"/>
      <c r="N12" s="63"/>
      <c r="O12" s="63"/>
      <c r="P12" s="63"/>
      <c r="Q12" s="63"/>
      <c r="R12" s="63"/>
      <c r="S12" s="63"/>
      <c r="T12" s="63"/>
      <c r="U12" s="63"/>
      <c r="V12" s="3">
        <v>1</v>
      </c>
      <c r="W12" s="45" t="s">
        <v>68</v>
      </c>
    </row>
    <row r="13" spans="1:24" ht="21" customHeight="1">
      <c r="A13" s="63"/>
      <c r="B13" s="63"/>
      <c r="C13" s="115" t="s">
        <v>159</v>
      </c>
      <c r="D13" s="2"/>
      <c r="E13" s="2"/>
      <c r="F13" s="2"/>
      <c r="G13" s="63"/>
      <c r="H13" s="63"/>
      <c r="I13" s="63"/>
      <c r="J13" s="771" t="s">
        <v>807</v>
      </c>
      <c r="K13" s="63"/>
      <c r="L13" s="63"/>
      <c r="M13" s="63"/>
      <c r="N13" s="63"/>
      <c r="O13" s="63"/>
      <c r="P13" s="63"/>
      <c r="Q13" s="63"/>
      <c r="R13" s="63"/>
      <c r="S13" s="63"/>
      <c r="T13" s="63"/>
      <c r="U13" s="63"/>
      <c r="V13" s="3">
        <v>1</v>
      </c>
      <c r="W13" s="45"/>
    </row>
    <row r="14" spans="1:24" ht="21" customHeight="1">
      <c r="A14" s="63"/>
      <c r="B14" s="63"/>
      <c r="C14" s="115"/>
      <c r="D14" s="2"/>
      <c r="E14" s="2"/>
      <c r="F14" s="2"/>
      <c r="G14" s="63"/>
      <c r="H14" s="63"/>
      <c r="I14" s="63"/>
      <c r="J14" s="63"/>
      <c r="K14" s="63"/>
      <c r="L14" s="63"/>
      <c r="M14" s="63"/>
      <c r="N14" s="63"/>
      <c r="O14" s="63"/>
      <c r="P14" s="63"/>
      <c r="Q14" s="63"/>
      <c r="R14" s="63"/>
      <c r="S14" s="63"/>
      <c r="T14" s="63"/>
      <c r="U14" s="63"/>
      <c r="V14" s="3">
        <v>1</v>
      </c>
      <c r="W14" s="45" t="s">
        <v>69</v>
      </c>
    </row>
    <row r="15" spans="1:24" ht="21" customHeight="1">
      <c r="A15" s="63"/>
      <c r="B15" s="63"/>
      <c r="C15" s="115" t="s">
        <v>157</v>
      </c>
      <c r="D15" s="2"/>
      <c r="E15" s="2"/>
      <c r="F15" s="2"/>
      <c r="G15" s="63"/>
      <c r="H15" s="63"/>
      <c r="I15" s="63"/>
      <c r="J15" s="772" t="s">
        <v>830</v>
      </c>
      <c r="K15" s="63"/>
      <c r="L15" s="63"/>
      <c r="M15" s="63"/>
      <c r="N15" s="63"/>
      <c r="O15" s="63"/>
      <c r="P15" s="63"/>
      <c r="Q15" s="63"/>
      <c r="R15" s="63"/>
      <c r="S15" s="63"/>
      <c r="T15" s="63"/>
      <c r="U15" s="63"/>
      <c r="V15" s="3">
        <v>1</v>
      </c>
      <c r="W15" s="45" t="s">
        <v>71</v>
      </c>
    </row>
    <row r="16" spans="1:24" ht="21" customHeight="1">
      <c r="A16" s="63"/>
      <c r="B16" s="63"/>
      <c r="C16" s="115"/>
      <c r="D16" s="2"/>
      <c r="E16" s="2"/>
      <c r="F16" s="2"/>
      <c r="G16" s="63"/>
      <c r="H16" s="63"/>
      <c r="I16" s="63"/>
      <c r="J16" s="772" t="s">
        <v>829</v>
      </c>
      <c r="K16" s="63"/>
      <c r="L16" s="63"/>
      <c r="M16" s="63"/>
      <c r="N16" s="63"/>
      <c r="O16" s="63"/>
      <c r="P16" s="63"/>
      <c r="Q16" s="63"/>
      <c r="R16" s="63"/>
      <c r="S16" s="63"/>
      <c r="T16" s="63"/>
      <c r="U16" s="63"/>
      <c r="V16" s="3">
        <v>1</v>
      </c>
      <c r="W16" s="45" t="s">
        <v>72</v>
      </c>
    </row>
    <row r="17" spans="1:23" ht="21" customHeight="1" thickBot="1">
      <c r="A17" s="63"/>
      <c r="B17" s="63"/>
      <c r="C17" s="66"/>
      <c r="D17" s="2"/>
      <c r="E17" s="2"/>
      <c r="F17" s="2"/>
      <c r="G17" s="63"/>
      <c r="H17" s="63"/>
      <c r="I17" s="63"/>
      <c r="J17" s="63"/>
      <c r="K17" s="63"/>
      <c r="L17" s="63"/>
      <c r="M17" s="63"/>
      <c r="N17" s="63"/>
      <c r="O17" s="63"/>
      <c r="P17" s="63"/>
      <c r="Q17" s="63"/>
      <c r="R17" s="63"/>
      <c r="S17" s="63"/>
      <c r="T17" s="63"/>
      <c r="U17" s="63"/>
      <c r="V17" s="3">
        <v>1</v>
      </c>
      <c r="W17" s="45"/>
    </row>
    <row r="18" spans="1:23" ht="21" customHeight="1">
      <c r="B18" s="126" t="s">
        <v>57</v>
      </c>
      <c r="C18" s="637" t="str">
        <f>SUBSTITUTE(ADDRESS(1,COLUMN(),4),"1","")</f>
        <v>C</v>
      </c>
      <c r="D18" s="637" t="str">
        <f t="shared" ref="D18:G18" si="0">SUBSTITUTE(ADDRESS(1,COLUMN(),4),"1","")</f>
        <v>D</v>
      </c>
      <c r="E18" s="637"/>
      <c r="F18" s="637"/>
      <c r="G18" s="637" t="str">
        <f t="shared" si="0"/>
        <v>G</v>
      </c>
      <c r="H18" s="795"/>
      <c r="J18" s="126" t="s">
        <v>57</v>
      </c>
      <c r="K18" s="779" t="s">
        <v>828</v>
      </c>
      <c r="L18" s="779"/>
      <c r="M18" s="779"/>
      <c r="N18" s="779"/>
      <c r="O18" s="779"/>
      <c r="P18" s="780"/>
      <c r="Q18" s="63"/>
      <c r="R18" s="63"/>
      <c r="S18" s="63"/>
      <c r="T18" s="63"/>
      <c r="U18" s="63"/>
      <c r="V18" s="3">
        <v>1</v>
      </c>
      <c r="W18" s="45" t="s">
        <v>73</v>
      </c>
    </row>
    <row r="19" spans="1:23" ht="21" customHeight="1">
      <c r="B19" s="786"/>
      <c r="C19" s="27">
        <f ca="1">CELL("largeur",C19)</f>
        <v>30</v>
      </c>
      <c r="D19" s="27">
        <f t="shared" ref="D19:G19" ca="1" si="1">CELL("largeur",D19)</f>
        <v>5</v>
      </c>
      <c r="E19" s="27">
        <f t="shared" ca="1" si="1"/>
        <v>5</v>
      </c>
      <c r="F19" s="27">
        <f t="shared" ca="1" si="1"/>
        <v>5</v>
      </c>
      <c r="G19" s="27">
        <f t="shared" ca="1" si="1"/>
        <v>59</v>
      </c>
      <c r="H19" s="796"/>
      <c r="J19" s="784"/>
      <c r="K19" s="752" t="s">
        <v>826</v>
      </c>
      <c r="L19" s="752"/>
      <c r="M19" s="751"/>
      <c r="N19" s="751"/>
      <c r="O19" s="757" t="s">
        <v>827</v>
      </c>
      <c r="P19" s="778"/>
      <c r="Q19" s="63"/>
      <c r="R19" s="63"/>
      <c r="S19" s="63"/>
      <c r="T19" s="63"/>
      <c r="U19" s="63"/>
      <c r="V19" s="3">
        <v>1</v>
      </c>
      <c r="W19" s="45" t="s">
        <v>74</v>
      </c>
    </row>
    <row r="20" spans="1:23" ht="21" customHeight="1">
      <c r="B20" s="786"/>
      <c r="C20" s="221">
        <v>30</v>
      </c>
      <c r="D20" s="221">
        <v>45</v>
      </c>
      <c r="E20" s="221">
        <v>46</v>
      </c>
      <c r="F20" s="221">
        <v>47</v>
      </c>
      <c r="G20" s="221">
        <f ca="1">G19</f>
        <v>59</v>
      </c>
      <c r="H20" s="796"/>
      <c r="J20" s="784"/>
      <c r="K20" s="755" t="s">
        <v>809</v>
      </c>
      <c r="L20" s="753" t="str">
        <f>IFERROR(IF(K20="","",SUBSTITUTE(SUBSTITUTE(SUBSTITUTE(SUBSTITUTE(SUBSTITUTE(SUBSTITUTE(SUBSTITUTE(SUBSTITUTE(SUBSTITUTE(SUBSTITUTE(K20,"œ","oe"),"Œ","oe"),CHAR(160)," "),CHAR(9)," "),CHAR(10)," "),CHAR(13)," "),"’","'"),"."," "),","," "),":"," ")),"")</f>
        <v xml:space="preserve">Si vous récupérez du texte sur internet  collez-le d'abord dans la colonne A pour le “nettoyer”   cela supprime les espaces insécables  tabulations invisibles et autres “pollutions” </v>
      </c>
      <c r="M20" s="753" t="str">
        <f t="shared" ref="M20:M24" si="2">IF(L20="","",SUBSTITUTE(SUBSTITUTE(SUBSTITUTE(SUBSTITUTE(SUBSTITUTE(SUBSTITUTE(SUBSTITUTE(SUBSTITUTE(SUBSTITUTE(L20,","," "),"!"," "),"?"," "),"«"," "),"»"," "),"("," "),")"," "),"-"," "),"="," "))</f>
        <v xml:space="preserve">Si vous récupérez du texte sur internet  collez le d'abord dans la colonne A pour le “nettoyer”   cela supprime les espaces insécables  tabulations invisibles et autres “pollutions” </v>
      </c>
      <c r="N20" s="764" t="str">
        <f t="shared" ref="N20:N24" si="3">IF(M20="","",SUBSTITUTE(SUBSTITUTE(SUBSTITUTE(SUBSTITUTE(SUBSTITUTE(SUBSTITUTE(SUBSTITUTE(SUBSTITUTE(SUBSTITUTE(SUBSTITUTE(SUBSTITUTE(SUBSTITUTE(SUBSTITUTE(SUBSTITUTE(SUBSTITUTE(SUBSTITUTE(SUBSTITUTE(SUBSTITUTE(SUBSTITUTE(SUBSTITUTE(SUBSTITUTE(M20,"/"," "),"+"," "),"→"," "),"≤"," "),"≥"," ")," t°c"," tdegc"),"t°c","tdegc")," t°"," tdeg"),"t°","tdeg"),"°C","degc"),"°c","degc"),"° C","degc"),"° c","degc")," °C","degc")," °c","degc")," ° C","degc")," ° c","degc"),"°F","degf"),"°f","degf"),"°",""),CHAR(176),""))</f>
        <v xml:space="preserve">Si vous récupérez du texte sur internet  collez le d'abord dans la colonne A pour le “nettoyer”   cela supprime les espaces insécables  tabulations invisibles et autres “pollutions” </v>
      </c>
      <c r="O20" s="762" t="str" cm="1">
        <f t="array" ref="O20:O21">_xlfn._xlws.FILTER(N20:N24,TRIM(SUBSTITUTE(N20:N24,CHAR(160),""))&lt;&gt;"")</f>
        <v xml:space="preserve">Si vous récupérez du texte sur internet  collez le d'abord dans la colonne A pour le “nettoyer”   cela supprime les espaces insécables  tabulations invisibles et autres “pollutions” </v>
      </c>
      <c r="P20" s="778"/>
      <c r="Q20" s="63"/>
      <c r="R20" s="63"/>
      <c r="S20" s="63"/>
      <c r="T20" s="63"/>
      <c r="U20" s="63"/>
      <c r="V20" s="3">
        <v>1</v>
      </c>
      <c r="W20" s="45"/>
    </row>
    <row r="21" spans="1:23" ht="21" customHeight="1">
      <c r="B21" s="786"/>
      <c r="C21" s="788" t="s">
        <v>231</v>
      </c>
      <c r="D21" s="788"/>
      <c r="E21" s="788"/>
      <c r="F21" s="788"/>
      <c r="G21" s="788"/>
      <c r="H21" s="796"/>
      <c r="J21" s="784"/>
      <c r="K21" s="755"/>
      <c r="L21" s="753" t="str">
        <f t="shared" ref="L21:L24" si="4">IFERROR(IF(K21="","",SUBSTITUTE(SUBSTITUTE(SUBSTITUTE(SUBSTITUTE(SUBSTITUTE(SUBSTITUTE(SUBSTITUTE(SUBSTITUTE(SUBSTITUTE(SUBSTITUTE(K21,"œ","oe"),"Œ","oe"),CHAR(160)," "),CHAR(9)," "),CHAR(10)," "),CHAR(13)," "),"’","'"),"."," "),","," "),":"," ")),"")</f>
        <v/>
      </c>
      <c r="M21" s="753" t="str">
        <f t="shared" si="2"/>
        <v/>
      </c>
      <c r="N21" s="764" t="str">
        <f t="shared" si="3"/>
        <v/>
      </c>
      <c r="O21" t="str">
        <v>Ensuite  dans la colonne B copiez le texte nettoyé</v>
      </c>
      <c r="P21" s="778"/>
      <c r="Q21" s="63"/>
      <c r="R21" s="63"/>
      <c r="S21" s="63"/>
      <c r="T21" s="63"/>
      <c r="U21" s="63"/>
      <c r="V21" s="3">
        <v>1</v>
      </c>
      <c r="W21" s="45"/>
    </row>
    <row r="22" spans="1:23" ht="21" customHeight="1">
      <c r="B22" s="786"/>
      <c r="C22" s="700" t="s">
        <v>160</v>
      </c>
      <c r="D22" s="700"/>
      <c r="E22" s="700"/>
      <c r="F22" s="700"/>
      <c r="G22" s="700" t="s">
        <v>158</v>
      </c>
      <c r="H22" s="796"/>
      <c r="J22" s="784"/>
      <c r="K22" s="755" t="s">
        <v>161</v>
      </c>
      <c r="L22" s="753" t="str">
        <f t="shared" si="4"/>
        <v>Ensuite  dans la colonne B copiez le texte nettoyé</v>
      </c>
      <c r="M22" s="753" t="str">
        <f t="shared" si="2"/>
        <v>Ensuite  dans la colonne B copiez le texte nettoyé</v>
      </c>
      <c r="N22" s="764" t="str">
        <f t="shared" si="3"/>
        <v>Ensuite  dans la colonne B copiez le texte nettoyé</v>
      </c>
      <c r="P22" s="778"/>
      <c r="Q22" s="63"/>
      <c r="R22" s="63"/>
      <c r="S22" s="63"/>
      <c r="T22" s="63"/>
      <c r="U22" s="63"/>
      <c r="V22" s="3">
        <v>1</v>
      </c>
      <c r="W22" s="45"/>
    </row>
    <row r="23" spans="1:23" ht="21" customHeight="1">
      <c r="B23" s="786"/>
      <c r="C23" s="701" t="s">
        <v>166</v>
      </c>
      <c r="D23" s="701"/>
      <c r="E23" s="701"/>
      <c r="F23" s="701"/>
      <c r="G23" s="701" t="s">
        <v>232</v>
      </c>
      <c r="H23" s="796"/>
      <c r="J23" s="784"/>
      <c r="K23" s="755"/>
      <c r="L23" s="753" t="str">
        <f t="shared" si="4"/>
        <v/>
      </c>
      <c r="M23" s="753" t="str">
        <f t="shared" si="2"/>
        <v/>
      </c>
      <c r="N23" s="764" t="str">
        <f t="shared" si="3"/>
        <v/>
      </c>
      <c r="P23" s="778"/>
      <c r="Q23" s="63"/>
      <c r="R23" s="63"/>
      <c r="S23" s="63"/>
      <c r="T23" s="63"/>
      <c r="U23" s="63"/>
      <c r="V23" s="3">
        <v>1</v>
      </c>
      <c r="W23" s="45"/>
    </row>
    <row r="24" spans="1:23" ht="21" customHeight="1">
      <c r="B24" s="786"/>
      <c r="C24" s="124"/>
      <c r="D24" s="753" t="str">
        <f>IFERROR(IF(C24="","",SUBSTITUTE(SUBSTITUTE(SUBSTITUTE(SUBSTITUTE(SUBSTITUTE(SUBSTITUTE(SUBSTITUTE(SUBSTITUTE(SUBSTITUTE(SUBSTITUTE(C24,"œ","oe"),"Œ","oe"),CHAR(160)," "),CHAR(9)," "),CHAR(10)," "),CHAR(13)," "),"’","'"),"."," "),","," "),":"," ")),"")</f>
        <v/>
      </c>
      <c r="E24" s="753" t="str">
        <f>IF(D24="","",SUBSTITUTE(SUBSTITUTE(SUBSTITUTE(SUBSTITUTE(SUBSTITUTE(SUBSTITUTE(SUBSTITUTE(SUBSTITUTE(SUBSTITUTE(D24,","," "),"!"," "),"?"," "),"«"," "),"»"," "),"("," "),")"," "),"-"," "),"="," "))</f>
        <v/>
      </c>
      <c r="F24" s="764" t="str">
        <f>IF(E24="","",SUBSTITUTE(SUBSTITUTE(SUBSTITUTE(SUBSTITUTE(SUBSTITUTE(SUBSTITUTE(SUBSTITUTE(SUBSTITUTE(SUBSTITUTE(SUBSTITUTE(SUBSTITUTE(SUBSTITUTE(SUBSTITUTE(SUBSTITUTE(SUBSTITUTE(SUBSTITUTE(SUBSTITUTE(SUBSTITUTE(SUBSTITUTE(SUBSTITUTE(SUBSTITUTE(E24,"/"," "),"+"," "),"→"," "),"≤"," "),"≥"," ")," t°c"," tdegc"),"t°c","tdegc")," t°"," tdeg"),"t°","tdeg"),"°C","degc"),"°c","degc"),"° C","degc"),"° c","degc")," °C","degc")," °c","degc")," ° C","degc")," ° c","degc"),"°F","degf"),"°f","degf"),"°",""),CHAR(176),""))</f>
        <v/>
      </c>
      <c r="G24" s="762" t="str" cm="1">
        <f t="array" ref="G24:G27">_xlfn._xlws.FILTER(F24:F84,TRIM(SUBSTITUTE(F24:F84,CHAR(160),""))&lt;&gt;"")</f>
        <v xml:space="preserve">Si vous récupérez du texte sur internet  collez le d'abord dans la colonne A pour le “nettoyer”   cela supprime les espaces insécables  tabulations invisibles et autres “pollutions” </v>
      </c>
      <c r="H24" s="796"/>
      <c r="J24" s="784"/>
      <c r="K24" s="755"/>
      <c r="L24" s="753" t="str">
        <f t="shared" si="4"/>
        <v/>
      </c>
      <c r="M24" s="753" t="str">
        <f t="shared" si="2"/>
        <v/>
      </c>
      <c r="N24" s="764" t="str">
        <f t="shared" si="3"/>
        <v/>
      </c>
      <c r="P24" s="778"/>
      <c r="Q24" s="63"/>
      <c r="R24" s="63"/>
      <c r="S24" s="63"/>
      <c r="T24" s="63"/>
      <c r="U24" s="63"/>
      <c r="V24" s="3">
        <v>1</v>
      </c>
      <c r="W24" s="45"/>
    </row>
    <row r="25" spans="1:23" ht="21" customHeight="1">
      <c r="B25" s="786"/>
      <c r="C25" s="124" t="s">
        <v>162</v>
      </c>
      <c r="D25" s="753" t="str">
        <f>IFERROR(IF(C25="","",SUBSTITUTE(SUBSTITUTE(SUBSTITUTE(SUBSTITUTE(SUBSTITUTE(SUBSTITUTE(SUBSTITUTE(SUBSTITUTE(SUBSTITUTE(SUBSTITUTE(C25,"œ","oe"),"Œ","oe"),CHAR(160)," "),CHAR(9)," "),CHAR(10)," "),CHAR(13)," "),"’","'"),"."," "),","," "),":"," ")),"")</f>
        <v xml:space="preserve">Si vous récupérez du texte sur internet  collez-le d'abord dans la colonne A pour le “nettoyer”   cela supprime les espaces insécables  tabulations invisibles et autres “pollutions” </v>
      </c>
      <c r="E25" s="753" t="str">
        <f t="shared" ref="E25" si="5">IF(D25="","",SUBSTITUTE(SUBSTITUTE(SUBSTITUTE(SUBSTITUTE(SUBSTITUTE(SUBSTITUTE(SUBSTITUTE(SUBSTITUTE(SUBSTITUTE(D25,","," "),"!"," "),"?"," "),"«"," "),"»"," "),"("," "),")"," "),"-"," "),"="," "))</f>
        <v xml:space="preserve">Si vous récupérez du texte sur internet  collez le d'abord dans la colonne A pour le “nettoyer”   cela supprime les espaces insécables  tabulations invisibles et autres “pollutions” </v>
      </c>
      <c r="F25" s="764" t="str">
        <f t="shared" ref="F25" si="6">IF(E25="","",SUBSTITUTE(SUBSTITUTE(SUBSTITUTE(SUBSTITUTE(SUBSTITUTE(SUBSTITUTE(SUBSTITUTE(SUBSTITUTE(SUBSTITUTE(SUBSTITUTE(SUBSTITUTE(SUBSTITUTE(SUBSTITUTE(SUBSTITUTE(SUBSTITUTE(SUBSTITUTE(SUBSTITUTE(SUBSTITUTE(SUBSTITUTE(SUBSTITUTE(SUBSTITUTE(E25,"/"," "),"+"," "),"→"," "),"≤"," "),"≥"," ")," t°c"," tdegc"),"t°c","tdegc")," t°"," tdeg"),"t°","tdeg"),"°C","degc"),"°c","degc"),"° C","degc"),"° c","degc")," °C","degc")," °c","degc")," ° C","degc")," ° c","degc"),"°F","degf"),"°f","degf"),"°",""),CHAR(176),""))</f>
        <v xml:space="preserve">Si vous récupérez du texte sur internet  collez le d'abord dans la colonne A pour le “nettoyer”   cela supprime les espaces insécables  tabulations invisibles et autres “pollutions” </v>
      </c>
      <c r="G25" s="762" t="str">
        <v>Ensuite  dans la colonne B copiez le texte nettoyé</v>
      </c>
      <c r="H25" s="796"/>
      <c r="J25" s="784"/>
      <c r="K25" s="758">
        <f ca="1">CELL("largeur",K25)</f>
        <v>18</v>
      </c>
      <c r="L25" s="758">
        <f ca="1">CELL("largeur",L25)</f>
        <v>5</v>
      </c>
      <c r="M25" s="758">
        <f t="shared" ref="M25:N25" ca="1" si="7">CELL("largeur",M25)</f>
        <v>5</v>
      </c>
      <c r="N25" s="758">
        <f t="shared" ca="1" si="7"/>
        <v>18</v>
      </c>
      <c r="O25" s="758">
        <f ca="1">CELL("largeur",O25)</f>
        <v>18</v>
      </c>
      <c r="P25" s="759">
        <f ca="1">CELL("largeur",P25)</f>
        <v>5</v>
      </c>
      <c r="Q25" s="756" t="s">
        <v>793</v>
      </c>
      <c r="R25" s="63"/>
      <c r="S25" s="63"/>
      <c r="T25" s="63"/>
      <c r="U25" s="63"/>
      <c r="V25" s="3">
        <v>1</v>
      </c>
      <c r="W25" s="45"/>
    </row>
    <row r="26" spans="1:23" ht="21" customHeight="1">
      <c r="B26" s="786"/>
      <c r="C26" s="124"/>
      <c r="D26" s="753" t="str">
        <f t="shared" ref="D26:D55" si="8">TRIM(SUBSTITUTE(SUBSTITUTE(SUBSTITUTE(SUBSTITUTE(SUBSTITUTE(SUBSTITUTE(SUBSTITUTE(SUBSTITUTE(SUBSTITUTE(CLEAN(IF(OR(LEFT(C26,1)="-",LEFT(C26,1)="="),MID(C26,2,99999),C26)),"—","-"),"–","-"),CHAR(160)," "),CHAR(9)," "),CHAR(13)," "),CHAR(10)," ")," "," ")," "," ")," "," "))</f>
        <v/>
      </c>
      <c r="E26" s="753" t="str">
        <f t="shared" ref="E26:E84" si="9">IF(D26="","",SUBSTITUTE(SUBSTITUTE(SUBSTITUTE(SUBSTITUTE(SUBSTITUTE(SUBSTITUTE(SUBSTITUTE(SUBSTITUTE(SUBSTITUTE(D26,","," "),"!"," "),"?"," "),"«"," "),"»"," "),"("," "),")"," "),"-"," "),"="," "))</f>
        <v/>
      </c>
      <c r="F26" s="764" t="str">
        <f t="shared" ref="F26:F84" si="10">IF(E26="","",SUBSTITUTE(SUBSTITUTE(SUBSTITUTE(SUBSTITUTE(SUBSTITUTE(SUBSTITUTE(SUBSTITUTE(SUBSTITUTE(SUBSTITUTE(SUBSTITUTE(SUBSTITUTE(SUBSTITUTE(SUBSTITUTE(SUBSTITUTE(SUBSTITUTE(SUBSTITUTE(SUBSTITUTE(SUBSTITUTE(SUBSTITUTE(SUBSTITUTE(SUBSTITUTE(E26,"/"," "),"+"," "),"→"," "),"≤"," "),"≥"," ")," t°c"," tdegc"),"t°c","tdegc")," t°"," tdeg"),"t°","tdeg"),"°C","degc"),"°c","degc"),"° C","degc"),"° c","degc")," °C","degc")," °c","degc")," ° C","degc")," ° c","degc"),"°F","degf"),"°f","degf"),"°",""),CHAR(176),""))</f>
        <v/>
      </c>
      <c r="G26" s="762" t="str">
        <v>puis dans votre document faites</v>
      </c>
      <c r="H26" s="796"/>
      <c r="J26" s="784"/>
      <c r="K26" s="30">
        <v>18</v>
      </c>
      <c r="L26" s="30">
        <v>5</v>
      </c>
      <c r="M26" s="30">
        <v>5</v>
      </c>
      <c r="N26" s="30">
        <v>18</v>
      </c>
      <c r="O26" s="30">
        <v>18</v>
      </c>
      <c r="P26" s="31">
        <v>5</v>
      </c>
      <c r="Q26" s="712" t="s">
        <v>792</v>
      </c>
      <c r="R26" s="63"/>
      <c r="S26" s="63"/>
      <c r="T26" s="63"/>
      <c r="U26" s="63"/>
      <c r="V26" s="3">
        <v>1</v>
      </c>
      <c r="W26" s="45"/>
    </row>
    <row r="27" spans="1:23" ht="21" customHeight="1" thickBot="1">
      <c r="B27" s="786"/>
      <c r="C27" s="124" t="s">
        <v>161</v>
      </c>
      <c r="D27" s="753" t="str">
        <f t="shared" si="8"/>
        <v>Ensuite, dans la colonne B copiez le texte nettoyé</v>
      </c>
      <c r="E27" s="753" t="str">
        <f t="shared" si="9"/>
        <v>Ensuite  dans la colonne B copiez le texte nettoyé</v>
      </c>
      <c r="F27" s="764" t="str">
        <f t="shared" si="10"/>
        <v>Ensuite  dans la colonne B copiez le texte nettoyé</v>
      </c>
      <c r="G27" s="762" t="str">
        <v>Collage spécial &gt; 1.2.3 Valeurs pour ne coller que le texte  sans formules.</v>
      </c>
      <c r="H27" s="796"/>
      <c r="J27" s="785"/>
      <c r="K27" s="754"/>
      <c r="L27" s="754"/>
      <c r="M27" s="754"/>
      <c r="N27" s="754"/>
      <c r="O27" s="754"/>
      <c r="P27" s="129" t="s">
        <v>230</v>
      </c>
      <c r="Q27" s="63"/>
      <c r="R27" s="63"/>
      <c r="S27" s="63"/>
      <c r="T27" s="63"/>
      <c r="U27" s="63"/>
      <c r="V27" s="3">
        <v>1</v>
      </c>
    </row>
    <row r="28" spans="1:23" ht="21" customHeight="1">
      <c r="B28" s="786"/>
      <c r="C28" s="124"/>
      <c r="D28" s="753" t="str">
        <f t="shared" si="8"/>
        <v/>
      </c>
      <c r="E28" s="753" t="str">
        <f t="shared" si="9"/>
        <v/>
      </c>
      <c r="F28" s="764" t="str">
        <f t="shared" si="10"/>
        <v/>
      </c>
      <c r="G28" s="762"/>
      <c r="H28" s="796"/>
      <c r="I28" s="773"/>
      <c r="J28" s="63"/>
      <c r="K28" s="63"/>
      <c r="L28" s="63"/>
      <c r="M28" s="63"/>
      <c r="N28" s="63"/>
      <c r="O28" s="63"/>
      <c r="P28" s="63"/>
      <c r="Q28" s="63"/>
      <c r="R28" s="63"/>
      <c r="S28" s="63"/>
      <c r="T28" s="63"/>
      <c r="U28" s="63"/>
      <c r="V28" s="3">
        <v>1</v>
      </c>
    </row>
    <row r="29" spans="1:23" ht="21" customHeight="1">
      <c r="B29" s="786"/>
      <c r="C29" s="124"/>
      <c r="D29" s="753" t="str">
        <f t="shared" si="8"/>
        <v/>
      </c>
      <c r="E29" s="753" t="str">
        <f t="shared" si="9"/>
        <v/>
      </c>
      <c r="F29" s="764" t="str">
        <f t="shared" si="10"/>
        <v/>
      </c>
      <c r="G29" s="762"/>
      <c r="H29" s="796"/>
      <c r="I29" s="63"/>
      <c r="J29" s="63"/>
      <c r="K29" s="63"/>
      <c r="L29" s="63"/>
      <c r="M29" s="63"/>
      <c r="N29" s="63"/>
      <c r="O29" s="63"/>
      <c r="P29" s="63"/>
      <c r="Q29" s="63"/>
      <c r="R29" s="63"/>
      <c r="S29" s="63"/>
      <c r="T29" s="63"/>
      <c r="U29" s="63"/>
      <c r="V29" s="3">
        <v>1</v>
      </c>
    </row>
    <row r="30" spans="1:23" ht="21" customHeight="1">
      <c r="B30" s="786"/>
      <c r="C30" s="125"/>
      <c r="D30" s="753" t="str">
        <f t="shared" si="8"/>
        <v/>
      </c>
      <c r="E30" s="753" t="str">
        <f t="shared" si="9"/>
        <v/>
      </c>
      <c r="F30" s="764" t="str">
        <f t="shared" si="10"/>
        <v/>
      </c>
      <c r="G30" s="762"/>
      <c r="H30" s="796"/>
      <c r="I30" s="63"/>
      <c r="J30" s="63"/>
      <c r="K30" s="63"/>
      <c r="L30" s="63"/>
      <c r="M30" s="63"/>
      <c r="N30" s="63"/>
      <c r="O30" s="63"/>
      <c r="P30" s="63"/>
      <c r="Q30" s="63"/>
      <c r="R30" s="63"/>
      <c r="S30" s="63"/>
      <c r="T30" s="63"/>
      <c r="U30" s="63"/>
      <c r="V30" s="3">
        <v>1</v>
      </c>
    </row>
    <row r="31" spans="1:23" ht="21" customHeight="1">
      <c r="B31" s="786"/>
      <c r="C31" s="124"/>
      <c r="D31" s="753" t="str">
        <f t="shared" si="8"/>
        <v/>
      </c>
      <c r="E31" s="753" t="str">
        <f t="shared" si="9"/>
        <v/>
      </c>
      <c r="F31" s="764" t="str">
        <f t="shared" si="10"/>
        <v/>
      </c>
      <c r="G31" s="762"/>
      <c r="H31" s="796"/>
      <c r="I31" s="63"/>
      <c r="J31" s="63"/>
      <c r="K31" s="63"/>
      <c r="L31" s="63"/>
      <c r="M31" s="63"/>
      <c r="N31" s="63"/>
      <c r="O31" s="63"/>
      <c r="P31" s="63"/>
      <c r="Q31" s="63"/>
      <c r="R31" s="63"/>
      <c r="S31" s="63"/>
      <c r="T31" s="63"/>
      <c r="U31" s="63"/>
      <c r="V31" s="3">
        <v>1</v>
      </c>
    </row>
    <row r="32" spans="1:23" ht="21" customHeight="1">
      <c r="B32" s="786"/>
      <c r="C32" s="124"/>
      <c r="D32" s="753" t="str">
        <f t="shared" si="8"/>
        <v/>
      </c>
      <c r="E32" s="753" t="str">
        <f t="shared" si="9"/>
        <v/>
      </c>
      <c r="F32" s="764" t="str">
        <f t="shared" si="10"/>
        <v/>
      </c>
      <c r="G32" s="762"/>
      <c r="H32" s="796"/>
      <c r="I32" s="63"/>
      <c r="J32" s="63"/>
      <c r="K32" s="63"/>
      <c r="L32" s="63"/>
      <c r="M32" s="63"/>
      <c r="N32" s="63"/>
      <c r="O32" s="63"/>
      <c r="P32" s="63"/>
      <c r="Q32" s="63"/>
      <c r="R32" s="63"/>
      <c r="S32" s="63"/>
      <c r="T32" s="63"/>
      <c r="U32" s="63"/>
      <c r="V32" s="3">
        <v>1</v>
      </c>
    </row>
    <row r="33" spans="2:22" ht="21" customHeight="1">
      <c r="B33" s="786"/>
      <c r="C33" s="124"/>
      <c r="D33" s="753" t="str">
        <f t="shared" si="8"/>
        <v/>
      </c>
      <c r="E33" s="753" t="str">
        <f t="shared" si="9"/>
        <v/>
      </c>
      <c r="F33" s="764" t="str">
        <f t="shared" si="10"/>
        <v/>
      </c>
      <c r="G33" s="762"/>
      <c r="H33" s="796"/>
      <c r="I33" s="63"/>
      <c r="J33" s="63"/>
      <c r="K33" s="63"/>
      <c r="L33" s="63"/>
      <c r="M33" s="63"/>
      <c r="N33" s="63"/>
      <c r="O33" s="63"/>
      <c r="P33" s="63"/>
      <c r="Q33" s="63"/>
      <c r="R33" s="63"/>
      <c r="S33" s="63"/>
      <c r="T33" s="63"/>
      <c r="U33" s="63"/>
      <c r="V33" s="3">
        <v>1</v>
      </c>
    </row>
    <row r="34" spans="2:22" ht="21" customHeight="1">
      <c r="B34" s="786"/>
      <c r="C34" s="124"/>
      <c r="D34" s="753" t="str">
        <f t="shared" si="8"/>
        <v/>
      </c>
      <c r="E34" s="753" t="str">
        <f t="shared" si="9"/>
        <v/>
      </c>
      <c r="F34" s="764" t="str">
        <f t="shared" si="10"/>
        <v/>
      </c>
      <c r="G34" s="762"/>
      <c r="H34" s="796"/>
      <c r="I34" s="63"/>
      <c r="J34" s="63"/>
      <c r="K34" s="63"/>
      <c r="L34" s="63"/>
      <c r="M34" s="63"/>
      <c r="N34" s="63"/>
      <c r="O34" s="63"/>
      <c r="P34" s="63"/>
      <c r="Q34" s="63"/>
      <c r="R34" s="63"/>
      <c r="S34" s="63"/>
      <c r="T34" s="63"/>
      <c r="U34" s="63"/>
      <c r="V34" s="3">
        <v>1</v>
      </c>
    </row>
    <row r="35" spans="2:22" ht="21" customHeight="1">
      <c r="B35" s="786"/>
      <c r="C35" s="124" t="s">
        <v>159</v>
      </c>
      <c r="D35" s="753" t="str">
        <f t="shared" si="8"/>
        <v>puis dans votre document faites</v>
      </c>
      <c r="E35" s="753" t="str">
        <f t="shared" si="9"/>
        <v>puis dans votre document faites</v>
      </c>
      <c r="F35" s="764" t="str">
        <f t="shared" si="10"/>
        <v>puis dans votre document faites</v>
      </c>
      <c r="G35" s="762"/>
      <c r="H35" s="796"/>
      <c r="I35" s="63"/>
      <c r="J35" s="63"/>
      <c r="K35" s="63"/>
      <c r="L35" s="63"/>
      <c r="M35" s="63"/>
      <c r="N35" s="63"/>
      <c r="O35" s="63"/>
      <c r="P35" s="63"/>
      <c r="Q35" s="63"/>
      <c r="R35" s="63"/>
      <c r="S35" s="63"/>
      <c r="T35" s="63"/>
      <c r="U35" s="63"/>
      <c r="V35" s="3">
        <v>1</v>
      </c>
    </row>
    <row r="36" spans="2:22" ht="21" customHeight="1">
      <c r="B36" s="786"/>
      <c r="C36" s="124"/>
      <c r="D36" s="753" t="str">
        <f t="shared" si="8"/>
        <v/>
      </c>
      <c r="E36" s="753" t="str">
        <f t="shared" si="9"/>
        <v/>
      </c>
      <c r="F36" s="764" t="str">
        <f t="shared" si="10"/>
        <v/>
      </c>
      <c r="G36" s="762"/>
      <c r="H36" s="796"/>
      <c r="I36" s="63"/>
      <c r="J36" s="63"/>
      <c r="K36" s="63"/>
      <c r="L36" s="63"/>
      <c r="M36" s="63"/>
      <c r="N36" s="63"/>
      <c r="O36" s="63"/>
      <c r="P36" s="63"/>
      <c r="Q36" s="63"/>
      <c r="R36" s="63"/>
      <c r="S36" s="63"/>
      <c r="T36" s="63"/>
      <c r="U36" s="63"/>
      <c r="V36" s="3">
        <v>1</v>
      </c>
    </row>
    <row r="37" spans="2:22" ht="21" customHeight="1">
      <c r="B37" s="786"/>
      <c r="C37" s="124"/>
      <c r="D37" s="753" t="str">
        <f t="shared" si="8"/>
        <v/>
      </c>
      <c r="E37" s="753" t="str">
        <f t="shared" si="9"/>
        <v/>
      </c>
      <c r="F37" s="764" t="str">
        <f t="shared" si="10"/>
        <v/>
      </c>
      <c r="G37" s="762"/>
      <c r="H37" s="796"/>
      <c r="I37" s="63"/>
      <c r="J37" s="63"/>
      <c r="K37" s="63"/>
      <c r="L37" s="63"/>
      <c r="M37" s="63"/>
      <c r="N37" s="63"/>
      <c r="O37" s="63"/>
      <c r="P37" s="63"/>
      <c r="Q37" s="63"/>
      <c r="R37" s="63"/>
      <c r="S37" s="63"/>
      <c r="T37" s="63"/>
      <c r="U37" s="63"/>
      <c r="V37" s="3">
        <v>1</v>
      </c>
    </row>
    <row r="38" spans="2:22" ht="21" customHeight="1">
      <c r="B38" s="786"/>
      <c r="C38" s="124"/>
      <c r="D38" s="753" t="str">
        <f t="shared" si="8"/>
        <v/>
      </c>
      <c r="E38" s="753" t="str">
        <f t="shared" si="9"/>
        <v/>
      </c>
      <c r="F38" s="764" t="str">
        <f t="shared" si="10"/>
        <v/>
      </c>
      <c r="G38" s="762"/>
      <c r="H38" s="796"/>
      <c r="I38" s="63"/>
      <c r="J38" s="63"/>
      <c r="K38" s="63"/>
      <c r="L38" s="63"/>
      <c r="M38" s="63"/>
      <c r="N38" s="63"/>
      <c r="O38" s="63"/>
      <c r="P38" s="63"/>
      <c r="Q38" s="63"/>
      <c r="R38" s="63"/>
      <c r="S38" s="63"/>
      <c r="T38" s="63"/>
      <c r="U38" s="63"/>
      <c r="V38" s="3">
        <v>1</v>
      </c>
    </row>
    <row r="39" spans="2:22" ht="21" customHeight="1">
      <c r="B39" s="786"/>
      <c r="C39" s="124"/>
      <c r="D39" s="753" t="str">
        <f t="shared" si="8"/>
        <v/>
      </c>
      <c r="E39" s="753" t="str">
        <f t="shared" si="9"/>
        <v/>
      </c>
      <c r="F39" s="764" t="str">
        <f t="shared" si="10"/>
        <v/>
      </c>
      <c r="G39" s="762"/>
      <c r="H39" s="796"/>
      <c r="I39" s="63"/>
      <c r="J39" s="63"/>
      <c r="K39" s="63"/>
      <c r="L39" s="63"/>
      <c r="M39" s="63"/>
      <c r="N39" s="63"/>
      <c r="O39" s="63"/>
      <c r="P39" s="63"/>
      <c r="Q39" s="63"/>
      <c r="R39" s="63"/>
      <c r="S39" s="63"/>
      <c r="T39" s="63"/>
      <c r="U39" s="63"/>
      <c r="V39" s="3">
        <v>1</v>
      </c>
    </row>
    <row r="40" spans="2:22" ht="21" customHeight="1">
      <c r="B40" s="786"/>
      <c r="C40" s="124"/>
      <c r="D40" s="753" t="str">
        <f t="shared" si="8"/>
        <v/>
      </c>
      <c r="E40" s="753" t="str">
        <f t="shared" si="9"/>
        <v/>
      </c>
      <c r="F40" s="764" t="str">
        <f t="shared" si="10"/>
        <v/>
      </c>
      <c r="G40" s="762"/>
      <c r="H40" s="796"/>
      <c r="I40" s="63"/>
      <c r="J40" s="63"/>
      <c r="K40" s="63"/>
      <c r="L40" s="63"/>
      <c r="M40" s="63"/>
      <c r="N40" s="63"/>
      <c r="O40" s="63"/>
      <c r="P40" s="63"/>
      <c r="Q40" s="63"/>
      <c r="R40" s="63"/>
      <c r="S40" s="63"/>
      <c r="T40" s="63"/>
      <c r="U40" s="63"/>
      <c r="V40" s="3">
        <v>1</v>
      </c>
    </row>
    <row r="41" spans="2:22" ht="21" customHeight="1">
      <c r="B41" s="786"/>
      <c r="C41" s="124"/>
      <c r="D41" s="753" t="str">
        <f t="shared" si="8"/>
        <v/>
      </c>
      <c r="E41" s="753" t="str">
        <f t="shared" si="9"/>
        <v/>
      </c>
      <c r="F41" s="764" t="str">
        <f t="shared" si="10"/>
        <v/>
      </c>
      <c r="G41" s="762"/>
      <c r="H41" s="796"/>
      <c r="I41" s="63"/>
      <c r="J41" s="63"/>
      <c r="K41" s="63"/>
      <c r="L41" s="63"/>
      <c r="M41" s="63"/>
      <c r="N41" s="63"/>
      <c r="O41" s="63"/>
      <c r="P41" s="63"/>
      <c r="Q41" s="63"/>
      <c r="R41" s="63"/>
      <c r="S41" s="63"/>
      <c r="T41" s="63"/>
      <c r="U41" s="63"/>
      <c r="V41" s="3">
        <v>1</v>
      </c>
    </row>
    <row r="42" spans="2:22" ht="21" customHeight="1">
      <c r="B42" s="786"/>
      <c r="C42" s="124"/>
      <c r="D42" s="753" t="str">
        <f t="shared" si="8"/>
        <v/>
      </c>
      <c r="E42" s="753" t="str">
        <f t="shared" si="9"/>
        <v/>
      </c>
      <c r="F42" s="764" t="str">
        <f t="shared" si="10"/>
        <v/>
      </c>
      <c r="G42" s="762"/>
      <c r="H42" s="796"/>
      <c r="I42" s="63"/>
      <c r="J42" s="63"/>
      <c r="K42" s="63"/>
      <c r="L42" s="63"/>
      <c r="M42" s="63"/>
      <c r="N42" s="63"/>
      <c r="O42" s="63"/>
      <c r="P42" s="63"/>
      <c r="Q42" s="63"/>
      <c r="R42" s="63"/>
      <c r="S42" s="63"/>
      <c r="T42" s="63"/>
      <c r="U42" s="63"/>
      <c r="V42" s="3">
        <v>1</v>
      </c>
    </row>
    <row r="43" spans="2:22" ht="21" customHeight="1">
      <c r="B43" s="786"/>
      <c r="C43" s="125" t="s">
        <v>163</v>
      </c>
      <c r="D43" s="753" t="str">
        <f t="shared" si="8"/>
        <v>Collage spécial &gt; 1.2.3 Valeurs pour ne coller que le texte, sans formules.</v>
      </c>
      <c r="E43" s="753" t="str">
        <f t="shared" si="9"/>
        <v>Collage spécial &gt; 1.2.3 Valeurs pour ne coller que le texte  sans formules.</v>
      </c>
      <c r="F43" s="764" t="str">
        <f t="shared" si="10"/>
        <v>Collage spécial &gt; 1.2.3 Valeurs pour ne coller que le texte  sans formules.</v>
      </c>
      <c r="G43" s="762"/>
      <c r="H43" s="796"/>
      <c r="I43" s="63"/>
      <c r="J43" s="63"/>
      <c r="K43" s="63"/>
      <c r="L43" s="63"/>
      <c r="M43" s="63"/>
      <c r="N43" s="63"/>
      <c r="O43" s="63"/>
      <c r="P43" s="63"/>
      <c r="Q43" s="63"/>
      <c r="R43" s="63"/>
      <c r="S43" s="63"/>
      <c r="T43" s="63"/>
      <c r="U43" s="63"/>
      <c r="V43" s="3">
        <v>1</v>
      </c>
    </row>
    <row r="44" spans="2:22" ht="21" customHeight="1">
      <c r="B44" s="786"/>
      <c r="C44" s="124"/>
      <c r="D44" s="753" t="str">
        <f t="shared" si="8"/>
        <v/>
      </c>
      <c r="E44" s="753" t="str">
        <f t="shared" si="9"/>
        <v/>
      </c>
      <c r="F44" s="764" t="str">
        <f t="shared" si="10"/>
        <v/>
      </c>
      <c r="G44" s="762"/>
      <c r="H44" s="796"/>
      <c r="I44" s="63"/>
      <c r="J44" s="63"/>
      <c r="K44" s="63"/>
      <c r="L44" s="63"/>
      <c r="M44" s="63"/>
      <c r="N44" s="63"/>
      <c r="O44" s="63"/>
      <c r="P44" s="63"/>
      <c r="Q44" s="63"/>
      <c r="R44" s="63"/>
      <c r="S44" s="63"/>
      <c r="T44" s="63"/>
      <c r="U44" s="63"/>
      <c r="V44" s="3">
        <v>1</v>
      </c>
    </row>
    <row r="45" spans="2:22" ht="21" customHeight="1">
      <c r="B45" s="786"/>
      <c r="C45" s="124"/>
      <c r="D45" s="753" t="str">
        <f t="shared" si="8"/>
        <v/>
      </c>
      <c r="E45" s="753" t="str">
        <f t="shared" si="9"/>
        <v/>
      </c>
      <c r="F45" s="764" t="str">
        <f t="shared" si="10"/>
        <v/>
      </c>
      <c r="G45" s="762"/>
      <c r="H45" s="796"/>
      <c r="I45" s="63"/>
      <c r="J45" s="63"/>
      <c r="K45" s="63"/>
      <c r="L45" s="63"/>
      <c r="M45" s="63"/>
      <c r="N45" s="63"/>
      <c r="O45" s="63"/>
      <c r="P45" s="63"/>
      <c r="Q45" s="63"/>
      <c r="R45" s="63"/>
      <c r="S45" s="63"/>
      <c r="T45" s="63"/>
      <c r="U45" s="63"/>
      <c r="V45" s="3">
        <v>1</v>
      </c>
    </row>
    <row r="46" spans="2:22" ht="21" customHeight="1">
      <c r="B46" s="786"/>
      <c r="C46" s="124"/>
      <c r="D46" s="753" t="str">
        <f t="shared" si="8"/>
        <v/>
      </c>
      <c r="E46" s="753" t="str">
        <f t="shared" si="9"/>
        <v/>
      </c>
      <c r="F46" s="764" t="str">
        <f t="shared" si="10"/>
        <v/>
      </c>
      <c r="G46" s="762"/>
      <c r="H46" s="796"/>
      <c r="I46" s="63"/>
      <c r="J46" s="63"/>
      <c r="K46" s="63"/>
      <c r="L46" s="63"/>
      <c r="M46" s="63"/>
      <c r="N46" s="63"/>
      <c r="O46" s="63"/>
      <c r="P46" s="63"/>
      <c r="Q46" s="63"/>
      <c r="R46" s="63"/>
      <c r="S46" s="63"/>
      <c r="T46" s="63"/>
      <c r="U46" s="63"/>
      <c r="V46" s="3">
        <v>1</v>
      </c>
    </row>
    <row r="47" spans="2:22" ht="21" customHeight="1">
      <c r="B47" s="786"/>
      <c r="C47" s="124"/>
      <c r="D47" s="753" t="str">
        <f t="shared" si="8"/>
        <v/>
      </c>
      <c r="E47" s="753" t="str">
        <f t="shared" si="9"/>
        <v/>
      </c>
      <c r="F47" s="764" t="str">
        <f t="shared" si="10"/>
        <v/>
      </c>
      <c r="G47" s="762"/>
      <c r="H47" s="796"/>
      <c r="I47" s="63"/>
      <c r="J47" s="63"/>
      <c r="K47" s="63"/>
      <c r="L47" s="63"/>
      <c r="M47" s="63"/>
      <c r="N47" s="63"/>
      <c r="O47" s="63"/>
      <c r="P47" s="63"/>
      <c r="Q47" s="63"/>
      <c r="R47" s="63"/>
      <c r="S47" s="63"/>
      <c r="T47" s="63"/>
      <c r="U47" s="63"/>
      <c r="V47" s="3">
        <v>1</v>
      </c>
    </row>
    <row r="48" spans="2:22" ht="21" customHeight="1">
      <c r="B48" s="786"/>
      <c r="C48" s="124"/>
      <c r="D48" s="753" t="str">
        <f t="shared" si="8"/>
        <v/>
      </c>
      <c r="E48" s="753" t="str">
        <f t="shared" si="9"/>
        <v/>
      </c>
      <c r="F48" s="764" t="str">
        <f t="shared" si="10"/>
        <v/>
      </c>
      <c r="G48" s="762"/>
      <c r="H48" s="796"/>
      <c r="I48" s="63"/>
      <c r="J48" s="63"/>
      <c r="K48" s="63"/>
      <c r="L48" s="63"/>
      <c r="M48" s="63"/>
      <c r="N48" s="63"/>
      <c r="O48" s="63"/>
      <c r="P48" s="63"/>
      <c r="Q48" s="63"/>
      <c r="R48" s="63"/>
      <c r="S48" s="63"/>
      <c r="T48" s="63"/>
      <c r="U48" s="63"/>
      <c r="V48" s="3">
        <v>1</v>
      </c>
    </row>
    <row r="49" spans="2:22" ht="21" customHeight="1">
      <c r="B49" s="786"/>
      <c r="C49" s="124"/>
      <c r="D49" s="753" t="str">
        <f t="shared" si="8"/>
        <v/>
      </c>
      <c r="E49" s="753" t="str">
        <f t="shared" si="9"/>
        <v/>
      </c>
      <c r="F49" s="764" t="str">
        <f t="shared" si="10"/>
        <v/>
      </c>
      <c r="G49" s="762"/>
      <c r="H49" s="796"/>
      <c r="I49" s="63"/>
      <c r="J49" s="63"/>
      <c r="K49" s="63"/>
      <c r="L49" s="63"/>
      <c r="M49" s="63"/>
      <c r="N49" s="63"/>
      <c r="O49" s="63"/>
      <c r="P49" s="63"/>
      <c r="Q49" s="63"/>
      <c r="R49" s="63"/>
      <c r="S49" s="63"/>
      <c r="T49" s="63"/>
      <c r="U49" s="63"/>
      <c r="V49" s="3">
        <v>1</v>
      </c>
    </row>
    <row r="50" spans="2:22" ht="21" customHeight="1">
      <c r="B50" s="786"/>
      <c r="C50" s="124"/>
      <c r="D50" s="753" t="str">
        <f t="shared" si="8"/>
        <v/>
      </c>
      <c r="E50" s="753" t="str">
        <f t="shared" si="9"/>
        <v/>
      </c>
      <c r="F50" s="764" t="str">
        <f t="shared" si="10"/>
        <v/>
      </c>
      <c r="G50" s="762"/>
      <c r="H50" s="796"/>
      <c r="I50" s="63"/>
      <c r="J50" s="63"/>
      <c r="K50" s="63"/>
      <c r="L50" s="63"/>
      <c r="M50" s="63"/>
      <c r="N50" s="63"/>
      <c r="O50" s="63"/>
      <c r="P50" s="63"/>
      <c r="Q50" s="63"/>
      <c r="R50" s="63"/>
      <c r="S50" s="63"/>
      <c r="T50" s="63"/>
      <c r="U50" s="63"/>
      <c r="V50" s="3">
        <v>1</v>
      </c>
    </row>
    <row r="51" spans="2:22" ht="21" customHeight="1">
      <c r="B51" s="786"/>
      <c r="C51" s="124"/>
      <c r="D51" s="753" t="str">
        <f t="shared" si="8"/>
        <v/>
      </c>
      <c r="E51" s="753" t="str">
        <f t="shared" si="9"/>
        <v/>
      </c>
      <c r="F51" s="764" t="str">
        <f t="shared" si="10"/>
        <v/>
      </c>
      <c r="G51" s="762"/>
      <c r="H51" s="796"/>
      <c r="I51" s="63"/>
      <c r="J51" s="63"/>
      <c r="K51" s="63"/>
      <c r="L51" s="63"/>
      <c r="M51" s="63"/>
      <c r="N51" s="63"/>
      <c r="O51" s="63"/>
      <c r="P51" s="63"/>
      <c r="Q51" s="63"/>
      <c r="R51" s="63"/>
      <c r="S51" s="63"/>
      <c r="T51" s="63"/>
      <c r="U51" s="63"/>
      <c r="V51" s="3">
        <v>1</v>
      </c>
    </row>
    <row r="52" spans="2:22" ht="21" customHeight="1">
      <c r="B52" s="786"/>
      <c r="C52" s="124"/>
      <c r="D52" s="753" t="str">
        <f t="shared" si="8"/>
        <v/>
      </c>
      <c r="E52" s="753" t="str">
        <f t="shared" si="9"/>
        <v/>
      </c>
      <c r="F52" s="764" t="str">
        <f t="shared" si="10"/>
        <v/>
      </c>
      <c r="G52" s="762"/>
      <c r="H52" s="796"/>
      <c r="I52" s="63"/>
      <c r="J52" s="63"/>
      <c r="K52" s="63"/>
      <c r="L52" s="63"/>
      <c r="M52" s="63"/>
      <c r="N52" s="63"/>
      <c r="O52" s="63"/>
      <c r="P52" s="63"/>
      <c r="Q52" s="63"/>
      <c r="R52" s="63"/>
      <c r="S52" s="63"/>
      <c r="T52" s="63"/>
      <c r="U52" s="63"/>
      <c r="V52" s="3">
        <v>1</v>
      </c>
    </row>
    <row r="53" spans="2:22" ht="21" customHeight="1">
      <c r="B53" s="786"/>
      <c r="C53" s="124"/>
      <c r="D53" s="753" t="str">
        <f t="shared" si="8"/>
        <v/>
      </c>
      <c r="E53" s="753" t="str">
        <f t="shared" si="9"/>
        <v/>
      </c>
      <c r="F53" s="764" t="str">
        <f t="shared" si="10"/>
        <v/>
      </c>
      <c r="G53" s="762"/>
      <c r="H53" s="796"/>
      <c r="I53" s="63"/>
      <c r="J53" s="63"/>
      <c r="K53" s="63"/>
      <c r="L53" s="63"/>
      <c r="M53" s="63"/>
      <c r="N53" s="63"/>
      <c r="O53" s="63"/>
      <c r="P53" s="63"/>
      <c r="Q53" s="63"/>
      <c r="R53" s="63"/>
      <c r="S53" s="63"/>
      <c r="T53" s="773"/>
      <c r="U53" s="63"/>
      <c r="V53" s="3">
        <v>1</v>
      </c>
    </row>
    <row r="54" spans="2:22" ht="21" customHeight="1">
      <c r="B54" s="786"/>
      <c r="C54" s="124"/>
      <c r="D54" s="753" t="str">
        <f t="shared" si="8"/>
        <v/>
      </c>
      <c r="E54" s="753" t="str">
        <f t="shared" si="9"/>
        <v/>
      </c>
      <c r="F54" s="764" t="str">
        <f t="shared" si="10"/>
        <v/>
      </c>
      <c r="G54" s="762"/>
      <c r="H54" s="796"/>
      <c r="I54" s="63"/>
      <c r="J54" s="63"/>
      <c r="K54" s="63"/>
      <c r="L54" s="63"/>
      <c r="M54" s="63"/>
      <c r="N54" s="63"/>
      <c r="O54" s="63"/>
      <c r="P54" s="63"/>
      <c r="Q54" s="63"/>
      <c r="R54" s="63"/>
      <c r="S54" s="63"/>
      <c r="T54" s="63"/>
      <c r="U54" s="63"/>
      <c r="V54" s="3">
        <v>1</v>
      </c>
    </row>
    <row r="55" spans="2:22" ht="21" customHeight="1">
      <c r="B55" s="786"/>
      <c r="C55" s="124"/>
      <c r="D55" s="753" t="str">
        <f t="shared" si="8"/>
        <v/>
      </c>
      <c r="E55" s="753" t="str">
        <f t="shared" si="9"/>
        <v/>
      </c>
      <c r="F55" s="764" t="str">
        <f t="shared" si="10"/>
        <v/>
      </c>
      <c r="G55" s="762"/>
      <c r="H55" s="796"/>
      <c r="I55" s="63"/>
      <c r="J55" s="63"/>
      <c r="K55" s="63"/>
      <c r="L55" s="63"/>
      <c r="M55" s="63"/>
      <c r="N55" s="63"/>
      <c r="O55" s="63"/>
      <c r="P55" s="63"/>
      <c r="Q55" s="63"/>
      <c r="R55" s="63"/>
      <c r="S55" s="63"/>
      <c r="T55" s="63"/>
      <c r="U55" s="63"/>
      <c r="V55" s="3">
        <v>1</v>
      </c>
    </row>
    <row r="56" spans="2:22" ht="21" customHeight="1">
      <c r="B56" s="786"/>
      <c r="C56" s="124"/>
      <c r="D56" s="753" t="str">
        <f t="shared" ref="D56:D84" si="11">TRIM(SUBSTITUTE(SUBSTITUTE(SUBSTITUTE(SUBSTITUTE(SUBSTITUTE(SUBSTITUTE(SUBSTITUTE(SUBSTITUTE(SUBSTITUTE(CLEAN(IF(OR(LEFT(C56,1)="-",LEFT(C56,1)="="),MID(C56,2,99999),C56)),"—","-"),"–","-"),CHAR(160)," "),CHAR(9)," "),CHAR(13)," "),CHAR(10)," ")," "," ")," "," ")," "," "))</f>
        <v/>
      </c>
      <c r="E56" s="753" t="str">
        <f t="shared" si="9"/>
        <v/>
      </c>
      <c r="F56" s="764" t="str">
        <f t="shared" si="10"/>
        <v/>
      </c>
      <c r="G56" s="762"/>
      <c r="H56" s="796"/>
      <c r="I56" s="63"/>
      <c r="J56" s="63"/>
      <c r="K56" s="63"/>
      <c r="L56" s="63"/>
      <c r="M56" s="63"/>
      <c r="N56" s="63"/>
      <c r="O56" s="63"/>
      <c r="P56" s="63"/>
      <c r="Q56" s="63"/>
      <c r="R56" s="63"/>
      <c r="S56" s="63"/>
      <c r="T56" s="63"/>
      <c r="U56" s="63"/>
      <c r="V56" s="3">
        <v>1</v>
      </c>
    </row>
    <row r="57" spans="2:22" ht="21" customHeight="1">
      <c r="B57" s="786"/>
      <c r="C57" s="124"/>
      <c r="D57" s="753" t="str">
        <f t="shared" si="11"/>
        <v/>
      </c>
      <c r="E57" s="753" t="str">
        <f t="shared" si="9"/>
        <v/>
      </c>
      <c r="F57" s="764" t="str">
        <f t="shared" si="10"/>
        <v/>
      </c>
      <c r="G57" s="762"/>
      <c r="H57" s="796"/>
      <c r="I57" s="63"/>
      <c r="J57" s="63"/>
      <c r="K57" s="63"/>
      <c r="L57" s="63"/>
      <c r="M57" s="63"/>
      <c r="N57" s="63"/>
      <c r="O57" s="63"/>
      <c r="P57" s="63"/>
      <c r="Q57" s="63"/>
      <c r="R57" s="63"/>
      <c r="S57" s="63"/>
      <c r="T57" s="63"/>
      <c r="U57" s="63"/>
      <c r="V57" s="3">
        <v>1</v>
      </c>
    </row>
    <row r="58" spans="2:22" ht="21" customHeight="1">
      <c r="B58" s="786"/>
      <c r="C58" s="124"/>
      <c r="D58" s="753" t="str">
        <f t="shared" si="11"/>
        <v/>
      </c>
      <c r="E58" s="753" t="str">
        <f t="shared" si="9"/>
        <v/>
      </c>
      <c r="F58" s="764" t="str">
        <f t="shared" si="10"/>
        <v/>
      </c>
      <c r="G58" s="762"/>
      <c r="H58" s="796"/>
      <c r="I58" s="63"/>
      <c r="J58" s="63"/>
      <c r="K58" s="63"/>
      <c r="L58" s="63"/>
      <c r="M58" s="63"/>
      <c r="N58" s="63"/>
      <c r="O58" s="63"/>
      <c r="P58" s="63"/>
      <c r="Q58" s="63"/>
      <c r="R58" s="63"/>
      <c r="S58" s="63"/>
      <c r="T58" s="63"/>
      <c r="U58" s="63"/>
      <c r="V58" s="3">
        <v>1</v>
      </c>
    </row>
    <row r="59" spans="2:22" ht="21" customHeight="1">
      <c r="B59" s="786"/>
      <c r="C59" s="124"/>
      <c r="D59" s="753" t="str">
        <f t="shared" si="11"/>
        <v/>
      </c>
      <c r="E59" s="753" t="str">
        <f t="shared" si="9"/>
        <v/>
      </c>
      <c r="F59" s="764" t="str">
        <f t="shared" si="10"/>
        <v/>
      </c>
      <c r="G59" s="762"/>
      <c r="H59" s="796"/>
      <c r="I59" s="63"/>
      <c r="J59" s="63"/>
      <c r="K59" s="63"/>
      <c r="L59" s="63"/>
      <c r="M59" s="63"/>
      <c r="N59" s="63"/>
      <c r="O59" s="63"/>
      <c r="P59" s="63"/>
      <c r="Q59" s="63"/>
      <c r="R59" s="63"/>
      <c r="S59" s="63"/>
      <c r="T59" s="63"/>
      <c r="U59" s="63"/>
      <c r="V59" s="3">
        <v>1</v>
      </c>
    </row>
    <row r="60" spans="2:22" ht="21" customHeight="1">
      <c r="B60" s="786"/>
      <c r="C60" s="124"/>
      <c r="D60" s="753" t="str">
        <f t="shared" si="11"/>
        <v/>
      </c>
      <c r="E60" s="753" t="str">
        <f t="shared" si="9"/>
        <v/>
      </c>
      <c r="F60" s="764" t="str">
        <f t="shared" si="10"/>
        <v/>
      </c>
      <c r="G60" s="762"/>
      <c r="H60" s="796"/>
      <c r="I60" s="63"/>
      <c r="J60" s="63"/>
      <c r="K60" s="63"/>
      <c r="L60" s="63"/>
      <c r="M60" s="63"/>
      <c r="N60" s="63"/>
      <c r="O60" s="63"/>
      <c r="P60" s="63"/>
      <c r="Q60" s="63"/>
      <c r="R60" s="63"/>
      <c r="S60" s="63"/>
      <c r="T60" s="63"/>
      <c r="U60" s="63"/>
      <c r="V60" s="3">
        <v>1</v>
      </c>
    </row>
    <row r="61" spans="2:22" ht="21" customHeight="1">
      <c r="B61" s="786"/>
      <c r="C61" s="124"/>
      <c r="D61" s="753" t="str">
        <f t="shared" si="11"/>
        <v/>
      </c>
      <c r="E61" s="753" t="str">
        <f t="shared" si="9"/>
        <v/>
      </c>
      <c r="F61" s="764" t="str">
        <f t="shared" si="10"/>
        <v/>
      </c>
      <c r="G61" s="762"/>
      <c r="H61" s="796"/>
      <c r="I61" s="63"/>
      <c r="J61" s="63"/>
      <c r="K61" s="63"/>
      <c r="L61" s="63"/>
      <c r="M61" s="63"/>
      <c r="N61" s="63"/>
      <c r="O61" s="63"/>
      <c r="P61" s="63"/>
      <c r="Q61" s="63"/>
      <c r="R61" s="63"/>
      <c r="S61" s="63"/>
      <c r="T61" s="63"/>
      <c r="U61" s="63"/>
      <c r="V61" s="3">
        <v>1</v>
      </c>
    </row>
    <row r="62" spans="2:22" ht="21" customHeight="1">
      <c r="B62" s="786"/>
      <c r="C62" s="124"/>
      <c r="D62" s="753" t="str">
        <f t="shared" si="11"/>
        <v/>
      </c>
      <c r="E62" s="753" t="str">
        <f t="shared" si="9"/>
        <v/>
      </c>
      <c r="F62" s="764" t="str">
        <f t="shared" si="10"/>
        <v/>
      </c>
      <c r="G62" s="762"/>
      <c r="H62" s="796"/>
      <c r="I62" s="63"/>
      <c r="J62" s="63"/>
      <c r="K62" s="63"/>
      <c r="L62" s="63"/>
      <c r="M62" s="63"/>
      <c r="N62" s="63"/>
      <c r="O62" s="63"/>
      <c r="P62" s="63"/>
      <c r="Q62" s="63"/>
      <c r="R62" s="63"/>
      <c r="S62" s="63"/>
      <c r="T62" s="63"/>
      <c r="U62" s="63"/>
      <c r="V62" s="3">
        <v>1</v>
      </c>
    </row>
    <row r="63" spans="2:22" ht="21" customHeight="1">
      <c r="B63" s="786"/>
      <c r="C63" s="124"/>
      <c r="D63" s="753" t="str">
        <f t="shared" si="11"/>
        <v/>
      </c>
      <c r="E63" s="753" t="str">
        <f t="shared" si="9"/>
        <v/>
      </c>
      <c r="F63" s="764" t="str">
        <f t="shared" si="10"/>
        <v/>
      </c>
      <c r="G63" s="762"/>
      <c r="H63" s="796"/>
      <c r="I63" s="63"/>
      <c r="J63" s="63"/>
      <c r="K63" s="63"/>
      <c r="L63" s="63"/>
      <c r="M63" s="63"/>
      <c r="N63" s="63"/>
      <c r="O63" s="63"/>
      <c r="P63" s="63"/>
      <c r="Q63" s="63"/>
      <c r="R63" s="63"/>
      <c r="S63" s="63"/>
      <c r="T63" s="63"/>
      <c r="U63" s="63"/>
      <c r="V63" s="3">
        <v>1</v>
      </c>
    </row>
    <row r="64" spans="2:22" ht="21" customHeight="1">
      <c r="B64" s="786"/>
      <c r="C64" s="124"/>
      <c r="D64" s="753" t="str">
        <f t="shared" si="11"/>
        <v/>
      </c>
      <c r="E64" s="753" t="str">
        <f t="shared" si="9"/>
        <v/>
      </c>
      <c r="F64" s="764" t="str">
        <f t="shared" si="10"/>
        <v/>
      </c>
      <c r="G64" s="762"/>
      <c r="H64" s="796"/>
      <c r="I64" s="63"/>
      <c r="J64" s="63"/>
      <c r="K64" s="63"/>
      <c r="L64" s="63"/>
      <c r="M64" s="63"/>
      <c r="N64" s="63"/>
      <c r="O64" s="63"/>
      <c r="P64" s="63"/>
      <c r="Q64" s="63"/>
      <c r="R64" s="63"/>
      <c r="S64" s="63"/>
      <c r="T64" s="63"/>
      <c r="U64" s="63"/>
      <c r="V64" s="3">
        <v>1</v>
      </c>
    </row>
    <row r="65" spans="2:22" ht="21" customHeight="1">
      <c r="B65" s="786"/>
      <c r="C65" s="124"/>
      <c r="D65" s="753" t="str">
        <f t="shared" si="11"/>
        <v/>
      </c>
      <c r="E65" s="753" t="str">
        <f t="shared" si="9"/>
        <v/>
      </c>
      <c r="F65" s="764" t="str">
        <f t="shared" si="10"/>
        <v/>
      </c>
      <c r="G65" s="762"/>
      <c r="H65" s="796"/>
      <c r="I65" s="63"/>
      <c r="J65" s="63"/>
      <c r="K65" s="63"/>
      <c r="L65" s="63"/>
      <c r="M65" s="63"/>
      <c r="N65" s="63"/>
      <c r="O65" s="63"/>
      <c r="P65" s="63"/>
      <c r="Q65" s="63"/>
      <c r="R65" s="63"/>
      <c r="S65" s="63"/>
      <c r="T65" s="63"/>
      <c r="U65" s="63"/>
      <c r="V65" s="3">
        <v>1</v>
      </c>
    </row>
    <row r="66" spans="2:22" ht="21" customHeight="1">
      <c r="B66" s="786"/>
      <c r="C66" s="124"/>
      <c r="D66" s="753" t="str">
        <f t="shared" si="11"/>
        <v/>
      </c>
      <c r="E66" s="753" t="str">
        <f t="shared" si="9"/>
        <v/>
      </c>
      <c r="F66" s="764" t="str">
        <f t="shared" si="10"/>
        <v/>
      </c>
      <c r="G66" s="762"/>
      <c r="H66" s="796"/>
      <c r="I66" s="63"/>
      <c r="J66" s="63"/>
      <c r="K66" s="63"/>
      <c r="L66" s="63"/>
      <c r="M66" s="63"/>
      <c r="N66" s="63"/>
      <c r="O66" s="63"/>
      <c r="P66" s="63"/>
      <c r="Q66" s="63"/>
      <c r="R66" s="63"/>
      <c r="S66" s="63"/>
      <c r="T66" s="63"/>
      <c r="U66" s="63"/>
      <c r="V66" s="3">
        <v>1</v>
      </c>
    </row>
    <row r="67" spans="2:22" ht="21" customHeight="1">
      <c r="B67" s="786"/>
      <c r="C67" s="124"/>
      <c r="D67" s="753" t="str">
        <f t="shared" si="11"/>
        <v/>
      </c>
      <c r="E67" s="753" t="str">
        <f t="shared" si="9"/>
        <v/>
      </c>
      <c r="F67" s="764" t="str">
        <f t="shared" si="10"/>
        <v/>
      </c>
      <c r="G67" s="762"/>
      <c r="H67" s="796"/>
      <c r="I67" s="63"/>
      <c r="J67" s="63"/>
      <c r="K67" s="63"/>
      <c r="L67" s="63"/>
      <c r="M67" s="63"/>
      <c r="N67" s="63"/>
      <c r="O67" s="63"/>
      <c r="P67" s="63"/>
      <c r="Q67" s="63"/>
      <c r="R67" s="63"/>
      <c r="S67" s="63"/>
      <c r="T67" s="63"/>
      <c r="U67" s="63"/>
      <c r="V67" s="3">
        <v>1</v>
      </c>
    </row>
    <row r="68" spans="2:22" ht="21" customHeight="1">
      <c r="B68" s="786"/>
      <c r="C68" s="124"/>
      <c r="D68" s="753" t="str">
        <f t="shared" si="11"/>
        <v/>
      </c>
      <c r="E68" s="753" t="str">
        <f t="shared" si="9"/>
        <v/>
      </c>
      <c r="F68" s="764" t="str">
        <f t="shared" si="10"/>
        <v/>
      </c>
      <c r="G68" s="762"/>
      <c r="H68" s="796"/>
      <c r="I68" s="63"/>
      <c r="J68" s="63"/>
      <c r="K68" s="63"/>
      <c r="L68" s="63"/>
      <c r="M68" s="63"/>
      <c r="N68" s="63"/>
      <c r="O68" s="63"/>
      <c r="P68" s="63"/>
      <c r="Q68" s="63"/>
      <c r="R68" s="63"/>
      <c r="S68" s="63"/>
      <c r="T68" s="63"/>
      <c r="U68" s="63"/>
      <c r="V68" s="3">
        <v>1</v>
      </c>
    </row>
    <row r="69" spans="2:22" ht="21" customHeight="1">
      <c r="B69" s="786"/>
      <c r="C69" s="124"/>
      <c r="D69" s="753" t="str">
        <f t="shared" si="11"/>
        <v/>
      </c>
      <c r="E69" s="753" t="str">
        <f t="shared" si="9"/>
        <v/>
      </c>
      <c r="F69" s="764" t="str">
        <f t="shared" si="10"/>
        <v/>
      </c>
      <c r="G69" s="762"/>
      <c r="H69" s="796"/>
      <c r="I69" s="63"/>
      <c r="J69" s="63"/>
      <c r="K69" s="63"/>
      <c r="L69" s="63"/>
      <c r="M69" s="63"/>
      <c r="N69" s="63"/>
      <c r="O69" s="63"/>
      <c r="P69" s="63"/>
      <c r="Q69" s="63"/>
      <c r="R69" s="63"/>
      <c r="S69" s="63"/>
      <c r="T69" s="63"/>
      <c r="U69" s="63"/>
      <c r="V69" s="3">
        <v>1</v>
      </c>
    </row>
    <row r="70" spans="2:22" ht="21" customHeight="1">
      <c r="B70" s="786"/>
      <c r="C70" s="124"/>
      <c r="D70" s="753" t="str">
        <f t="shared" si="11"/>
        <v/>
      </c>
      <c r="E70" s="753" t="str">
        <f t="shared" si="9"/>
        <v/>
      </c>
      <c r="F70" s="764" t="str">
        <f t="shared" si="10"/>
        <v/>
      </c>
      <c r="G70" s="762"/>
      <c r="H70" s="796"/>
      <c r="I70" s="63"/>
      <c r="J70" s="63"/>
      <c r="K70" s="63"/>
      <c r="L70" s="63"/>
      <c r="M70" s="63"/>
      <c r="N70" s="63"/>
      <c r="O70" s="63"/>
      <c r="P70" s="63"/>
      <c r="Q70" s="63"/>
      <c r="R70" s="63"/>
      <c r="S70" s="63"/>
      <c r="T70" s="63"/>
      <c r="U70" s="63"/>
      <c r="V70" s="3">
        <v>1</v>
      </c>
    </row>
    <row r="71" spans="2:22" ht="21" customHeight="1">
      <c r="B71" s="786"/>
      <c r="C71" s="124"/>
      <c r="D71" s="753" t="str">
        <f t="shared" si="11"/>
        <v/>
      </c>
      <c r="E71" s="753" t="str">
        <f t="shared" si="9"/>
        <v/>
      </c>
      <c r="F71" s="764" t="str">
        <f t="shared" si="10"/>
        <v/>
      </c>
      <c r="G71" s="762"/>
      <c r="H71" s="796"/>
      <c r="I71" s="63"/>
      <c r="J71" s="63"/>
      <c r="K71" s="63"/>
      <c r="L71" s="63"/>
      <c r="M71" s="63"/>
      <c r="N71" s="63"/>
      <c r="O71" s="63"/>
      <c r="P71" s="63"/>
      <c r="Q71" s="63"/>
      <c r="R71" s="63"/>
      <c r="S71" s="63"/>
      <c r="T71" s="63"/>
      <c r="U71" s="63"/>
      <c r="V71" s="3">
        <v>1</v>
      </c>
    </row>
    <row r="72" spans="2:22" ht="21" customHeight="1">
      <c r="B72" s="786"/>
      <c r="C72" s="124"/>
      <c r="D72" s="753" t="str">
        <f t="shared" si="11"/>
        <v/>
      </c>
      <c r="E72" s="753" t="str">
        <f t="shared" si="9"/>
        <v/>
      </c>
      <c r="F72" s="764" t="str">
        <f t="shared" si="10"/>
        <v/>
      </c>
      <c r="G72" s="762"/>
      <c r="H72" s="796"/>
      <c r="I72" s="63"/>
      <c r="J72" s="63"/>
      <c r="K72" s="63"/>
      <c r="L72" s="63"/>
      <c r="M72" s="63"/>
      <c r="N72" s="63"/>
      <c r="O72" s="63"/>
      <c r="P72" s="63"/>
      <c r="Q72" s="63"/>
      <c r="R72" s="63"/>
      <c r="S72" s="63"/>
      <c r="T72" s="63"/>
      <c r="U72" s="63"/>
      <c r="V72" s="3">
        <v>1</v>
      </c>
    </row>
    <row r="73" spans="2:22" ht="21" customHeight="1">
      <c r="B73" s="786"/>
      <c r="C73" s="124"/>
      <c r="D73" s="753" t="str">
        <f t="shared" si="11"/>
        <v/>
      </c>
      <c r="E73" s="753" t="str">
        <f t="shared" si="9"/>
        <v/>
      </c>
      <c r="F73" s="764" t="str">
        <f t="shared" si="10"/>
        <v/>
      </c>
      <c r="G73" s="762"/>
      <c r="H73" s="796"/>
      <c r="I73" s="63"/>
      <c r="J73" s="63"/>
      <c r="K73" s="63"/>
      <c r="L73" s="63"/>
      <c r="M73" s="63"/>
      <c r="N73" s="63"/>
      <c r="O73" s="63"/>
      <c r="P73" s="63"/>
      <c r="Q73" s="63"/>
      <c r="R73" s="63"/>
      <c r="S73" s="63"/>
      <c r="T73" s="63"/>
      <c r="U73" s="63"/>
      <c r="V73" s="3">
        <v>1</v>
      </c>
    </row>
    <row r="74" spans="2:22" ht="21" customHeight="1">
      <c r="B74" s="786"/>
      <c r="C74" s="124"/>
      <c r="D74" s="753" t="str">
        <f t="shared" si="11"/>
        <v/>
      </c>
      <c r="E74" s="753" t="str">
        <f t="shared" si="9"/>
        <v/>
      </c>
      <c r="F74" s="764" t="str">
        <f t="shared" si="10"/>
        <v/>
      </c>
      <c r="G74" s="762"/>
      <c r="H74" s="796"/>
      <c r="I74" s="63"/>
      <c r="J74" s="63"/>
      <c r="K74" s="63"/>
      <c r="L74" s="63"/>
      <c r="M74" s="63"/>
      <c r="N74" s="63"/>
      <c r="O74" s="63"/>
      <c r="P74" s="63"/>
      <c r="Q74" s="63"/>
      <c r="R74" s="63"/>
      <c r="S74" s="63"/>
      <c r="T74" s="63"/>
      <c r="U74" s="63"/>
      <c r="V74" s="3">
        <v>1</v>
      </c>
    </row>
    <row r="75" spans="2:22" ht="21" customHeight="1">
      <c r="B75" s="786"/>
      <c r="C75" s="124"/>
      <c r="D75" s="753" t="str">
        <f t="shared" si="11"/>
        <v/>
      </c>
      <c r="E75" s="753" t="str">
        <f t="shared" si="9"/>
        <v/>
      </c>
      <c r="F75" s="764" t="str">
        <f t="shared" si="10"/>
        <v/>
      </c>
      <c r="G75" s="762"/>
      <c r="H75" s="796"/>
      <c r="I75" s="63"/>
      <c r="J75" s="63"/>
      <c r="K75" s="63"/>
      <c r="L75" s="63"/>
      <c r="M75" s="63"/>
      <c r="N75" s="63"/>
      <c r="O75" s="63"/>
      <c r="P75" s="63"/>
      <c r="Q75" s="63"/>
      <c r="R75" s="63"/>
      <c r="S75" s="63"/>
      <c r="T75" s="63"/>
      <c r="U75" s="63"/>
      <c r="V75" s="3">
        <v>1</v>
      </c>
    </row>
    <row r="76" spans="2:22" ht="21" customHeight="1">
      <c r="B76" s="786"/>
      <c r="C76" s="124"/>
      <c r="D76" s="753" t="str">
        <f t="shared" si="11"/>
        <v/>
      </c>
      <c r="E76" s="753" t="str">
        <f t="shared" si="9"/>
        <v/>
      </c>
      <c r="F76" s="764" t="str">
        <f t="shared" si="10"/>
        <v/>
      </c>
      <c r="G76" s="762"/>
      <c r="H76" s="796"/>
      <c r="I76" s="63"/>
      <c r="J76" s="63"/>
      <c r="K76" s="63"/>
      <c r="L76" s="63"/>
      <c r="M76" s="63"/>
      <c r="N76" s="63"/>
      <c r="O76" s="63"/>
      <c r="P76" s="63"/>
      <c r="Q76" s="63"/>
      <c r="R76" s="63"/>
      <c r="S76" s="63"/>
      <c r="T76" s="63"/>
      <c r="U76" s="63"/>
      <c r="V76" s="3">
        <v>1</v>
      </c>
    </row>
    <row r="77" spans="2:22" ht="21" customHeight="1">
      <c r="B77" s="786"/>
      <c r="C77" s="124"/>
      <c r="D77" s="753" t="str">
        <f t="shared" si="11"/>
        <v/>
      </c>
      <c r="E77" s="753" t="str">
        <f t="shared" si="9"/>
        <v/>
      </c>
      <c r="F77" s="764" t="str">
        <f t="shared" si="10"/>
        <v/>
      </c>
      <c r="G77" s="762"/>
      <c r="H77" s="796"/>
      <c r="I77" s="63"/>
      <c r="J77" s="63"/>
      <c r="K77" s="63"/>
      <c r="L77" s="63"/>
      <c r="M77" s="63"/>
      <c r="N77" s="63"/>
      <c r="O77" s="63"/>
      <c r="P77" s="63"/>
      <c r="Q77" s="63"/>
      <c r="R77" s="63"/>
      <c r="S77" s="63"/>
      <c r="T77" s="63"/>
      <c r="U77" s="63"/>
      <c r="V77" s="3">
        <v>1</v>
      </c>
    </row>
    <row r="78" spans="2:22" ht="21" customHeight="1">
      <c r="B78" s="786"/>
      <c r="C78" s="124"/>
      <c r="D78" s="753" t="str">
        <f t="shared" si="11"/>
        <v/>
      </c>
      <c r="E78" s="753" t="str">
        <f t="shared" si="9"/>
        <v/>
      </c>
      <c r="F78" s="764" t="str">
        <f t="shared" si="10"/>
        <v/>
      </c>
      <c r="G78" s="762"/>
      <c r="H78" s="796"/>
      <c r="I78" s="63"/>
      <c r="J78" s="63"/>
      <c r="K78" s="63"/>
      <c r="L78" s="63"/>
      <c r="M78" s="63"/>
      <c r="N78" s="63"/>
      <c r="O78" s="63"/>
      <c r="P78" s="63"/>
      <c r="Q78" s="63"/>
      <c r="R78" s="63"/>
      <c r="S78" s="63"/>
      <c r="T78" s="63"/>
      <c r="U78" s="63"/>
      <c r="V78" s="3">
        <v>1</v>
      </c>
    </row>
    <row r="79" spans="2:22" ht="21" customHeight="1">
      <c r="B79" s="786"/>
      <c r="C79" s="124"/>
      <c r="D79" s="753" t="str">
        <f t="shared" si="11"/>
        <v/>
      </c>
      <c r="E79" s="753" t="str">
        <f t="shared" si="9"/>
        <v/>
      </c>
      <c r="F79" s="764" t="str">
        <f t="shared" si="10"/>
        <v/>
      </c>
      <c r="G79" s="762"/>
      <c r="H79" s="796"/>
      <c r="I79" s="63"/>
      <c r="J79" s="63"/>
      <c r="K79" s="63"/>
      <c r="L79" s="63"/>
      <c r="M79" s="63"/>
      <c r="N79" s="63"/>
      <c r="O79" s="63"/>
      <c r="P79" s="63"/>
      <c r="Q79" s="63"/>
      <c r="R79" s="63"/>
      <c r="S79" s="63"/>
      <c r="T79" s="63"/>
      <c r="U79" s="63"/>
      <c r="V79" s="3">
        <v>1</v>
      </c>
    </row>
    <row r="80" spans="2:22" ht="21" customHeight="1">
      <c r="B80" s="786"/>
      <c r="C80" s="124"/>
      <c r="D80" s="753" t="str">
        <f t="shared" si="11"/>
        <v/>
      </c>
      <c r="E80" s="753" t="str">
        <f t="shared" si="9"/>
        <v/>
      </c>
      <c r="F80" s="764" t="str">
        <f t="shared" si="10"/>
        <v/>
      </c>
      <c r="G80" s="762"/>
      <c r="H80" s="796"/>
      <c r="I80" s="63"/>
      <c r="J80" s="63"/>
      <c r="K80" s="63"/>
      <c r="L80" s="63"/>
      <c r="M80" s="63"/>
      <c r="N80" s="63"/>
      <c r="O80" s="63"/>
      <c r="P80" s="63"/>
      <c r="Q80" s="63"/>
      <c r="R80" s="63"/>
      <c r="S80" s="63"/>
      <c r="T80" s="63"/>
      <c r="U80" s="63"/>
      <c r="V80" s="3">
        <v>1</v>
      </c>
    </row>
    <row r="81" spans="2:22" ht="21" customHeight="1">
      <c r="B81" s="786"/>
      <c r="C81" s="124"/>
      <c r="D81" s="753" t="str">
        <f t="shared" si="11"/>
        <v/>
      </c>
      <c r="E81" s="753" t="str">
        <f t="shared" si="9"/>
        <v/>
      </c>
      <c r="F81" s="764" t="str">
        <f t="shared" si="10"/>
        <v/>
      </c>
      <c r="G81" s="762"/>
      <c r="H81" s="796"/>
      <c r="I81" s="63"/>
      <c r="J81" s="63"/>
      <c r="K81" s="63"/>
      <c r="L81" s="63"/>
      <c r="M81" s="63"/>
      <c r="N81" s="63"/>
      <c r="O81" s="63"/>
      <c r="P81" s="63"/>
      <c r="Q81" s="63"/>
      <c r="R81" s="63"/>
      <c r="S81" s="63"/>
      <c r="T81" s="63"/>
      <c r="U81" s="63"/>
      <c r="V81" s="3">
        <v>1</v>
      </c>
    </row>
    <row r="82" spans="2:22" ht="21" customHeight="1">
      <c r="B82" s="786"/>
      <c r="C82" s="124"/>
      <c r="D82" s="753" t="str">
        <f t="shared" si="11"/>
        <v/>
      </c>
      <c r="E82" s="753" t="str">
        <f t="shared" si="9"/>
        <v/>
      </c>
      <c r="F82" s="764" t="str">
        <f t="shared" si="10"/>
        <v/>
      </c>
      <c r="G82" s="762"/>
      <c r="H82" s="796"/>
      <c r="I82" s="63"/>
      <c r="J82" s="63"/>
      <c r="K82" s="63"/>
      <c r="L82" s="63"/>
      <c r="M82" s="63"/>
      <c r="N82" s="63"/>
      <c r="O82" s="63"/>
      <c r="P82" s="63"/>
      <c r="Q82" s="63"/>
      <c r="R82" s="63"/>
      <c r="S82" s="63"/>
      <c r="T82" s="63"/>
      <c r="U82" s="63"/>
      <c r="V82" s="3">
        <v>1</v>
      </c>
    </row>
    <row r="83" spans="2:22" ht="21" customHeight="1">
      <c r="B83" s="786"/>
      <c r="C83" s="124"/>
      <c r="D83" s="753" t="str">
        <f t="shared" si="11"/>
        <v/>
      </c>
      <c r="E83" s="753" t="str">
        <f t="shared" si="9"/>
        <v/>
      </c>
      <c r="F83" s="764" t="str">
        <f t="shared" si="10"/>
        <v/>
      </c>
      <c r="G83" s="762"/>
      <c r="H83" s="796"/>
      <c r="I83" s="63"/>
      <c r="J83" s="63"/>
      <c r="K83" s="63"/>
      <c r="L83" s="63"/>
      <c r="M83" s="63"/>
      <c r="N83" s="63"/>
      <c r="O83" s="63"/>
      <c r="P83" s="63"/>
      <c r="Q83" s="63"/>
      <c r="R83" s="63"/>
      <c r="S83" s="63"/>
      <c r="T83" s="63"/>
      <c r="U83" s="63"/>
      <c r="V83" s="3">
        <v>1</v>
      </c>
    </row>
    <row r="84" spans="2:22" ht="21" customHeight="1" thickBot="1">
      <c r="B84" s="787"/>
      <c r="C84" s="127"/>
      <c r="D84" s="761" t="str">
        <f t="shared" si="11"/>
        <v/>
      </c>
      <c r="E84" s="761" t="str">
        <f t="shared" si="9"/>
        <v/>
      </c>
      <c r="F84" s="768" t="str">
        <f t="shared" si="10"/>
        <v/>
      </c>
      <c r="G84" s="763"/>
      <c r="H84" s="129" t="s">
        <v>230</v>
      </c>
      <c r="I84" s="63"/>
      <c r="J84" s="63"/>
      <c r="K84" s="63"/>
      <c r="L84" s="63"/>
      <c r="M84" s="63"/>
      <c r="N84" s="63"/>
      <c r="O84" s="63"/>
      <c r="P84" s="63"/>
      <c r="Q84" s="63"/>
      <c r="R84" s="63"/>
      <c r="S84" s="63"/>
      <c r="T84" s="63"/>
      <c r="U84" s="63"/>
      <c r="V84" s="3">
        <v>1</v>
      </c>
    </row>
    <row r="85" spans="2:22" ht="21" customHeight="1">
      <c r="I85" s="63"/>
      <c r="J85" s="63"/>
      <c r="K85" s="63"/>
      <c r="L85" s="63"/>
      <c r="M85" s="63"/>
      <c r="N85" s="63"/>
      <c r="O85" s="63"/>
      <c r="P85" s="63"/>
      <c r="Q85" s="63"/>
      <c r="R85" s="63"/>
      <c r="S85" s="63"/>
      <c r="T85" s="63"/>
      <c r="U85" s="63"/>
      <c r="V85" s="3">
        <v>1</v>
      </c>
    </row>
    <row r="86" spans="2:22" ht="21" customHeight="1">
      <c r="E86" s="117"/>
      <c r="F86" s="117"/>
      <c r="G86" s="765" t="s">
        <v>831</v>
      </c>
      <c r="I86" s="63"/>
      <c r="J86" s="63"/>
      <c r="K86" s="63"/>
      <c r="L86" s="63"/>
      <c r="M86" s="63"/>
      <c r="N86" s="63"/>
      <c r="O86" s="63"/>
      <c r="P86" s="63"/>
      <c r="Q86" s="63"/>
      <c r="R86" s="63"/>
      <c r="S86" s="63"/>
      <c r="T86" s="63"/>
      <c r="U86" s="63"/>
      <c r="V86" s="3">
        <v>1</v>
      </c>
    </row>
    <row r="87" spans="2:22" ht="21" customHeight="1">
      <c r="G87" s="766" t="s">
        <v>844</v>
      </c>
      <c r="I87" s="63"/>
      <c r="J87" s="63"/>
      <c r="K87" s="63"/>
      <c r="L87" s="63"/>
      <c r="M87" s="63"/>
      <c r="N87" s="63"/>
      <c r="O87" s="63"/>
      <c r="P87" s="63"/>
      <c r="Q87" s="63"/>
      <c r="R87" s="63"/>
      <c r="S87" s="63"/>
      <c r="T87" s="63"/>
      <c r="U87" s="63"/>
      <c r="V87" s="3">
        <v>1</v>
      </c>
    </row>
    <row r="88" spans="2:22" ht="21" customHeight="1">
      <c r="G88" s="762" t="s">
        <v>834</v>
      </c>
      <c r="I88" s="63"/>
      <c r="J88" s="63"/>
      <c r="K88" s="63"/>
      <c r="L88" s="63"/>
      <c r="M88" s="63"/>
      <c r="N88" s="63"/>
      <c r="O88" s="63"/>
      <c r="P88" s="63"/>
      <c r="Q88" s="63"/>
      <c r="R88" s="63"/>
      <c r="S88" s="63"/>
      <c r="T88" s="63"/>
      <c r="U88" s="63"/>
      <c r="V88" s="3">
        <v>1</v>
      </c>
    </row>
    <row r="89" spans="2:22" ht="21" customHeight="1">
      <c r="I89" s="63"/>
      <c r="J89" s="63"/>
      <c r="K89" s="63"/>
      <c r="L89" s="63"/>
      <c r="M89" s="63"/>
      <c r="N89" s="63"/>
      <c r="O89" s="63"/>
      <c r="P89" s="63"/>
      <c r="Q89" s="63"/>
      <c r="R89" s="63"/>
      <c r="S89" s="63"/>
      <c r="T89" s="63"/>
      <c r="U89" s="63"/>
      <c r="V89" s="3">
        <v>1</v>
      </c>
    </row>
    <row r="90" spans="2:22" ht="21" customHeight="1">
      <c r="G90" s="767" t="s">
        <v>842</v>
      </c>
      <c r="I90" s="63"/>
      <c r="J90" s="63"/>
      <c r="K90" s="63"/>
      <c r="L90" s="63"/>
      <c r="M90" s="63"/>
      <c r="N90" s="63"/>
      <c r="O90" s="63"/>
      <c r="P90" s="63"/>
      <c r="Q90" s="63"/>
      <c r="R90" s="63"/>
      <c r="S90" s="63"/>
      <c r="T90" s="63"/>
      <c r="U90" s="63"/>
      <c r="V90" s="3">
        <v>1</v>
      </c>
    </row>
    <row r="91" spans="2:22" ht="21" customHeight="1">
      <c r="E91" s="114"/>
      <c r="F91" s="114"/>
      <c r="G91" s="781" t="s">
        <v>832</v>
      </c>
      <c r="I91" s="63"/>
      <c r="J91" s="63"/>
      <c r="K91" s="63"/>
      <c r="L91" s="63"/>
      <c r="M91" s="63"/>
      <c r="N91" s="63"/>
      <c r="O91" s="63"/>
      <c r="P91" s="63"/>
      <c r="Q91" s="63"/>
      <c r="R91" s="63"/>
      <c r="S91" s="63"/>
      <c r="T91" s="63"/>
      <c r="U91" s="63"/>
      <c r="V91" s="3">
        <v>1</v>
      </c>
    </row>
    <row r="92" spans="2:22" ht="21" customHeight="1">
      <c r="E92" s="116"/>
      <c r="F92" s="116"/>
      <c r="G92" s="782"/>
      <c r="I92" s="63"/>
      <c r="J92" s="63"/>
      <c r="K92" s="63"/>
      <c r="L92" s="63"/>
      <c r="M92" s="63"/>
      <c r="N92" s="63"/>
      <c r="O92" s="63"/>
      <c r="P92" s="63"/>
      <c r="Q92" s="63"/>
      <c r="R92" s="63"/>
      <c r="S92" s="63"/>
      <c r="T92" s="63"/>
      <c r="U92" s="63"/>
      <c r="V92" s="3">
        <v>1</v>
      </c>
    </row>
    <row r="93" spans="2:22" ht="21" customHeight="1">
      <c r="E93" s="114"/>
      <c r="F93" s="114"/>
      <c r="G93" s="782"/>
      <c r="I93" s="63"/>
      <c r="J93" s="63"/>
      <c r="K93" s="63"/>
      <c r="L93" s="63"/>
      <c r="M93" s="63"/>
      <c r="N93" s="63"/>
      <c r="O93" s="63"/>
      <c r="P93" s="63"/>
      <c r="Q93" s="63"/>
      <c r="R93" s="63"/>
      <c r="S93" s="63"/>
      <c r="T93" s="63"/>
      <c r="U93" s="63"/>
      <c r="V93" s="3">
        <v>1</v>
      </c>
    </row>
    <row r="94" spans="2:22" ht="21" customHeight="1">
      <c r="E94" s="114"/>
      <c r="F94" s="114"/>
      <c r="G94" s="783"/>
      <c r="I94" s="63"/>
      <c r="J94" s="63"/>
      <c r="K94" s="63"/>
      <c r="L94" s="63"/>
      <c r="M94" s="63"/>
      <c r="N94" s="63"/>
      <c r="O94" s="63"/>
      <c r="P94" s="63"/>
      <c r="Q94" s="63"/>
      <c r="R94" s="63"/>
      <c r="S94" s="63"/>
      <c r="T94" s="63"/>
      <c r="U94" s="63"/>
      <c r="V94" s="3">
        <v>1</v>
      </c>
    </row>
    <row r="95" spans="2:22" ht="21" customHeight="1">
      <c r="E95" s="116"/>
      <c r="F95" s="116"/>
      <c r="G95" s="762" t="s">
        <v>835</v>
      </c>
      <c r="I95" s="63"/>
      <c r="J95" s="63"/>
      <c r="K95" s="63"/>
      <c r="L95" s="63"/>
      <c r="M95" s="63"/>
      <c r="N95" s="63"/>
      <c r="O95" s="63"/>
      <c r="P95" s="63"/>
      <c r="Q95" s="63"/>
      <c r="R95" s="63"/>
      <c r="S95" s="63"/>
      <c r="T95" s="63"/>
      <c r="U95" s="63"/>
      <c r="V95" s="3">
        <v>1</v>
      </c>
    </row>
    <row r="96" spans="2:22" ht="21" customHeight="1">
      <c r="E96" s="114"/>
      <c r="F96" s="114"/>
      <c r="G96" s="762" t="s">
        <v>836</v>
      </c>
      <c r="I96" s="63"/>
      <c r="J96" s="63"/>
      <c r="K96" s="63"/>
      <c r="L96" s="63"/>
      <c r="M96" s="63"/>
      <c r="N96" s="63"/>
      <c r="O96" s="63"/>
      <c r="P96" s="63"/>
      <c r="Q96" s="63"/>
      <c r="R96" s="63"/>
      <c r="S96" s="63"/>
      <c r="T96" s="63"/>
      <c r="U96" s="63"/>
      <c r="V96" s="3">
        <v>1</v>
      </c>
    </row>
    <row r="97" spans="5:22" ht="21" customHeight="1">
      <c r="E97" s="114"/>
      <c r="F97" s="114"/>
      <c r="I97" s="63"/>
      <c r="J97" s="63"/>
      <c r="K97" s="63"/>
      <c r="L97" s="63"/>
      <c r="M97" s="63"/>
      <c r="N97" s="63"/>
      <c r="O97" s="63"/>
      <c r="P97" s="63"/>
      <c r="Q97" s="63"/>
      <c r="R97" s="63"/>
      <c r="S97" s="63"/>
      <c r="T97" s="63"/>
      <c r="U97" s="63"/>
      <c r="V97" s="3">
        <v>1</v>
      </c>
    </row>
    <row r="98" spans="5:22" ht="21" customHeight="1">
      <c r="E98" s="114"/>
      <c r="F98" s="114"/>
      <c r="G98" s="767" t="s">
        <v>842</v>
      </c>
      <c r="I98" s="63"/>
      <c r="J98" s="63"/>
      <c r="K98" s="63"/>
      <c r="L98" s="63"/>
      <c r="M98" s="63"/>
      <c r="N98" s="63"/>
      <c r="O98" s="63"/>
      <c r="P98" s="63"/>
      <c r="Q98" s="63"/>
      <c r="R98" s="63"/>
      <c r="S98" s="63"/>
      <c r="T98" s="63"/>
      <c r="U98" s="63"/>
      <c r="V98" s="3">
        <v>1</v>
      </c>
    </row>
    <row r="99" spans="5:22" ht="21" customHeight="1">
      <c r="E99" s="116"/>
      <c r="F99" s="116"/>
      <c r="G99" s="776" t="s">
        <v>833</v>
      </c>
      <c r="I99" s="63"/>
      <c r="J99" s="63"/>
      <c r="K99" s="63"/>
      <c r="L99" s="63"/>
      <c r="M99" s="63"/>
      <c r="N99" s="63"/>
      <c r="O99" s="63"/>
      <c r="P99" s="63"/>
      <c r="Q99" s="63"/>
      <c r="R99" s="63"/>
      <c r="S99" s="63"/>
      <c r="T99" s="63"/>
      <c r="U99" s="63"/>
      <c r="V99" s="3">
        <v>1</v>
      </c>
    </row>
    <row r="100" spans="5:22" ht="21" customHeight="1">
      <c r="E100" s="114"/>
      <c r="F100" s="114"/>
      <c r="G100" s="776"/>
      <c r="I100" s="63"/>
      <c r="J100" s="63"/>
      <c r="K100" s="63"/>
      <c r="L100" s="63"/>
      <c r="M100" s="63"/>
      <c r="N100" s="63"/>
      <c r="O100" s="63"/>
      <c r="P100" s="63"/>
      <c r="Q100" s="63"/>
      <c r="R100" s="63"/>
      <c r="S100" s="63"/>
      <c r="T100" s="63"/>
      <c r="U100" s="63"/>
      <c r="V100" s="3">
        <v>1</v>
      </c>
    </row>
    <row r="101" spans="5:22" ht="21" customHeight="1">
      <c r="E101" s="114"/>
      <c r="F101" s="114"/>
      <c r="G101" s="776"/>
      <c r="I101" s="63"/>
      <c r="J101" s="63"/>
      <c r="K101" s="63"/>
      <c r="L101" s="63"/>
      <c r="M101" s="63"/>
      <c r="N101" s="63"/>
      <c r="O101" s="63"/>
      <c r="P101" s="63"/>
      <c r="Q101" s="63"/>
      <c r="R101" s="63"/>
      <c r="S101" s="63"/>
      <c r="T101" s="63"/>
      <c r="U101" s="63"/>
      <c r="V101" s="3">
        <v>1</v>
      </c>
    </row>
    <row r="102" spans="5:22" ht="21" customHeight="1">
      <c r="E102" s="116"/>
      <c r="F102" s="116"/>
      <c r="G102" s="6" t="s">
        <v>837</v>
      </c>
      <c r="I102" s="63"/>
      <c r="J102" s="63"/>
      <c r="K102" s="63"/>
      <c r="L102" s="63"/>
      <c r="M102" s="63"/>
      <c r="N102" s="63"/>
      <c r="O102" s="63"/>
      <c r="P102" s="63"/>
      <c r="Q102" s="63"/>
      <c r="R102" s="63"/>
      <c r="S102" s="63"/>
      <c r="T102" s="63"/>
      <c r="U102" s="63"/>
      <c r="V102" s="3">
        <v>1</v>
      </c>
    </row>
    <row r="103" spans="5:22" ht="21" customHeight="1">
      <c r="E103" s="114"/>
      <c r="F103" s="114"/>
      <c r="G103" s="762" t="s">
        <v>838</v>
      </c>
      <c r="I103" s="63"/>
      <c r="J103" s="63"/>
      <c r="K103" s="63"/>
      <c r="L103" s="63"/>
      <c r="M103" s="63"/>
      <c r="N103" s="63"/>
      <c r="O103" s="63"/>
      <c r="P103" s="63"/>
      <c r="Q103" s="63"/>
      <c r="R103" s="63"/>
      <c r="S103" s="63"/>
      <c r="T103" s="63"/>
      <c r="U103" s="63"/>
      <c r="V103" s="3">
        <v>1</v>
      </c>
    </row>
    <row r="104" spans="5:22" ht="21" customHeight="1">
      <c r="E104" s="114"/>
      <c r="F104" s="114"/>
      <c r="I104" s="63"/>
      <c r="J104" s="63"/>
      <c r="K104" s="63"/>
      <c r="L104" s="63"/>
      <c r="M104" s="63"/>
      <c r="N104" s="63"/>
      <c r="O104" s="63"/>
      <c r="P104" s="63"/>
      <c r="Q104" s="63"/>
      <c r="R104" s="63"/>
      <c r="S104" s="63"/>
      <c r="T104" s="63"/>
      <c r="U104" s="63"/>
      <c r="V104" s="3">
        <v>1</v>
      </c>
    </row>
    <row r="105" spans="5:22" ht="21" customHeight="1">
      <c r="E105" s="114"/>
      <c r="F105" s="114"/>
      <c r="G105" s="767" t="s">
        <v>842</v>
      </c>
      <c r="I105" s="63"/>
      <c r="J105" s="63"/>
      <c r="K105" s="63"/>
      <c r="L105" s="63"/>
      <c r="M105" s="63"/>
      <c r="N105" s="63"/>
      <c r="O105" s="63"/>
      <c r="P105" s="63"/>
      <c r="Q105" s="63"/>
      <c r="R105" s="63"/>
      <c r="S105" s="63"/>
      <c r="T105" s="63"/>
      <c r="U105" s="63"/>
      <c r="V105" s="3">
        <v>1</v>
      </c>
    </row>
    <row r="106" spans="5:22" ht="21" customHeight="1">
      <c r="E106" s="16"/>
      <c r="F106" s="16"/>
      <c r="G106" s="777" t="s">
        <v>843</v>
      </c>
      <c r="I106" s="63"/>
      <c r="J106" s="63"/>
      <c r="K106" s="63"/>
      <c r="L106" s="63"/>
      <c r="M106" s="63"/>
      <c r="N106" s="63"/>
      <c r="O106" s="63"/>
      <c r="P106" s="63"/>
      <c r="Q106" s="63"/>
      <c r="R106" s="63"/>
      <c r="S106" s="63"/>
      <c r="T106" s="63"/>
      <c r="U106" s="63"/>
      <c r="V106" s="3">
        <v>1</v>
      </c>
    </row>
    <row r="107" spans="5:22" ht="21" customHeight="1">
      <c r="E107" s="2"/>
      <c r="F107" s="2"/>
      <c r="G107" s="777"/>
      <c r="I107" s="63"/>
      <c r="J107" s="63"/>
      <c r="K107" s="63"/>
      <c r="L107" s="63"/>
      <c r="M107" s="63"/>
      <c r="N107" s="63"/>
      <c r="O107" s="63"/>
      <c r="P107" s="63"/>
      <c r="Q107" s="63"/>
      <c r="R107" s="63"/>
      <c r="S107" s="63"/>
      <c r="T107" s="63"/>
      <c r="U107" s="63"/>
      <c r="V107" s="3">
        <v>1</v>
      </c>
    </row>
    <row r="108" spans="5:22" ht="21" customHeight="1">
      <c r="E108" s="63"/>
      <c r="F108" s="63"/>
      <c r="G108" s="777"/>
      <c r="I108" s="63"/>
      <c r="J108" s="63"/>
      <c r="K108" s="63"/>
      <c r="L108" s="63"/>
      <c r="M108" s="63"/>
      <c r="N108" s="63"/>
      <c r="O108" s="63"/>
      <c r="P108" s="63"/>
      <c r="Q108" s="63"/>
      <c r="R108" s="63"/>
      <c r="S108" s="63"/>
      <c r="T108" s="63"/>
      <c r="U108" s="63"/>
      <c r="V108" s="3">
        <v>1</v>
      </c>
    </row>
    <row r="109" spans="5:22" ht="21" customHeight="1">
      <c r="E109" s="63"/>
      <c r="F109" s="63"/>
      <c r="G109" s="777"/>
      <c r="I109" s="63"/>
      <c r="J109" s="63"/>
      <c r="K109" s="63"/>
      <c r="L109" s="63"/>
      <c r="M109" s="63"/>
      <c r="N109" s="63"/>
      <c r="O109" s="63"/>
      <c r="P109" s="63"/>
      <c r="Q109" s="63"/>
      <c r="R109" s="63"/>
      <c r="S109" s="63"/>
      <c r="T109" s="63"/>
      <c r="U109" s="63"/>
      <c r="V109" s="3">
        <v>1</v>
      </c>
    </row>
    <row r="110" spans="5:22" ht="21" customHeight="1">
      <c r="E110" s="63"/>
      <c r="F110" s="63"/>
      <c r="G110" s="777"/>
      <c r="I110" s="63"/>
      <c r="J110" s="63"/>
      <c r="K110" s="63"/>
      <c r="L110" s="63"/>
      <c r="M110" s="63"/>
      <c r="N110" s="63"/>
      <c r="O110" s="63"/>
      <c r="P110" s="63"/>
      <c r="Q110" s="63"/>
      <c r="R110" s="63"/>
      <c r="S110" s="63"/>
      <c r="T110" s="63"/>
      <c r="U110" s="63"/>
      <c r="V110" s="3">
        <v>1</v>
      </c>
    </row>
    <row r="111" spans="5:22" ht="21" customHeight="1">
      <c r="E111" s="63"/>
      <c r="F111" s="63"/>
      <c r="G111" s="777"/>
      <c r="I111" s="63"/>
      <c r="J111" s="63"/>
      <c r="K111" s="63"/>
      <c r="L111" s="63"/>
      <c r="M111" s="63"/>
      <c r="N111" s="63"/>
      <c r="O111" s="63"/>
      <c r="P111" s="63"/>
      <c r="Q111" s="63"/>
      <c r="R111" s="63"/>
      <c r="S111" s="63"/>
      <c r="T111" s="63"/>
      <c r="U111" s="63"/>
      <c r="V111" s="3">
        <v>1</v>
      </c>
    </row>
    <row r="112" spans="5:22" ht="21" customHeight="1">
      <c r="E112" s="63"/>
      <c r="F112" s="63"/>
      <c r="G112" s="6" t="s">
        <v>839</v>
      </c>
      <c r="I112" s="63"/>
      <c r="J112" s="63"/>
      <c r="K112" s="63"/>
      <c r="L112" s="63"/>
      <c r="M112" s="63"/>
      <c r="N112" s="63"/>
      <c r="O112" s="63"/>
      <c r="P112" s="63"/>
      <c r="Q112" s="63"/>
      <c r="R112" s="63"/>
      <c r="S112" s="63"/>
      <c r="T112" s="63"/>
      <c r="U112" s="63"/>
      <c r="V112" s="3">
        <v>1</v>
      </c>
    </row>
    <row r="113" spans="5:22" ht="21" customHeight="1">
      <c r="E113" s="118"/>
      <c r="F113" s="118"/>
      <c r="G113" s="6" t="s">
        <v>840</v>
      </c>
      <c r="I113" s="63"/>
      <c r="J113" s="63"/>
      <c r="K113" s="63"/>
      <c r="L113" s="63"/>
      <c r="M113" s="63"/>
      <c r="N113" s="63"/>
      <c r="O113" s="63"/>
      <c r="P113" s="63"/>
      <c r="Q113" s="63"/>
      <c r="R113" s="63"/>
      <c r="S113" s="63"/>
      <c r="T113" s="63"/>
      <c r="U113" s="63"/>
      <c r="V113" s="3">
        <v>1</v>
      </c>
    </row>
    <row r="114" spans="5:22" ht="21" customHeight="1">
      <c r="E114" s="2"/>
      <c r="F114" s="2"/>
      <c r="G114" s="6" t="s">
        <v>841</v>
      </c>
      <c r="I114" s="63"/>
      <c r="J114" s="63"/>
      <c r="K114" s="63"/>
      <c r="L114" s="63"/>
      <c r="M114" s="63"/>
      <c r="N114" s="63"/>
      <c r="O114" s="63"/>
      <c r="P114" s="63"/>
      <c r="Q114" s="63"/>
      <c r="R114" s="63"/>
      <c r="S114" s="63"/>
      <c r="T114" s="63"/>
      <c r="U114" s="63"/>
      <c r="V114" s="3">
        <v>1</v>
      </c>
    </row>
    <row r="115" spans="5:22" ht="21" customHeight="1">
      <c r="E115" s="119"/>
      <c r="F115" s="119"/>
      <c r="I115" s="63"/>
      <c r="J115" s="63"/>
      <c r="K115" s="63"/>
      <c r="L115" s="63"/>
      <c r="M115" s="63"/>
      <c r="N115" s="63"/>
      <c r="O115" s="63"/>
      <c r="P115" s="63"/>
      <c r="Q115" s="63"/>
      <c r="R115" s="63"/>
      <c r="S115" s="63"/>
      <c r="T115" s="63"/>
      <c r="U115" s="63"/>
      <c r="V115" s="3">
        <v>1</v>
      </c>
    </row>
    <row r="116" spans="5:22" ht="21" customHeight="1">
      <c r="E116" s="120"/>
      <c r="F116" s="120"/>
      <c r="I116" s="63"/>
      <c r="J116" s="63"/>
      <c r="K116" s="63"/>
      <c r="L116" s="63"/>
      <c r="M116" s="63"/>
      <c r="N116" s="63"/>
      <c r="O116" s="63"/>
      <c r="P116" s="63"/>
      <c r="Q116" s="63"/>
      <c r="R116" s="63"/>
      <c r="S116" s="63"/>
      <c r="T116" s="63"/>
      <c r="U116" s="63"/>
      <c r="V116" s="3">
        <v>1</v>
      </c>
    </row>
    <row r="117" spans="5:22" ht="21" customHeight="1">
      <c r="E117" s="120"/>
      <c r="F117" s="120"/>
      <c r="I117" s="63"/>
      <c r="J117" s="63"/>
      <c r="K117" s="63"/>
      <c r="L117" s="63"/>
      <c r="M117" s="63"/>
      <c r="N117" s="63"/>
      <c r="O117" s="63"/>
      <c r="P117" s="63"/>
      <c r="Q117" s="63"/>
      <c r="R117" s="63"/>
      <c r="S117" s="63"/>
      <c r="T117" s="63"/>
      <c r="U117" s="63"/>
      <c r="V117" s="3">
        <v>1</v>
      </c>
    </row>
    <row r="118" spans="5:22" ht="21" customHeight="1">
      <c r="E118" s="120"/>
      <c r="F118" s="120"/>
      <c r="I118" s="63"/>
      <c r="J118" s="63"/>
      <c r="K118" s="63"/>
      <c r="L118" s="63"/>
      <c r="M118" s="63"/>
      <c r="N118" s="63"/>
      <c r="O118" s="63"/>
      <c r="P118" s="63"/>
      <c r="Q118" s="63"/>
      <c r="R118" s="63"/>
      <c r="S118" s="63"/>
      <c r="T118" s="63"/>
      <c r="U118" s="63"/>
      <c r="V118" s="3">
        <v>1</v>
      </c>
    </row>
    <row r="119" spans="5:22" ht="21" customHeight="1">
      <c r="E119" s="118"/>
      <c r="F119" s="118"/>
      <c r="I119" s="63"/>
      <c r="J119" s="63"/>
      <c r="K119" s="63"/>
      <c r="L119" s="63"/>
      <c r="M119" s="63"/>
      <c r="N119" s="63"/>
      <c r="O119" s="63"/>
      <c r="P119" s="63"/>
      <c r="Q119" s="63"/>
      <c r="R119" s="63"/>
      <c r="S119" s="63"/>
      <c r="T119" s="63"/>
      <c r="U119" s="63"/>
      <c r="V119" s="3">
        <v>1</v>
      </c>
    </row>
    <row r="120" spans="5:22" ht="21" customHeight="1">
      <c r="E120" s="120"/>
      <c r="F120" s="120"/>
      <c r="I120" s="63"/>
      <c r="J120" s="63"/>
      <c r="K120" s="63"/>
      <c r="L120" s="63"/>
      <c r="M120" s="63"/>
      <c r="N120" s="63"/>
      <c r="O120" s="63"/>
      <c r="P120" s="63"/>
      <c r="Q120" s="63"/>
      <c r="R120" s="63"/>
      <c r="S120" s="63"/>
      <c r="T120" s="63"/>
      <c r="U120" s="63"/>
      <c r="V120" s="3">
        <v>1</v>
      </c>
    </row>
    <row r="121" spans="5:22" ht="21" customHeight="1">
      <c r="E121" s="63"/>
      <c r="F121" s="63"/>
      <c r="I121" s="63"/>
      <c r="J121" s="63"/>
      <c r="K121" s="63"/>
      <c r="L121" s="63"/>
      <c r="M121" s="63"/>
      <c r="N121" s="63"/>
      <c r="O121" s="63"/>
      <c r="P121" s="63"/>
      <c r="Q121" s="63"/>
      <c r="R121" s="63"/>
      <c r="S121" s="63"/>
      <c r="T121" s="63"/>
      <c r="U121" s="63"/>
      <c r="V121" s="3">
        <v>1</v>
      </c>
    </row>
    <row r="122" spans="5:22" ht="21" customHeight="1">
      <c r="E122" s="118"/>
      <c r="F122" s="118"/>
      <c r="I122" s="63"/>
      <c r="J122" s="63"/>
      <c r="K122" s="63"/>
      <c r="L122" s="63"/>
      <c r="M122" s="63"/>
      <c r="N122" s="63"/>
      <c r="O122" s="63"/>
      <c r="P122" s="63"/>
      <c r="Q122" s="63"/>
      <c r="R122" s="63"/>
      <c r="S122" s="63"/>
      <c r="T122" s="63"/>
      <c r="U122" s="63"/>
      <c r="V122" s="3">
        <v>1</v>
      </c>
    </row>
    <row r="123" spans="5:22" ht="21" customHeight="1">
      <c r="E123" s="119"/>
      <c r="F123" s="119"/>
      <c r="I123" s="63"/>
      <c r="J123" s="63"/>
      <c r="K123" s="63"/>
      <c r="L123" s="63"/>
      <c r="M123" s="63"/>
      <c r="N123" s="63"/>
      <c r="O123" s="63"/>
      <c r="P123" s="63"/>
      <c r="Q123" s="63"/>
      <c r="R123" s="63"/>
      <c r="S123" s="63"/>
      <c r="T123" s="63"/>
      <c r="U123" s="63"/>
      <c r="V123" s="3">
        <v>1</v>
      </c>
    </row>
    <row r="124" spans="5:22" ht="21" customHeight="1">
      <c r="E124" s="119"/>
      <c r="F124" s="119"/>
      <c r="I124" s="63"/>
      <c r="J124" s="63"/>
      <c r="K124" s="63"/>
      <c r="L124" s="63"/>
      <c r="M124" s="63"/>
      <c r="N124" s="63"/>
      <c r="O124" s="63"/>
      <c r="P124" s="63"/>
      <c r="Q124" s="63"/>
      <c r="R124" s="63"/>
      <c r="S124" s="63"/>
      <c r="T124" s="63"/>
      <c r="U124" s="63"/>
      <c r="V124" s="3">
        <v>1</v>
      </c>
    </row>
    <row r="125" spans="5:22" ht="21" customHeight="1">
      <c r="E125" s="120"/>
      <c r="F125" s="120"/>
      <c r="I125" s="63"/>
      <c r="J125" s="63"/>
      <c r="K125" s="63"/>
      <c r="L125" s="63"/>
      <c r="M125" s="63"/>
      <c r="N125" s="63"/>
      <c r="O125" s="63"/>
      <c r="P125" s="63"/>
      <c r="Q125" s="63"/>
      <c r="R125" s="63"/>
      <c r="S125" s="63"/>
      <c r="T125" s="63"/>
      <c r="U125" s="63"/>
      <c r="V125" s="3">
        <v>1</v>
      </c>
    </row>
    <row r="126" spans="5:22" ht="21" customHeight="1">
      <c r="E126" s="120"/>
      <c r="F126" s="120"/>
      <c r="I126" s="63"/>
      <c r="J126" s="63"/>
      <c r="K126" s="63"/>
      <c r="L126" s="63"/>
      <c r="M126" s="63"/>
      <c r="N126" s="63"/>
      <c r="O126" s="63"/>
      <c r="P126" s="63"/>
      <c r="Q126" s="63"/>
      <c r="R126" s="63"/>
      <c r="S126" s="63"/>
      <c r="T126" s="63"/>
      <c r="U126" s="63"/>
      <c r="V126" s="3">
        <v>1</v>
      </c>
    </row>
    <row r="127" spans="5:22" ht="21" customHeight="1">
      <c r="E127" s="63"/>
      <c r="F127" s="63"/>
      <c r="I127" s="63"/>
      <c r="J127" s="63"/>
      <c r="K127" s="63"/>
      <c r="L127" s="63"/>
      <c r="M127" s="63"/>
      <c r="N127" s="63"/>
      <c r="O127" s="63"/>
      <c r="P127" s="63"/>
      <c r="Q127" s="63"/>
      <c r="R127" s="63"/>
      <c r="S127" s="63"/>
      <c r="T127" s="63"/>
      <c r="U127" s="63"/>
      <c r="V127" s="3">
        <v>1</v>
      </c>
    </row>
    <row r="128" spans="5:22" ht="21" customHeight="1">
      <c r="E128" s="118"/>
      <c r="F128" s="118"/>
      <c r="I128" s="63"/>
      <c r="J128" s="63"/>
      <c r="K128" s="63"/>
      <c r="L128" s="63"/>
      <c r="M128" s="63"/>
      <c r="N128" s="63"/>
      <c r="O128" s="63"/>
      <c r="P128" s="63"/>
      <c r="Q128" s="63"/>
      <c r="R128" s="63"/>
      <c r="S128" s="63"/>
      <c r="T128" s="63"/>
      <c r="U128" s="63"/>
      <c r="V128" s="3">
        <v>1</v>
      </c>
    </row>
    <row r="129" spans="5:22" ht="21" customHeight="1">
      <c r="E129" s="119"/>
      <c r="F129" s="119"/>
      <c r="I129" s="63"/>
      <c r="J129" s="63"/>
      <c r="K129" s="63"/>
      <c r="L129" s="63"/>
      <c r="M129" s="63"/>
      <c r="N129" s="63"/>
      <c r="O129" s="63"/>
      <c r="P129" s="63"/>
      <c r="Q129" s="63"/>
      <c r="R129" s="63"/>
      <c r="S129" s="63"/>
      <c r="T129" s="63"/>
      <c r="U129" s="63"/>
      <c r="V129" s="3">
        <v>1</v>
      </c>
    </row>
    <row r="130" spans="5:22" ht="21" customHeight="1">
      <c r="E130" s="119"/>
      <c r="F130" s="119"/>
      <c r="I130" s="63"/>
      <c r="J130" s="63"/>
      <c r="K130" s="63"/>
      <c r="L130" s="63"/>
      <c r="M130" s="63"/>
      <c r="N130" s="63"/>
      <c r="O130" s="63"/>
      <c r="P130" s="63"/>
      <c r="Q130" s="63"/>
      <c r="R130" s="63"/>
      <c r="S130" s="63"/>
      <c r="T130" s="63"/>
      <c r="U130" s="63"/>
      <c r="V130" s="3">
        <v>1</v>
      </c>
    </row>
    <row r="131" spans="5:22" ht="21" customHeight="1">
      <c r="E131" s="119"/>
      <c r="F131" s="119"/>
      <c r="I131" s="63"/>
      <c r="J131" s="63"/>
      <c r="K131" s="63"/>
      <c r="L131" s="63"/>
      <c r="M131" s="63"/>
      <c r="N131" s="63"/>
      <c r="O131" s="63"/>
      <c r="P131" s="63"/>
      <c r="Q131" s="63"/>
      <c r="R131" s="63"/>
      <c r="S131" s="63"/>
      <c r="T131" s="63"/>
      <c r="U131" s="63"/>
      <c r="V131" s="3">
        <v>1</v>
      </c>
    </row>
    <row r="132" spans="5:22" ht="21" customHeight="1">
      <c r="E132" s="119"/>
      <c r="F132" s="119"/>
      <c r="I132" s="63"/>
      <c r="J132" s="63"/>
      <c r="K132" s="63"/>
      <c r="L132" s="63"/>
      <c r="M132" s="63"/>
      <c r="N132" s="63"/>
      <c r="O132" s="63"/>
      <c r="P132" s="63"/>
      <c r="Q132" s="63"/>
      <c r="R132" s="63"/>
      <c r="S132" s="63"/>
      <c r="T132" s="63"/>
      <c r="U132" s="63"/>
      <c r="V132" s="3">
        <v>1</v>
      </c>
    </row>
    <row r="133" spans="5:22" ht="21" customHeight="1">
      <c r="E133" s="119"/>
      <c r="F133" s="119"/>
      <c r="I133" s="63"/>
      <c r="J133" s="63"/>
      <c r="K133" s="63"/>
      <c r="L133" s="63"/>
      <c r="M133" s="63"/>
      <c r="N133" s="63"/>
      <c r="O133" s="63"/>
      <c r="P133" s="63"/>
      <c r="Q133" s="63"/>
      <c r="R133" s="63"/>
      <c r="S133" s="63"/>
      <c r="T133" s="63"/>
      <c r="U133" s="63"/>
      <c r="V133" s="3">
        <v>1</v>
      </c>
    </row>
    <row r="134" spans="5:22" ht="21" customHeight="1">
      <c r="E134" s="119"/>
      <c r="F134" s="119"/>
      <c r="I134" s="63"/>
      <c r="J134" s="63"/>
      <c r="K134" s="63"/>
      <c r="L134" s="63"/>
      <c r="M134" s="63"/>
      <c r="N134" s="63"/>
      <c r="O134" s="63"/>
      <c r="P134" s="63"/>
      <c r="Q134" s="63"/>
      <c r="R134" s="63"/>
      <c r="S134" s="63"/>
      <c r="T134" s="63"/>
      <c r="U134" s="63"/>
      <c r="V134" s="3">
        <v>1</v>
      </c>
    </row>
    <row r="135" spans="5:22" ht="21" customHeight="1">
      <c r="E135" s="119"/>
      <c r="F135" s="119"/>
      <c r="I135" s="63"/>
      <c r="J135" s="63"/>
      <c r="K135" s="63"/>
      <c r="L135" s="63"/>
      <c r="M135" s="63"/>
      <c r="N135" s="63"/>
      <c r="O135" s="63"/>
      <c r="P135" s="63"/>
      <c r="Q135" s="63"/>
      <c r="R135" s="63"/>
      <c r="S135" s="63"/>
      <c r="T135" s="63"/>
      <c r="U135" s="63"/>
      <c r="V135" s="3">
        <v>1</v>
      </c>
    </row>
    <row r="136" spans="5:22" ht="21" customHeight="1">
      <c r="E136" s="63"/>
      <c r="F136" s="63"/>
      <c r="I136" s="63"/>
      <c r="J136" s="63"/>
      <c r="K136" s="63"/>
      <c r="L136" s="63"/>
      <c r="M136" s="63"/>
      <c r="N136" s="63"/>
      <c r="O136" s="63"/>
      <c r="P136" s="63"/>
      <c r="Q136" s="63"/>
      <c r="R136" s="63"/>
      <c r="S136" s="63"/>
      <c r="T136" s="63"/>
      <c r="U136" s="63"/>
      <c r="V136" s="3">
        <v>1</v>
      </c>
    </row>
    <row r="137" spans="5:22" ht="21" customHeight="1">
      <c r="E137" s="121"/>
      <c r="F137" s="121"/>
      <c r="I137" s="63"/>
      <c r="J137" s="63"/>
      <c r="K137" s="63"/>
      <c r="L137" s="63"/>
      <c r="M137" s="63"/>
      <c r="N137" s="63"/>
      <c r="O137" s="63"/>
      <c r="P137" s="63"/>
      <c r="Q137" s="63"/>
      <c r="R137" s="63"/>
      <c r="S137" s="63"/>
      <c r="T137" s="63"/>
      <c r="U137" s="63"/>
      <c r="V137" s="3">
        <v>1</v>
      </c>
    </row>
    <row r="138" spans="5:22" ht="21" customHeight="1">
      <c r="E138" s="121"/>
      <c r="F138" s="121"/>
      <c r="I138" s="63"/>
      <c r="J138" s="63"/>
      <c r="K138" s="63"/>
      <c r="L138" s="63"/>
      <c r="M138" s="63"/>
      <c r="N138" s="63"/>
      <c r="O138" s="63"/>
      <c r="P138" s="63"/>
      <c r="Q138" s="63"/>
      <c r="R138" s="63"/>
      <c r="S138" s="63"/>
      <c r="T138" s="63"/>
      <c r="U138" s="63"/>
      <c r="V138" s="3">
        <v>1</v>
      </c>
    </row>
    <row r="139" spans="5:22" ht="21" customHeight="1">
      <c r="E139" s="121"/>
      <c r="F139" s="121"/>
      <c r="I139" s="63"/>
      <c r="J139" s="63"/>
      <c r="K139" s="63"/>
      <c r="L139" s="63"/>
      <c r="M139" s="63"/>
      <c r="N139" s="63"/>
      <c r="O139" s="63"/>
      <c r="P139" s="63"/>
      <c r="Q139" s="63"/>
      <c r="R139" s="63"/>
      <c r="S139" s="63"/>
      <c r="T139" s="63"/>
      <c r="U139" s="63"/>
      <c r="V139" s="3">
        <v>1</v>
      </c>
    </row>
    <row r="140" spans="5:22" ht="21" customHeight="1">
      <c r="E140" s="63"/>
      <c r="F140" s="63"/>
      <c r="I140" s="63"/>
      <c r="J140" s="63"/>
      <c r="K140" s="63"/>
      <c r="L140" s="63"/>
      <c r="M140" s="63"/>
      <c r="N140" s="63"/>
      <c r="O140" s="63"/>
      <c r="P140" s="63"/>
      <c r="Q140" s="63"/>
      <c r="R140" s="63"/>
      <c r="S140" s="63"/>
      <c r="T140" s="63"/>
      <c r="U140" s="63"/>
      <c r="V140" s="3">
        <v>1</v>
      </c>
    </row>
    <row r="141" spans="5:22" ht="21" customHeight="1">
      <c r="E141" s="121"/>
      <c r="F141" s="121"/>
      <c r="I141" s="63"/>
      <c r="J141" s="63"/>
      <c r="K141" s="63"/>
      <c r="L141" s="63"/>
      <c r="M141" s="63"/>
      <c r="N141" s="63"/>
      <c r="O141" s="63"/>
      <c r="P141" s="63"/>
      <c r="Q141" s="63"/>
      <c r="R141" s="63"/>
      <c r="S141" s="63"/>
      <c r="T141" s="63"/>
      <c r="U141" s="63"/>
      <c r="V141" s="3">
        <v>1</v>
      </c>
    </row>
    <row r="142" spans="5:22" ht="21" customHeight="1">
      <c r="E142" s="121"/>
      <c r="F142" s="121"/>
      <c r="I142" s="63"/>
      <c r="J142" s="63"/>
      <c r="K142" s="63"/>
      <c r="L142" s="63"/>
      <c r="M142" s="63"/>
      <c r="N142" s="63"/>
      <c r="O142" s="63"/>
      <c r="P142" s="63"/>
      <c r="Q142" s="63"/>
      <c r="R142" s="63"/>
      <c r="S142" s="63"/>
      <c r="T142" s="63"/>
      <c r="U142" s="63"/>
      <c r="V142" s="3">
        <v>1</v>
      </c>
    </row>
    <row r="143" spans="5:22" ht="21" customHeight="1">
      <c r="E143" s="121"/>
      <c r="F143" s="121"/>
      <c r="I143" s="63"/>
      <c r="J143" s="63"/>
      <c r="K143" s="63"/>
      <c r="L143" s="63"/>
      <c r="M143" s="63"/>
      <c r="N143" s="63"/>
      <c r="O143" s="63"/>
      <c r="P143" s="63"/>
      <c r="Q143" s="63"/>
      <c r="R143" s="63"/>
      <c r="S143" s="63"/>
      <c r="T143" s="63"/>
      <c r="U143" s="63"/>
      <c r="V143" s="3">
        <v>1</v>
      </c>
    </row>
    <row r="144" spans="5:22" ht="21" customHeight="1">
      <c r="E144" s="63"/>
      <c r="F144" s="63"/>
      <c r="I144" s="63"/>
      <c r="J144" s="63"/>
      <c r="K144" s="63"/>
      <c r="L144" s="63"/>
      <c r="M144" s="63"/>
      <c r="N144" s="63"/>
      <c r="O144" s="63"/>
      <c r="P144" s="63"/>
      <c r="Q144" s="63"/>
      <c r="R144" s="63"/>
      <c r="S144" s="63"/>
      <c r="T144" s="63"/>
      <c r="U144" s="63"/>
      <c r="V144" s="3">
        <v>1</v>
      </c>
    </row>
    <row r="145" spans="1:24" ht="21" customHeight="1">
      <c r="E145" s="120"/>
      <c r="F145" s="120"/>
      <c r="I145" s="63"/>
      <c r="J145" s="63"/>
      <c r="K145" s="63"/>
      <c r="L145" s="63"/>
      <c r="M145" s="63"/>
      <c r="N145" s="63"/>
      <c r="O145" s="63"/>
      <c r="P145" s="63"/>
      <c r="Q145" s="63"/>
      <c r="R145" s="63"/>
      <c r="S145" s="63"/>
      <c r="T145" s="63"/>
      <c r="U145" s="63"/>
      <c r="V145" s="3">
        <v>1</v>
      </c>
    </row>
    <row r="146" spans="1:24" ht="21" customHeight="1">
      <c r="E146" s="118"/>
      <c r="F146" s="118"/>
      <c r="I146" s="63"/>
      <c r="J146" s="63"/>
      <c r="K146" s="63"/>
      <c r="L146" s="63"/>
      <c r="M146" s="63"/>
      <c r="N146" s="63"/>
      <c r="O146" s="63"/>
      <c r="P146" s="63"/>
      <c r="Q146" s="63"/>
      <c r="R146" s="63"/>
      <c r="S146" s="63"/>
      <c r="T146" s="63"/>
      <c r="U146" s="63"/>
      <c r="V146" s="3">
        <v>1</v>
      </c>
    </row>
    <row r="147" spans="1:24" ht="21" customHeight="1">
      <c r="E147" s="120"/>
      <c r="F147" s="120"/>
      <c r="I147" s="63"/>
      <c r="J147" s="63"/>
      <c r="K147" s="63"/>
      <c r="L147" s="63"/>
      <c r="M147" s="63"/>
      <c r="N147" s="63"/>
      <c r="O147" s="63"/>
      <c r="P147" s="63"/>
      <c r="Q147" s="63"/>
      <c r="R147" s="63"/>
      <c r="S147" s="63"/>
      <c r="T147" s="63"/>
      <c r="U147" s="63"/>
      <c r="V147" s="3">
        <v>1</v>
      </c>
    </row>
    <row r="148" spans="1:24" ht="21" customHeight="1">
      <c r="E148" s="122"/>
      <c r="F148" s="122"/>
      <c r="I148" s="63"/>
      <c r="J148" s="63"/>
      <c r="K148" s="63"/>
      <c r="L148" s="63"/>
      <c r="M148" s="63"/>
      <c r="N148" s="63"/>
      <c r="O148" s="63"/>
      <c r="P148" s="63"/>
      <c r="Q148" s="63"/>
      <c r="R148" s="63"/>
      <c r="S148" s="63"/>
      <c r="T148" s="63"/>
      <c r="U148" s="63"/>
      <c r="V148" s="3">
        <v>1</v>
      </c>
    </row>
    <row r="149" spans="1:24" ht="21" customHeight="1">
      <c r="E149" s="122"/>
      <c r="F149" s="122"/>
      <c r="I149" s="63"/>
      <c r="J149" s="63"/>
      <c r="K149" s="63"/>
      <c r="L149" s="63"/>
      <c r="M149" s="63"/>
      <c r="N149" s="63"/>
      <c r="O149" s="63"/>
      <c r="P149" s="63"/>
      <c r="Q149" s="63"/>
      <c r="R149" s="63"/>
      <c r="S149" s="63"/>
      <c r="T149" s="63"/>
      <c r="U149" s="63"/>
      <c r="V149" s="3">
        <v>1</v>
      </c>
    </row>
    <row r="150" spans="1:24" ht="21" customHeight="1">
      <c r="E150" s="63"/>
      <c r="F150" s="63"/>
      <c r="I150" s="63"/>
      <c r="J150" s="63"/>
      <c r="K150" s="63"/>
      <c r="L150" s="63"/>
      <c r="M150" s="63"/>
      <c r="N150" s="63"/>
      <c r="O150" s="63"/>
      <c r="P150" s="63"/>
      <c r="Q150" s="63"/>
      <c r="R150" s="63"/>
      <c r="S150" s="63"/>
      <c r="T150" s="63"/>
      <c r="U150" s="63"/>
      <c r="V150" s="3">
        <v>1</v>
      </c>
    </row>
    <row r="151" spans="1:24" ht="21" customHeight="1">
      <c r="E151" s="16"/>
      <c r="F151" s="16"/>
      <c r="I151" s="63"/>
      <c r="J151" s="63"/>
      <c r="K151" s="63"/>
      <c r="L151" s="63"/>
      <c r="M151" s="63"/>
      <c r="N151" s="63"/>
      <c r="O151" s="63"/>
      <c r="P151" s="63"/>
      <c r="Q151" s="63"/>
      <c r="R151" s="63"/>
      <c r="S151" s="63"/>
      <c r="T151" s="63"/>
      <c r="U151" s="63"/>
      <c r="V151" s="3">
        <v>1</v>
      </c>
    </row>
    <row r="152" spans="1:24" ht="21" customHeight="1">
      <c r="E152" s="63"/>
      <c r="F152" s="63"/>
      <c r="I152" s="63"/>
      <c r="J152" s="63"/>
      <c r="K152" s="63"/>
      <c r="L152" s="63"/>
      <c r="M152" s="63"/>
      <c r="N152" s="63"/>
      <c r="O152" s="63"/>
      <c r="P152" s="63"/>
      <c r="Q152" s="63"/>
      <c r="R152" s="63"/>
      <c r="S152" s="63"/>
      <c r="T152" s="63"/>
      <c r="U152" s="63"/>
      <c r="V152" s="3">
        <v>1</v>
      </c>
    </row>
    <row r="153" spans="1:24" ht="21" customHeight="1">
      <c r="E153" s="120"/>
      <c r="F153" s="120"/>
      <c r="I153" s="63"/>
      <c r="J153" s="63"/>
      <c r="K153" s="63"/>
      <c r="L153" s="63"/>
      <c r="M153" s="63"/>
      <c r="N153" s="63"/>
      <c r="O153" s="63"/>
      <c r="P153" s="63"/>
      <c r="Q153" s="63"/>
      <c r="R153" s="63"/>
      <c r="S153" s="63"/>
      <c r="T153" s="63"/>
      <c r="U153" s="63"/>
      <c r="V153" s="3">
        <v>1</v>
      </c>
    </row>
    <row r="154" spans="1:24" ht="21" customHeight="1">
      <c r="E154" s="120"/>
      <c r="F154" s="120"/>
      <c r="I154" s="63"/>
      <c r="J154" s="63"/>
      <c r="K154" s="63"/>
      <c r="L154" s="63"/>
      <c r="M154" s="63"/>
      <c r="N154" s="63"/>
      <c r="O154" s="63"/>
      <c r="P154" s="63"/>
      <c r="Q154" s="63"/>
      <c r="R154" s="63"/>
      <c r="S154" s="63"/>
      <c r="T154" s="63"/>
      <c r="U154" s="63"/>
      <c r="V154" s="3">
        <v>1</v>
      </c>
    </row>
    <row r="155" spans="1:24">
      <c r="E155" s="120"/>
      <c r="F155" s="120"/>
      <c r="I155" s="63"/>
      <c r="J155" s="63"/>
      <c r="K155" s="63"/>
      <c r="L155" s="63"/>
      <c r="M155" s="63"/>
      <c r="N155" s="63"/>
      <c r="O155" s="63"/>
      <c r="P155" s="63"/>
      <c r="Q155" s="63"/>
      <c r="R155" s="63"/>
      <c r="S155" s="63"/>
      <c r="T155" s="63"/>
      <c r="U155" s="63"/>
      <c r="V155" s="3">
        <v>1</v>
      </c>
    </row>
    <row r="156" spans="1:24">
      <c r="E156" s="120"/>
      <c r="F156" s="120"/>
      <c r="I156" s="63"/>
      <c r="J156" s="63"/>
      <c r="K156" s="63"/>
      <c r="L156" s="63"/>
      <c r="M156" s="63"/>
      <c r="N156" s="63"/>
      <c r="O156" s="63"/>
      <c r="P156" s="63"/>
      <c r="Q156" s="63"/>
      <c r="R156" s="63"/>
      <c r="S156" s="63"/>
      <c r="T156" s="63"/>
      <c r="U156" s="63"/>
      <c r="V156" s="3">
        <v>1</v>
      </c>
    </row>
    <row r="157" spans="1:24">
      <c r="E157" s="120"/>
      <c r="F157" s="120"/>
      <c r="I157" s="63"/>
      <c r="J157" s="63"/>
      <c r="K157" s="63"/>
      <c r="L157" s="63"/>
      <c r="M157" s="63"/>
      <c r="N157" s="63"/>
      <c r="O157" s="63"/>
      <c r="P157" s="63"/>
      <c r="Q157" s="63"/>
      <c r="R157" s="63"/>
      <c r="S157" s="63"/>
      <c r="T157" s="63"/>
      <c r="U157" s="63"/>
      <c r="V157" s="3">
        <v>1</v>
      </c>
    </row>
    <row r="158" spans="1:24">
      <c r="E158" s="63"/>
      <c r="F158" s="63"/>
      <c r="I158" s="63"/>
      <c r="J158" s="63"/>
      <c r="K158" s="63"/>
      <c r="L158" s="63"/>
      <c r="M158" s="63"/>
      <c r="N158" s="63"/>
      <c r="O158" s="63"/>
      <c r="P158" s="63"/>
      <c r="Q158" s="63"/>
      <c r="R158" s="63"/>
      <c r="S158" s="63"/>
      <c r="T158" s="63"/>
      <c r="U158" s="63"/>
      <c r="V158" s="3">
        <v>1</v>
      </c>
    </row>
    <row r="159" spans="1:24">
      <c r="I159" s="63"/>
      <c r="J159" s="63"/>
      <c r="K159" s="63"/>
      <c r="L159" s="63"/>
      <c r="M159" s="63"/>
      <c r="N159" s="63"/>
      <c r="O159" s="63"/>
      <c r="P159" s="63"/>
      <c r="Q159" s="63"/>
      <c r="R159" s="63"/>
      <c r="S159" s="63"/>
      <c r="T159" s="63"/>
      <c r="U159" s="63"/>
      <c r="V159" s="62" t="s">
        <v>56</v>
      </c>
    </row>
    <row r="160" spans="1:24">
      <c r="A160" s="3">
        <v>1</v>
      </c>
      <c r="B160" s="3">
        <v>1</v>
      </c>
      <c r="C160" s="3">
        <v>1</v>
      </c>
      <c r="D160" s="3">
        <v>1</v>
      </c>
      <c r="E160" s="3"/>
      <c r="F160" s="3"/>
      <c r="G160" s="3">
        <v>1</v>
      </c>
      <c r="H160" s="3">
        <v>1</v>
      </c>
      <c r="I160" s="3">
        <v>1</v>
      </c>
      <c r="J160" s="3">
        <v>1</v>
      </c>
      <c r="K160" s="3">
        <v>1</v>
      </c>
      <c r="L160" s="3">
        <v>1</v>
      </c>
      <c r="M160" s="3">
        <v>1</v>
      </c>
      <c r="N160" s="3">
        <v>1</v>
      </c>
      <c r="O160" s="3">
        <v>1</v>
      </c>
      <c r="P160" s="3">
        <v>1</v>
      </c>
      <c r="Q160" s="3">
        <v>1</v>
      </c>
      <c r="R160" s="3">
        <v>1</v>
      </c>
      <c r="S160" s="3">
        <v>1</v>
      </c>
      <c r="T160" s="3">
        <v>1</v>
      </c>
      <c r="U160" s="3">
        <v>1</v>
      </c>
      <c r="V160" s="1" t="str">
        <f>ADDRESS(ROW(),COLUMN(),4)</f>
        <v>V160</v>
      </c>
      <c r="W160" s="21"/>
      <c r="X160" s="22" t="str">
        <f>ADDRESS(ROW(),COLUMN(),4)</f>
        <v>X160</v>
      </c>
    </row>
  </sheetData>
  <mergeCells count="10">
    <mergeCell ref="B19:B84"/>
    <mergeCell ref="C21:G21"/>
    <mergeCell ref="C4:D7"/>
    <mergeCell ref="H18:H83"/>
    <mergeCell ref="G99:G101"/>
    <mergeCell ref="G106:G111"/>
    <mergeCell ref="P19:P24"/>
    <mergeCell ref="K18:P18"/>
    <mergeCell ref="G91:G94"/>
    <mergeCell ref="J19:J2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AA1CF-EA56-4DB4-BF1A-8776967C46EF}">
  <dimension ref="A1:AY63"/>
  <sheetViews>
    <sheetView tabSelected="1" topLeftCell="AO1" zoomScaleNormal="100" workbookViewId="0">
      <selection activeCell="AO19" sqref="AO19"/>
    </sheetView>
  </sheetViews>
  <sheetFormatPr baseColWidth="10" defaultRowHeight="15"/>
  <cols>
    <col min="1" max="1" width="5.85546875" style="6" customWidth="1"/>
    <col min="2" max="2" width="6.140625" style="6" customWidth="1"/>
    <col min="3" max="3" width="15" style="6" customWidth="1"/>
    <col min="4" max="4" width="19.85546875" style="6" customWidth="1"/>
    <col min="5" max="5" width="11.7109375" style="6" customWidth="1"/>
    <col min="6" max="8" width="6.7109375" style="6" customWidth="1"/>
    <col min="9" max="9" width="8.5703125" style="6" customWidth="1"/>
    <col min="10" max="10" width="122.5703125" style="6" customWidth="1"/>
    <col min="11" max="11" width="11.140625" style="6" customWidth="1"/>
    <col min="12" max="12" width="13.140625" style="6" customWidth="1"/>
    <col min="13" max="13" width="7.85546875" style="6" customWidth="1"/>
    <col min="14" max="14" width="75.28515625" style="6" customWidth="1"/>
    <col min="15" max="17" width="5.85546875" style="6" customWidth="1"/>
    <col min="18" max="18" width="6.140625" style="6" customWidth="1"/>
    <col min="19" max="19" width="11.7109375" style="6" customWidth="1"/>
    <col min="20" max="22" width="6.7109375" style="6" customWidth="1"/>
    <col min="23" max="23" width="8.5703125" style="6" customWidth="1"/>
    <col min="24" max="24" width="122.5703125" style="6" customWidth="1"/>
    <col min="25" max="25" width="6.140625" style="6" customWidth="1"/>
    <col min="26" max="26" width="21.85546875" style="6" customWidth="1"/>
    <col min="27" max="27" width="75.28515625" style="6" customWidth="1"/>
    <col min="28" max="28" width="11.42578125" style="6"/>
    <col min="29" max="29" width="5.7109375" customWidth="1"/>
    <col min="30" max="30" width="10.7109375" customWidth="1"/>
    <col min="31" max="35" width="5.7109375" customWidth="1"/>
    <col min="36" max="36" width="122.7109375" customWidth="1"/>
    <col min="37" max="39" width="6.7109375" customWidth="1"/>
    <col min="40" max="40" width="3.140625" customWidth="1"/>
    <col min="41" max="41" width="77.28515625" customWidth="1"/>
    <col min="42" max="42" width="11.42578125" style="6"/>
    <col min="43" max="43" width="7.7109375" style="6" customWidth="1"/>
    <col min="44" max="44" width="8.7109375" style="6" customWidth="1"/>
    <col min="45" max="45" width="7.7109375" style="6" customWidth="1"/>
    <col min="46" max="46" width="80.7109375" style="6" customWidth="1"/>
    <col min="47" max="47" width="5.7109375" style="6" customWidth="1"/>
    <col min="48" max="48" width="12.140625" style="6" customWidth="1"/>
    <col min="49" max="50" width="11.42578125" style="6"/>
    <col min="51" max="51" width="79.28515625" style="6" customWidth="1"/>
    <col min="52" max="16384" width="11.42578125" style="6"/>
  </cols>
  <sheetData>
    <row r="1" spans="1:51" ht="15" customHeight="1">
      <c r="B1" s="637" t="str">
        <f t="shared" ref="B1:L1" si="0">SUBSTITUTE(ADDRESS(1,COLUMN(),4),"1","")</f>
        <v>B</v>
      </c>
      <c r="C1" s="637" t="str">
        <f t="shared" si="0"/>
        <v>C</v>
      </c>
      <c r="D1" s="637" t="str">
        <f t="shared" si="0"/>
        <v>D</v>
      </c>
      <c r="E1" s="637" t="str">
        <f t="shared" si="0"/>
        <v>E</v>
      </c>
      <c r="F1" s="637" t="str">
        <f t="shared" si="0"/>
        <v>F</v>
      </c>
      <c r="G1" s="637" t="str">
        <f t="shared" si="0"/>
        <v>G</v>
      </c>
      <c r="H1" s="637" t="str">
        <f t="shared" si="0"/>
        <v>H</v>
      </c>
      <c r="I1" s="637" t="str">
        <f t="shared" si="0"/>
        <v>I</v>
      </c>
      <c r="J1" s="637" t="str">
        <f t="shared" si="0"/>
        <v>J</v>
      </c>
      <c r="K1" s="637" t="str">
        <f t="shared" si="0"/>
        <v>K</v>
      </c>
      <c r="L1" s="637" t="str">
        <f t="shared" si="0"/>
        <v>L</v>
      </c>
      <c r="M1" s="2"/>
      <c r="N1" s="2"/>
      <c r="R1" s="637" t="str">
        <f t="shared" ref="R1:Y1" si="1">SUBSTITUTE(ADDRESS(1,COLUMN(),4),"1","")</f>
        <v>R</v>
      </c>
      <c r="S1" s="637" t="str">
        <f t="shared" si="1"/>
        <v>S</v>
      </c>
      <c r="T1" s="637" t="str">
        <f t="shared" si="1"/>
        <v>T</v>
      </c>
      <c r="U1" s="637" t="str">
        <f t="shared" si="1"/>
        <v>U</v>
      </c>
      <c r="V1" s="637" t="str">
        <f t="shared" si="1"/>
        <v>V</v>
      </c>
      <c r="W1" s="637" t="str">
        <f t="shared" si="1"/>
        <v>W</v>
      </c>
      <c r="X1" s="637" t="str">
        <f t="shared" si="1"/>
        <v>X</v>
      </c>
      <c r="Y1" s="637" t="str">
        <f t="shared" si="1"/>
        <v>Y</v>
      </c>
      <c r="Z1" s="797" t="s">
        <v>793</v>
      </c>
      <c r="AA1" s="2"/>
      <c r="AC1" s="637" t="str">
        <f t="shared" ref="AC1:AM1" si="2">SUBSTITUTE(ADDRESS(1,COLUMN(),4),"1","")</f>
        <v>AC</v>
      </c>
      <c r="AD1" s="637" t="str">
        <f t="shared" si="2"/>
        <v>AD</v>
      </c>
      <c r="AE1" s="637" t="str">
        <f t="shared" si="2"/>
        <v>AE</v>
      </c>
      <c r="AF1" s="637" t="str">
        <f t="shared" si="2"/>
        <v>AF</v>
      </c>
      <c r="AG1" s="637" t="str">
        <f t="shared" si="2"/>
        <v>AG</v>
      </c>
      <c r="AH1" s="637" t="str">
        <f t="shared" si="2"/>
        <v>AH</v>
      </c>
      <c r="AI1" s="637" t="str">
        <f t="shared" si="2"/>
        <v>AI</v>
      </c>
      <c r="AJ1" s="637" t="str">
        <f t="shared" si="2"/>
        <v>AJ</v>
      </c>
      <c r="AK1" s="637" t="str">
        <f t="shared" si="2"/>
        <v>AK</v>
      </c>
      <c r="AL1" s="637" t="str">
        <f t="shared" si="2"/>
        <v>AL</v>
      </c>
      <c r="AM1" s="637" t="str">
        <f t="shared" si="2"/>
        <v>AM</v>
      </c>
      <c r="AN1" s="63"/>
      <c r="AO1" s="63"/>
      <c r="AP1" s="2"/>
      <c r="AQ1" s="2"/>
      <c r="AR1" s="2"/>
      <c r="AS1" s="2"/>
      <c r="AT1" s="2"/>
      <c r="AU1" s="2"/>
      <c r="AV1" s="2"/>
      <c r="AW1" s="3">
        <v>1</v>
      </c>
      <c r="AX1" s="4" t="str">
        <f>SUBSTITUTE(ADDRESS(1,COLUMN(),4),"1","")</f>
        <v>AX</v>
      </c>
      <c r="AY1" s="5" t="str">
        <f>SUBSTITUTE(ADDRESS(1,COLUMN(),4),"1","")</f>
        <v>AY</v>
      </c>
    </row>
    <row r="2" spans="1:51">
      <c r="B2" s="27">
        <f t="shared" ref="B2:L2" ca="1" si="3">CELL("largeur",B2)</f>
        <v>5</v>
      </c>
      <c r="C2" s="27">
        <f t="shared" ca="1" si="3"/>
        <v>14</v>
      </c>
      <c r="D2" s="27">
        <f t="shared" ca="1" si="3"/>
        <v>19</v>
      </c>
      <c r="E2" s="27">
        <f t="shared" ca="1" si="3"/>
        <v>11</v>
      </c>
      <c r="F2" s="27">
        <f t="shared" ca="1" si="3"/>
        <v>6</v>
      </c>
      <c r="G2" s="27">
        <f t="shared" ca="1" si="3"/>
        <v>6</v>
      </c>
      <c r="H2" s="27">
        <f t="shared" ca="1" si="3"/>
        <v>6</v>
      </c>
      <c r="I2" s="27">
        <f t="shared" ca="1" si="3"/>
        <v>8</v>
      </c>
      <c r="J2" s="27">
        <f t="shared" ca="1" si="3"/>
        <v>122</v>
      </c>
      <c r="K2" s="27">
        <f t="shared" ca="1" si="3"/>
        <v>10</v>
      </c>
      <c r="L2" s="27">
        <f t="shared" ca="1" si="3"/>
        <v>12</v>
      </c>
      <c r="M2" s="2"/>
      <c r="N2" s="2"/>
      <c r="R2" s="27">
        <f t="shared" ref="R2:Y2" ca="1" si="4">CELL("largeur",R2)</f>
        <v>5</v>
      </c>
      <c r="S2" s="27">
        <f t="shared" ca="1" si="4"/>
        <v>11</v>
      </c>
      <c r="T2" s="27">
        <f t="shared" ca="1" si="4"/>
        <v>6</v>
      </c>
      <c r="U2" s="27">
        <f t="shared" ca="1" si="4"/>
        <v>6</v>
      </c>
      <c r="V2" s="27">
        <f t="shared" ca="1" si="4"/>
        <v>6</v>
      </c>
      <c r="W2" s="27">
        <f t="shared" ca="1" si="4"/>
        <v>8</v>
      </c>
      <c r="X2" s="27">
        <f t="shared" ca="1" si="4"/>
        <v>122</v>
      </c>
      <c r="Y2" s="27">
        <f t="shared" ca="1" si="4"/>
        <v>5</v>
      </c>
      <c r="Z2" s="797"/>
      <c r="AA2" s="2"/>
      <c r="AC2" s="27">
        <f t="shared" ref="AC2:AM2" ca="1" si="5">CELL("largeur",AC2)</f>
        <v>5</v>
      </c>
      <c r="AD2" s="27">
        <f t="shared" ca="1" si="5"/>
        <v>10</v>
      </c>
      <c r="AE2" s="27">
        <f t="shared" ca="1" si="5"/>
        <v>5</v>
      </c>
      <c r="AF2" s="27">
        <f t="shared" ca="1" si="5"/>
        <v>5</v>
      </c>
      <c r="AG2" s="27">
        <f t="shared" ca="1" si="5"/>
        <v>5</v>
      </c>
      <c r="AH2" s="27">
        <f t="shared" ca="1" si="5"/>
        <v>5</v>
      </c>
      <c r="AI2" s="27">
        <f t="shared" ca="1" si="5"/>
        <v>5</v>
      </c>
      <c r="AJ2" s="27">
        <f t="shared" ca="1" si="5"/>
        <v>122</v>
      </c>
      <c r="AK2" s="27">
        <f t="shared" ca="1" si="5"/>
        <v>6</v>
      </c>
      <c r="AL2" s="27">
        <f t="shared" ca="1" si="5"/>
        <v>6</v>
      </c>
      <c r="AM2" s="27">
        <f t="shared" ca="1" si="5"/>
        <v>6</v>
      </c>
      <c r="AN2" s="63"/>
      <c r="AO2" s="63"/>
      <c r="AP2" s="2"/>
      <c r="AQ2" s="2"/>
      <c r="AR2" s="2"/>
      <c r="AS2" s="2"/>
      <c r="AT2" s="2"/>
      <c r="AU2" s="2"/>
      <c r="AV2" s="2"/>
      <c r="AW2" s="3">
        <v>1</v>
      </c>
      <c r="AX2" s="7" t="s">
        <v>0</v>
      </c>
      <c r="AY2" s="8"/>
    </row>
    <row r="3" spans="1:51" ht="15.75" customHeight="1">
      <c r="B3" s="221">
        <v>5</v>
      </c>
      <c r="C3" s="221">
        <v>14</v>
      </c>
      <c r="D3" s="221">
        <v>19</v>
      </c>
      <c r="E3" s="221">
        <v>11</v>
      </c>
      <c r="F3" s="221">
        <v>6</v>
      </c>
      <c r="G3" s="221">
        <v>6</v>
      </c>
      <c r="H3" s="221">
        <v>6</v>
      </c>
      <c r="I3" s="221">
        <v>8</v>
      </c>
      <c r="J3" s="221">
        <f ca="1">J2</f>
        <v>122</v>
      </c>
      <c r="K3" s="221">
        <v>10</v>
      </c>
      <c r="L3" s="221">
        <v>12</v>
      </c>
      <c r="M3" s="2"/>
      <c r="N3" s="2"/>
      <c r="R3" s="221">
        <v>5</v>
      </c>
      <c r="S3" s="221">
        <v>11</v>
      </c>
      <c r="T3" s="221">
        <v>6</v>
      </c>
      <c r="U3" s="221">
        <v>6</v>
      </c>
      <c r="V3" s="221">
        <v>6</v>
      </c>
      <c r="W3" s="221">
        <v>8</v>
      </c>
      <c r="X3" s="221">
        <f ca="1">X2</f>
        <v>122</v>
      </c>
      <c r="Y3" s="221">
        <v>5</v>
      </c>
      <c r="Z3" s="798" t="s">
        <v>792</v>
      </c>
      <c r="AA3" s="2"/>
      <c r="AC3" s="221">
        <v>5</v>
      </c>
      <c r="AD3" s="221">
        <v>10</v>
      </c>
      <c r="AE3" s="221">
        <v>5</v>
      </c>
      <c r="AF3" s="221">
        <v>5</v>
      </c>
      <c r="AG3" s="221">
        <v>5</v>
      </c>
      <c r="AH3" s="221">
        <v>5</v>
      </c>
      <c r="AI3" s="221">
        <v>5</v>
      </c>
      <c r="AJ3" s="221">
        <f ca="1">AJ2</f>
        <v>122</v>
      </c>
      <c r="AK3" s="221">
        <v>6</v>
      </c>
      <c r="AL3" s="221">
        <v>6</v>
      </c>
      <c r="AM3" s="221">
        <v>6</v>
      </c>
      <c r="AN3" s="63"/>
      <c r="AO3" s="803" t="s">
        <v>821</v>
      </c>
      <c r="AP3" s="803"/>
      <c r="AQ3" s="803"/>
      <c r="AR3" s="803"/>
      <c r="AS3" s="803"/>
      <c r="AT3" s="803"/>
      <c r="AU3" s="2"/>
      <c r="AV3" s="2"/>
      <c r="AW3" s="3">
        <v>1</v>
      </c>
      <c r="AX3" s="9">
        <f ca="1">COUNTA(A1:AW62) + COUNTBLANK(A1:AW62)</f>
        <v>3373</v>
      </c>
      <c r="AY3" s="10" t="str">
        <f>"cellules entre -cells -celdas  "&amp;" " &amp;AK1&amp;" et  "&amp;AW107</f>
        <v xml:space="preserve">cellules entre -cells -celdas   AK et  </v>
      </c>
    </row>
    <row r="4" spans="1:51" ht="15.75">
      <c r="B4" s="2"/>
      <c r="C4" s="2"/>
      <c r="D4" s="2"/>
      <c r="E4" s="2"/>
      <c r="F4" s="2"/>
      <c r="G4" s="2"/>
      <c r="H4" s="2"/>
      <c r="I4" s="2"/>
      <c r="J4" s="2"/>
      <c r="K4" s="2"/>
      <c r="L4" s="2"/>
      <c r="M4" s="2"/>
      <c r="N4" s="2"/>
      <c r="R4" s="2"/>
      <c r="S4" s="2"/>
      <c r="T4" s="2"/>
      <c r="U4" s="2"/>
      <c r="V4" s="2"/>
      <c r="W4" s="2"/>
      <c r="X4" s="2"/>
      <c r="Y4" s="2"/>
      <c r="Z4" s="798"/>
      <c r="AA4" s="2"/>
      <c r="AN4" s="63"/>
      <c r="AO4" s="803"/>
      <c r="AP4" s="803"/>
      <c r="AQ4" s="803"/>
      <c r="AR4" s="803"/>
      <c r="AS4" s="803"/>
      <c r="AT4" s="803"/>
      <c r="AU4" s="2"/>
      <c r="AV4" s="2"/>
      <c r="AW4" s="3">
        <v>1</v>
      </c>
      <c r="AX4" s="9">
        <f ca="1">COUNTA(A1:AW62)</f>
        <v>1079</v>
      </c>
      <c r="AY4" s="10" t="s">
        <v>1</v>
      </c>
    </row>
    <row r="5" spans="1:51" ht="25.5" customHeight="1">
      <c r="A5" s="1" t="str">
        <f>ADDRESS(ROW(),COLUMN(),4)</f>
        <v>A5</v>
      </c>
      <c r="B5" s="65"/>
      <c r="C5" s="65"/>
      <c r="D5" s="729" t="s">
        <v>814</v>
      </c>
      <c r="E5" s="65"/>
      <c r="F5" s="65"/>
      <c r="G5" s="65"/>
      <c r="H5" s="65"/>
      <c r="I5" s="65"/>
      <c r="J5" s="2"/>
      <c r="K5" s="65"/>
      <c r="L5" s="65"/>
      <c r="M5" s="2"/>
      <c r="N5" s="2"/>
      <c r="R5" s="65"/>
      <c r="S5" s="65"/>
      <c r="T5" s="65"/>
      <c r="U5" s="65"/>
      <c r="V5" s="65"/>
      <c r="W5" s="729" t="s">
        <v>814</v>
      </c>
      <c r="X5" s="2"/>
      <c r="Y5" s="65"/>
      <c r="Z5" s="2"/>
      <c r="AA5" s="2"/>
      <c r="AB5" s="2"/>
      <c r="AN5" s="63"/>
      <c r="AO5" s="804" t="s">
        <v>822</v>
      </c>
      <c r="AP5" s="804"/>
      <c r="AQ5" s="804"/>
      <c r="AR5" s="804"/>
      <c r="AS5" s="804"/>
      <c r="AT5" s="2"/>
      <c r="AU5" s="68" t="s">
        <v>84</v>
      </c>
      <c r="AV5" s="69" t="str">
        <f>AW62</f>
        <v>AW62</v>
      </c>
      <c r="AW5" s="3">
        <v>1</v>
      </c>
      <c r="AX5" s="9">
        <f ca="1">COUNTBLANK(A1:AW62)</f>
        <v>2294</v>
      </c>
      <c r="AY5" s="10" t="s">
        <v>2</v>
      </c>
    </row>
    <row r="6" spans="1:51" ht="17.100000000000001" customHeight="1" thickBot="1">
      <c r="B6" s="2"/>
      <c r="C6" s="805" t="s">
        <v>234</v>
      </c>
      <c r="D6" s="805"/>
      <c r="E6" s="805"/>
      <c r="F6" s="805"/>
      <c r="G6" s="805"/>
      <c r="H6" s="805"/>
      <c r="I6" s="805"/>
      <c r="J6" s="805"/>
      <c r="K6" s="805"/>
      <c r="L6" s="805"/>
      <c r="M6" s="2"/>
      <c r="N6" s="2"/>
      <c r="R6" s="2"/>
      <c r="S6" s="140"/>
      <c r="T6" s="140"/>
      <c r="U6" s="140"/>
      <c r="V6" s="140"/>
      <c r="W6" s="140"/>
      <c r="X6" s="140"/>
      <c r="Y6" s="2"/>
      <c r="Z6" s="2"/>
      <c r="AA6" s="2"/>
      <c r="AB6" s="2"/>
      <c r="AC6" s="142"/>
      <c r="AD6" s="142"/>
      <c r="AE6" s="142"/>
      <c r="AF6" s="142"/>
      <c r="AG6" s="142"/>
      <c r="AH6" s="142"/>
      <c r="AI6" s="142"/>
      <c r="AJ6" s="142"/>
      <c r="AK6" s="142"/>
      <c r="AL6" s="142"/>
      <c r="AM6" s="142"/>
      <c r="AN6" s="63"/>
      <c r="AO6" s="63"/>
      <c r="AP6" s="2"/>
      <c r="AQ6" s="2"/>
      <c r="AR6" s="2"/>
      <c r="AS6" s="2"/>
      <c r="AT6" s="2"/>
      <c r="AU6" s="2"/>
      <c r="AV6" s="2"/>
      <c r="AW6" s="3">
        <v>1</v>
      </c>
      <c r="AX6" s="9">
        <f>SUM(AW1:AW60)+2</f>
        <v>62</v>
      </c>
      <c r="AY6" s="10" t="s">
        <v>3</v>
      </c>
    </row>
    <row r="7" spans="1:51" ht="21" customHeight="1">
      <c r="B7" s="2"/>
      <c r="C7" s="805"/>
      <c r="D7" s="805"/>
      <c r="E7" s="805"/>
      <c r="F7" s="805"/>
      <c r="G7" s="805"/>
      <c r="H7" s="805"/>
      <c r="I7" s="805"/>
      <c r="J7" s="805"/>
      <c r="K7" s="805"/>
      <c r="L7" s="805"/>
      <c r="M7" s="2"/>
      <c r="N7" s="2"/>
      <c r="R7" s="23" t="s">
        <v>57</v>
      </c>
      <c r="S7" s="637" t="str">
        <f t="shared" ref="S7:W7" si="6">SUBSTITUTE(ADDRESS(1,COLUMN(),4),"1","")</f>
        <v>S</v>
      </c>
      <c r="T7" s="637" t="str">
        <f t="shared" si="6"/>
        <v>T</v>
      </c>
      <c r="U7" s="637" t="str">
        <f t="shared" si="6"/>
        <v>U</v>
      </c>
      <c r="V7" s="637" t="str">
        <f t="shared" si="6"/>
        <v>V</v>
      </c>
      <c r="W7" s="637" t="str">
        <f t="shared" si="6"/>
        <v>W</v>
      </c>
      <c r="X7" s="638" t="str">
        <f>"Col."&amp;SUBSTITUTE(ADDRESS(1,COLUMN(),4),"1","")&amp;"▼"</f>
        <v>Col.X▼</v>
      </c>
      <c r="Y7" s="821"/>
      <c r="Z7" s="2"/>
      <c r="AA7" s="2"/>
      <c r="AB7" s="2"/>
      <c r="AC7" s="126" t="s">
        <v>57</v>
      </c>
      <c r="AD7" s="637" t="str">
        <f t="shared" ref="AD7:AL7" si="7">SUBSTITUTE(ADDRESS(1,COLUMN(),4),"1","")</f>
        <v>AD</v>
      </c>
      <c r="AE7" s="637" t="str">
        <f t="shared" si="7"/>
        <v>AE</v>
      </c>
      <c r="AF7" s="637" t="str">
        <f t="shared" si="7"/>
        <v>AF</v>
      </c>
      <c r="AG7" s="637" t="str">
        <f t="shared" si="7"/>
        <v>AG</v>
      </c>
      <c r="AH7" s="637" t="str">
        <f t="shared" si="7"/>
        <v>AH</v>
      </c>
      <c r="AI7" s="637" t="str">
        <f t="shared" si="7"/>
        <v>AI</v>
      </c>
      <c r="AJ7" s="637" t="str">
        <f t="shared" si="7"/>
        <v>AJ</v>
      </c>
      <c r="AK7" s="637" t="str">
        <f t="shared" si="7"/>
        <v>AK</v>
      </c>
      <c r="AL7" s="637" t="str">
        <f t="shared" si="7"/>
        <v>AL</v>
      </c>
      <c r="AM7" s="639" t="str">
        <f>SUBSTITUTE(ADDRESS(1,COLUMN(),4),"1","")</f>
        <v>AM</v>
      </c>
      <c r="AO7" s="26" t="s">
        <v>58</v>
      </c>
      <c r="AP7" s="2"/>
      <c r="AQ7" s="2"/>
      <c r="AR7" s="2"/>
      <c r="AS7" s="2"/>
      <c r="AT7" s="2"/>
      <c r="AU7" s="2"/>
      <c r="AV7" s="2"/>
      <c r="AW7" s="3">
        <v>1</v>
      </c>
      <c r="AX7" s="9" cm="1">
        <f t="array" ref="AX7">SUM(A62:AV62+1)</f>
        <v>96</v>
      </c>
      <c r="AY7" s="10" t="s">
        <v>4</v>
      </c>
    </row>
    <row r="8" spans="1:51" ht="21" customHeight="1" thickBot="1">
      <c r="B8" s="2"/>
      <c r="C8" s="140"/>
      <c r="D8" s="140"/>
      <c r="E8" s="140"/>
      <c r="F8" s="140"/>
      <c r="G8" s="140"/>
      <c r="H8" s="140"/>
      <c r="I8" s="140"/>
      <c r="J8" s="140"/>
      <c r="K8" s="140"/>
      <c r="L8" s="140"/>
      <c r="M8" s="2"/>
      <c r="N8" s="2"/>
      <c r="R8" s="799"/>
      <c r="S8" s="27">
        <f t="shared" ref="S8:X8" ca="1" si="8">CELL("largeur",S8)</f>
        <v>11</v>
      </c>
      <c r="T8" s="27">
        <f t="shared" ca="1" si="8"/>
        <v>6</v>
      </c>
      <c r="U8" s="27">
        <f t="shared" ca="1" si="8"/>
        <v>6</v>
      </c>
      <c r="V8" s="27">
        <f t="shared" ca="1" si="8"/>
        <v>6</v>
      </c>
      <c r="W8" s="27">
        <f t="shared" ca="1" si="8"/>
        <v>8</v>
      </c>
      <c r="X8" s="27">
        <f t="shared" ca="1" si="8"/>
        <v>122</v>
      </c>
      <c r="Y8" s="822"/>
      <c r="Z8" s="2"/>
      <c r="AA8" s="2"/>
      <c r="AB8" s="2"/>
      <c r="AC8" s="784"/>
      <c r="AD8" s="27">
        <f t="shared" ref="AD8:AM9" ca="1" si="9">CELL("largeur",AD8)</f>
        <v>10</v>
      </c>
      <c r="AE8" s="27">
        <f t="shared" ca="1" si="9"/>
        <v>5</v>
      </c>
      <c r="AF8" s="27">
        <f t="shared" ca="1" si="9"/>
        <v>5</v>
      </c>
      <c r="AG8" s="27">
        <f t="shared" ca="1" si="9"/>
        <v>5</v>
      </c>
      <c r="AH8" s="27">
        <f t="shared" ca="1" si="9"/>
        <v>5</v>
      </c>
      <c r="AI8" s="27">
        <f t="shared" ca="1" si="9"/>
        <v>5</v>
      </c>
      <c r="AJ8" s="27">
        <f t="shared" ca="1" si="9"/>
        <v>122</v>
      </c>
      <c r="AK8" s="27">
        <f t="shared" ca="1" si="9"/>
        <v>6</v>
      </c>
      <c r="AL8" s="27">
        <f t="shared" ca="1" si="9"/>
        <v>6</v>
      </c>
      <c r="AM8" s="28">
        <f t="shared" ca="1" si="9"/>
        <v>6</v>
      </c>
      <c r="AO8" s="29" t="str">
        <f>"1️⃣ COLLEZ LE TEXTE BRUT A DÉCOUPER  DANS LA CELLULE "&amp;ADDRESS(ROW(AD16),COLUMN(AD16),4)</f>
        <v>1️⃣ COLLEZ LE TEXTE BRUT A DÉCOUPER  DANS LA CELLULE AD16</v>
      </c>
      <c r="AP8" s="2"/>
      <c r="AQ8" s="2"/>
      <c r="AR8" s="2"/>
      <c r="AS8" s="2"/>
      <c r="AT8" s="2"/>
      <c r="AU8" s="2"/>
      <c r="AV8" s="2"/>
      <c r="AW8" s="3">
        <v>1</v>
      </c>
      <c r="AX8" s="9"/>
      <c r="AY8" s="10"/>
    </row>
    <row r="9" spans="1:51" ht="21" customHeight="1">
      <c r="B9" s="23" t="s">
        <v>57</v>
      </c>
      <c r="C9" s="636" t="str">
        <f t="shared" ref="C9:L9" si="10">SUBSTITUTE(ADDRESS(1,COLUMN(),4),"1","")</f>
        <v>C</v>
      </c>
      <c r="D9" s="637" t="str">
        <f t="shared" si="10"/>
        <v>D</v>
      </c>
      <c r="E9" s="637" t="str">
        <f t="shared" si="10"/>
        <v>E</v>
      </c>
      <c r="F9" s="637" t="str">
        <f t="shared" si="10"/>
        <v>F</v>
      </c>
      <c r="G9" s="637" t="str">
        <f t="shared" si="10"/>
        <v>G</v>
      </c>
      <c r="H9" s="637" t="str">
        <f t="shared" si="10"/>
        <v>H</v>
      </c>
      <c r="I9" s="637" t="str">
        <f t="shared" si="10"/>
        <v>I</v>
      </c>
      <c r="J9" s="638" t="str">
        <f>"Col."&amp;SUBSTITUTE(ADDRESS(1,COLUMN(),4),"1","")&amp;"▼"</f>
        <v>Col.J▼</v>
      </c>
      <c r="K9" s="637" t="str">
        <f t="shared" si="10"/>
        <v>K</v>
      </c>
      <c r="L9" s="639" t="str">
        <f t="shared" si="10"/>
        <v>L</v>
      </c>
      <c r="M9" s="2"/>
      <c r="N9" s="26" t="s">
        <v>58</v>
      </c>
      <c r="R9" s="799"/>
      <c r="S9" s="221">
        <v>11</v>
      </c>
      <c r="T9" s="221">
        <v>6</v>
      </c>
      <c r="U9" s="221">
        <v>6</v>
      </c>
      <c r="V9" s="221">
        <v>6</v>
      </c>
      <c r="W9" s="221">
        <v>6</v>
      </c>
      <c r="X9" s="221">
        <v>122</v>
      </c>
      <c r="Y9" s="822"/>
      <c r="Z9" s="2"/>
      <c r="AA9" s="26" t="s">
        <v>58</v>
      </c>
      <c r="AB9" s="2"/>
      <c r="AC9" s="784"/>
      <c r="AD9" s="221">
        <v>10</v>
      </c>
      <c r="AE9" s="221">
        <v>5</v>
      </c>
      <c r="AF9" s="221">
        <v>5</v>
      </c>
      <c r="AG9" s="221">
        <v>5</v>
      </c>
      <c r="AH9" s="221">
        <v>5</v>
      </c>
      <c r="AI9" s="221">
        <v>5</v>
      </c>
      <c r="AJ9" s="223">
        <f t="shared" ca="1" si="9"/>
        <v>122</v>
      </c>
      <c r="AK9" s="221">
        <v>6</v>
      </c>
      <c r="AL9" s="221">
        <v>6</v>
      </c>
      <c r="AM9" s="222">
        <v>6</v>
      </c>
      <c r="AO9" s="36" t="s">
        <v>819</v>
      </c>
      <c r="AQ9" s="160" t="str">
        <f t="shared" ref="AQ9:AU9" si="11">SUBSTITUTE(ADDRESS(1,COLUMN(),4),"1","")</f>
        <v>AQ</v>
      </c>
      <c r="AR9" s="24" t="str">
        <f t="shared" si="11"/>
        <v>AR</v>
      </c>
      <c r="AS9" s="24" t="str">
        <f t="shared" si="11"/>
        <v>AS</v>
      </c>
      <c r="AT9" s="24" t="str">
        <f t="shared" si="11"/>
        <v>AT</v>
      </c>
      <c r="AU9" s="25" t="str">
        <f t="shared" si="11"/>
        <v>AU</v>
      </c>
      <c r="AW9" s="3">
        <v>1</v>
      </c>
      <c r="AX9" s="184" t="s">
        <v>252</v>
      </c>
      <c r="AY9"/>
    </row>
    <row r="10" spans="1:51" ht="21" customHeight="1">
      <c r="B10" s="799"/>
      <c r="C10" s="27">
        <f t="shared" ref="C10:L10" ca="1" si="12">CELL("largeur",C10)</f>
        <v>14</v>
      </c>
      <c r="D10" s="27">
        <f t="shared" ca="1" si="12"/>
        <v>19</v>
      </c>
      <c r="E10" s="27">
        <f t="shared" ca="1" si="12"/>
        <v>11</v>
      </c>
      <c r="F10" s="27">
        <f t="shared" ca="1" si="12"/>
        <v>6</v>
      </c>
      <c r="G10" s="27">
        <f t="shared" ca="1" si="12"/>
        <v>6</v>
      </c>
      <c r="H10" s="27">
        <f t="shared" ca="1" si="12"/>
        <v>6</v>
      </c>
      <c r="I10" s="27">
        <f t="shared" ca="1" si="12"/>
        <v>8</v>
      </c>
      <c r="J10" s="27">
        <f t="shared" ca="1" si="12"/>
        <v>122</v>
      </c>
      <c r="K10" s="27">
        <f t="shared" ca="1" si="12"/>
        <v>10</v>
      </c>
      <c r="L10" s="28">
        <f t="shared" ca="1" si="12"/>
        <v>12</v>
      </c>
      <c r="M10" s="2"/>
      <c r="N10" s="29" t="str">
        <f>"1️⃣ COLLEZ LE TEXTE BRUT A DÉCOUPER  DANS LA CELLULE "&amp;ADDRESS(ROW(J18),COLUMN(J18),4)</f>
        <v>1️⃣ COLLEZ LE TEXTE BRUT A DÉCOUPER  DANS LA CELLULE J18</v>
      </c>
      <c r="R10" s="799"/>
      <c r="S10" s="259">
        <v>120</v>
      </c>
      <c r="T10" s="78" t="s">
        <v>168</v>
      </c>
      <c r="U10" s="80"/>
      <c r="V10" s="80"/>
      <c r="W10" s="80"/>
      <c r="X10" s="40"/>
      <c r="Y10" s="822"/>
      <c r="Z10" s="2"/>
      <c r="AA10" s="29" t="str">
        <f>"1️⃣ COLLEZ LE TEXTE BRUT A DÉCOUPER  DANS LA CELLULE "&amp;ADDRESS(ROW(X13),COLUMN(X13),4)</f>
        <v>1️⃣ COLLEZ LE TEXTE BRUT A DÉCOUPER  DANS LA CELLULE X13</v>
      </c>
      <c r="AB10" s="2"/>
      <c r="AC10" s="784"/>
      <c r="AD10" s="259">
        <v>40</v>
      </c>
      <c r="AE10" s="78" t="s">
        <v>168</v>
      </c>
      <c r="AF10" s="63"/>
      <c r="AG10" s="44"/>
      <c r="AH10" s="44"/>
      <c r="AI10" s="44"/>
      <c r="AJ10" s="40"/>
      <c r="AK10" s="40"/>
      <c r="AL10" s="40"/>
      <c r="AM10" s="801"/>
      <c r="AO10" s="39" t="str">
        <f>"cellule "&amp;ADDRESS(ROW(AD10),COLUMN(AD10),4)</f>
        <v>cellule AD10</v>
      </c>
      <c r="AQ10" s="161">
        <f t="shared" ref="AQ10:AU10" ca="1" si="13">CELL("largeur",AQ10)</f>
        <v>7</v>
      </c>
      <c r="AR10" s="27">
        <f t="shared" ca="1" si="13"/>
        <v>8</v>
      </c>
      <c r="AS10" s="27">
        <f t="shared" ca="1" si="13"/>
        <v>7</v>
      </c>
      <c r="AT10" s="27">
        <f t="shared" ca="1" si="13"/>
        <v>80</v>
      </c>
      <c r="AU10" s="28">
        <f t="shared" ca="1" si="13"/>
        <v>5</v>
      </c>
      <c r="AW10" s="3">
        <v>1</v>
      </c>
      <c r="AX10" s="184" t="s">
        <v>253</v>
      </c>
      <c r="AY10"/>
    </row>
    <row r="11" spans="1:51" ht="21" customHeight="1">
      <c r="B11" s="799"/>
      <c r="C11" s="221">
        <v>14</v>
      </c>
      <c r="D11" s="221">
        <v>19</v>
      </c>
      <c r="E11" s="221">
        <v>11</v>
      </c>
      <c r="F11" s="221">
        <v>6</v>
      </c>
      <c r="G11" s="221">
        <v>6</v>
      </c>
      <c r="H11" s="221">
        <v>6</v>
      </c>
      <c r="I11" s="221">
        <v>6</v>
      </c>
      <c r="J11" s="640" t="str">
        <f>C15&amp;"▼ "</f>
        <v xml:space="preserve">122▼ </v>
      </c>
      <c r="K11" s="221">
        <v>10</v>
      </c>
      <c r="L11" s="222">
        <v>12</v>
      </c>
      <c r="M11" s="2"/>
      <c r="N11" s="32"/>
      <c r="R11" s="799"/>
      <c r="S11" s="742"/>
      <c r="T11" s="43" t="s">
        <v>63</v>
      </c>
      <c r="U11" s="44"/>
      <c r="V11" s="44"/>
      <c r="W11" s="44"/>
      <c r="Y11" s="822"/>
      <c r="Z11" s="2"/>
      <c r="AA11" s="32"/>
      <c r="AB11" s="2"/>
      <c r="AC11" s="784"/>
      <c r="AD11" s="742"/>
      <c r="AE11" s="43" t="s">
        <v>90</v>
      </c>
      <c r="AF11" s="56"/>
      <c r="AG11" s="35"/>
      <c r="AH11" s="35"/>
      <c r="AI11" s="35"/>
      <c r="AJ11" s="56"/>
      <c r="AK11" s="56"/>
      <c r="AL11" s="56"/>
      <c r="AM11" s="801"/>
      <c r="AO11" s="42" t="str">
        <f>"3️⃣Si vous ne voulez pas de ponctuation saisissez un X dans la cellule "&amp;ADDRESS(ROW(AD11),COLUMN(AD11),4)</f>
        <v>3️⃣Si vous ne voulez pas de ponctuation saisissez un X dans la cellule AD11</v>
      </c>
      <c r="AQ11" s="162">
        <v>7</v>
      </c>
      <c r="AR11" s="30">
        <v>7</v>
      </c>
      <c r="AS11" s="30">
        <v>7</v>
      </c>
      <c r="AT11" s="30">
        <v>80</v>
      </c>
      <c r="AU11" s="31">
        <v>5</v>
      </c>
      <c r="AW11" s="3">
        <v>1</v>
      </c>
      <c r="AX11" s="184"/>
      <c r="AY11"/>
    </row>
    <row r="12" spans="1:51" ht="21" customHeight="1">
      <c r="B12" s="799"/>
      <c r="C12" s="641" t="s">
        <v>60</v>
      </c>
      <c r="D12" s="221"/>
      <c r="E12" s="235"/>
      <c r="F12" s="135"/>
      <c r="G12" s="135"/>
      <c r="H12" s="135"/>
      <c r="I12" s="135"/>
      <c r="J12" s="74" t="str">
        <f ca="1">" Largeur de cette colonne : " &amp; J10 &amp; IF(J10 &gt; C15, " - Colonne trop large de " &amp; (J10 - C15), IF(J10 &lt; C15, " - Élargissez la colonne à " &amp; C15, " Largeur correcte"))</f>
        <v xml:space="preserve"> Largeur de cette colonne : 122 Largeur correcte</v>
      </c>
      <c r="K12" s="137"/>
      <c r="L12" s="138"/>
      <c r="M12" s="2"/>
      <c r="N12" s="32" t="s">
        <v>59</v>
      </c>
      <c r="R12" s="799"/>
      <c r="S12" s="741"/>
      <c r="T12" s="43"/>
      <c r="U12" s="44"/>
      <c r="V12" s="44"/>
      <c r="W12" s="44"/>
      <c r="X12" s="744" t="s">
        <v>817</v>
      </c>
      <c r="Y12" s="822"/>
      <c r="Z12" s="2"/>
      <c r="AA12" s="36" t="s">
        <v>818</v>
      </c>
      <c r="AB12" s="2"/>
      <c r="AC12" s="784"/>
      <c r="AD12" s="741"/>
      <c r="AE12" s="43"/>
      <c r="AF12" s="56"/>
      <c r="AG12" s="35"/>
      <c r="AH12" s="35"/>
      <c r="AI12" s="35"/>
      <c r="AJ12" s="748" t="s">
        <v>817</v>
      </c>
      <c r="AK12" s="56"/>
      <c r="AL12" s="56"/>
      <c r="AM12" s="801"/>
      <c r="AO12" s="823" t="s">
        <v>66</v>
      </c>
      <c r="AQ12" s="163"/>
      <c r="AR12" s="802" t="s">
        <v>241</v>
      </c>
      <c r="AS12" s="802"/>
      <c r="AT12" s="802"/>
      <c r="AU12" s="164" t="s">
        <v>243</v>
      </c>
      <c r="AW12" s="3">
        <v>1</v>
      </c>
      <c r="AX12" s="184" t="s">
        <v>256</v>
      </c>
      <c r="AY12"/>
    </row>
    <row r="13" spans="1:51" ht="21" customHeight="1">
      <c r="B13" s="799"/>
      <c r="C13" s="263" t="s">
        <v>62</v>
      </c>
      <c r="D13" s="264"/>
      <c r="E13" s="643"/>
      <c r="F13" s="35"/>
      <c r="G13" s="35"/>
      <c r="H13" s="35"/>
      <c r="I13" s="35"/>
      <c r="J13" s="644" t="s">
        <v>235</v>
      </c>
      <c r="K13" s="74"/>
      <c r="L13" s="645"/>
      <c r="M13" s="2"/>
      <c r="N13" s="33" t="str">
        <f>"cellule "&amp;ADDRESS(ROW(C15),COLUMN(C15),4)</f>
        <v>cellule C15</v>
      </c>
      <c r="R13" s="799"/>
      <c r="S13" s="709"/>
      <c r="T13" s="709"/>
      <c r="U13" s="709"/>
      <c r="V13" s="709"/>
      <c r="W13" s="733" t="s">
        <v>816</v>
      </c>
      <c r="X13" s="738" t="s">
        <v>65</v>
      </c>
      <c r="Y13" s="822"/>
      <c r="Z13" s="111"/>
      <c r="AA13" s="33" t="str">
        <f>"cellule "&amp;ADDRESS(ROW(S10),COLUMN(S10),4)</f>
        <v>cellule S10</v>
      </c>
      <c r="AB13" s="2"/>
      <c r="AC13" s="784"/>
      <c r="AD13" s="63"/>
      <c r="AE13" s="63"/>
      <c r="AF13" s="746"/>
      <c r="AG13" s="747"/>
      <c r="AH13" s="747"/>
      <c r="AI13" s="747"/>
      <c r="AJ13" s="649" t="s">
        <v>79</v>
      </c>
      <c r="AK13" s="745" t="s">
        <v>243</v>
      </c>
      <c r="AL13" s="745"/>
      <c r="AM13" s="801"/>
      <c r="AO13" s="823"/>
      <c r="AQ13" s="163"/>
      <c r="AR13" s="178"/>
      <c r="AS13" s="178" t="s">
        <v>242</v>
      </c>
      <c r="AT13" s="179"/>
      <c r="AU13" s="164" t="s">
        <v>243</v>
      </c>
      <c r="AW13" s="3">
        <v>1</v>
      </c>
      <c r="AX13" s="184" t="s">
        <v>258</v>
      </c>
      <c r="AY13"/>
    </row>
    <row r="14" spans="1:51" ht="21" customHeight="1" thickBot="1">
      <c r="B14" s="799"/>
      <c r="C14" s="263" t="s">
        <v>283</v>
      </c>
      <c r="D14" s="263"/>
      <c r="E14" s="263"/>
      <c r="F14" s="2"/>
      <c r="G14" s="2"/>
      <c r="H14" s="2"/>
      <c r="I14" s="2"/>
      <c r="J14" s="37"/>
      <c r="K14" s="2"/>
      <c r="L14" s="38"/>
      <c r="M14" s="2"/>
      <c r="N14" s="139"/>
      <c r="R14" s="799"/>
      <c r="S14" s="815" t="str">
        <f>X13</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14" s="816"/>
      <c r="U14" s="816"/>
      <c r="V14" s="816"/>
      <c r="W14" s="816"/>
      <c r="X14" s="816"/>
      <c r="Y14" s="822"/>
      <c r="Z14" s="111"/>
      <c r="AA14" s="42" t="str">
        <f>" 3️⃣ Si vous ne voulez pas de ponctuation saisissez un X dans la cellule "&amp;ADDRESS(ROW(S11),COLUMN(S11),4)</f>
        <v xml:space="preserve"> 3️⃣ Si vous ne voulez pas de ponctuation saisissez un X dans la cellule S11</v>
      </c>
      <c r="AB14" s="2"/>
      <c r="AC14" s="784"/>
      <c r="AD14" s="158"/>
      <c r="AE14" s="132"/>
      <c r="AF14" s="133"/>
      <c r="AG14" s="132"/>
      <c r="AH14" s="132"/>
      <c r="AI14" s="132"/>
      <c r="AJ14" s="646" t="s">
        <v>169</v>
      </c>
      <c r="AK14" s="646"/>
      <c r="AL14" s="646"/>
      <c r="AM14" s="801"/>
      <c r="AO14" s="823"/>
      <c r="AQ14" s="163"/>
      <c r="AR14" s="2"/>
      <c r="AS14" s="2"/>
      <c r="AT14" s="168" t="s">
        <v>244</v>
      </c>
      <c r="AU14" s="164" t="s">
        <v>243</v>
      </c>
      <c r="AW14" s="3">
        <v>1</v>
      </c>
      <c r="AX14"/>
      <c r="AY14"/>
    </row>
    <row r="15" spans="1:51" ht="21" customHeight="1" thickBot="1">
      <c r="B15" s="799"/>
      <c r="C15" s="258">
        <v>122</v>
      </c>
      <c r="D15" s="78" t="s">
        <v>88</v>
      </c>
      <c r="E15" s="17"/>
      <c r="F15" s="78"/>
      <c r="G15" s="80"/>
      <c r="H15" s="80"/>
      <c r="I15" s="80"/>
      <c r="J15" s="40"/>
      <c r="K15" s="140"/>
      <c r="L15" s="38"/>
      <c r="M15" s="2"/>
      <c r="N15" s="36" t="s">
        <v>61</v>
      </c>
      <c r="R15" s="799"/>
      <c r="S15" s="817"/>
      <c r="T15" s="818"/>
      <c r="U15" s="818"/>
      <c r="V15" s="818"/>
      <c r="W15" s="818"/>
      <c r="X15" s="818"/>
      <c r="Y15" s="822"/>
      <c r="Z15" s="111"/>
      <c r="AA15" s="823" t="s">
        <v>66</v>
      </c>
      <c r="AB15" s="2"/>
      <c r="AC15" s="784"/>
      <c r="AD15" s="88" t="str">
        <f>IF(TRIM(SUBSTITUTE(AJ13,CHAR(160),""))="","",AJ13)</f>
        <v xml:space="preserve">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   </v>
      </c>
      <c r="AE15" s="49" t="str" cm="1">
        <f t="array" ref="AE15">IF(ROW()=ROW(AE15),AD18,INDEX(AF15:AF26,ROW()-ROW(AE15)))</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F15" s="89" t="str">
        <f>IF(OR(AE15="",AD17="",AD17&lt;=0,AG15=""),"",TRIM(MID(AE15,LEN(AG15)+1+IF(MID(AE15,LEN(AG15)+1,1)=" ",1,0),99999)))</f>
        <v>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G15" s="49" t="str">
        <f>IF(OR(AH15="",AH15=0,AH15="0"),"",IF(LEN(AH15)&lt;=AD17,AH15,IF(LEN(SUBSTITUTE(AI15," ",""))=AD17+1,LEFT(AH15,AD17),LEFT(AH15,FIND("§",SUBSTITUTE(AI15," ","§",LEN(AI15)-LEN(SUBSTITUTE(AI15," ",""))))-1))))</f>
        <v>Ce tableau découpe votre texte AVEC ou</v>
      </c>
      <c r="AH15" s="49" t="str">
        <f t="shared" ref="AH15:AH26" si="14">IF(OR(AE15="",AE15=0),"",TRIM(SUBSTITUTE(SUBSTITUTE(AE15,CHAR(160)," "),CHAR(10)," ")))</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I15" s="49" t="str">
        <f>IF(OR(AH15="",AH15=0,AH15="0"),"",LEFT(AH15,AD17+1))</f>
        <v>Ce tableau découpe votre texte AVEC ou SA</v>
      </c>
      <c r="AJ15" s="130" t="str" cm="1">
        <f t="array" ref="AJ15:AJ23">_xlfn._xlws.FILTER(AG15:AG24,TRIM(SUBSTITUTE(AG15:AG24,CHAR(160),""))&lt;&gt;"")</f>
        <v>Ce tableau découpe votre texte AVEC ou</v>
      </c>
      <c r="AK15" s="131" t="str">
        <f>IF(AJ15="","",(LEN(TRIM(SUBSTITUTE(AJ15,CHAR(160)," ")))-LEN(SUBSTITUTE(TRIM(SUBSTITUTE(AJ15,CHAR(160)," "))," ",""))+1)&amp;" mot"&amp;IF((LEN(TRIM(SUBSTITUTE(AJ15,CHAR(160)," ")))-LEN(SUBSTITUTE(TRIM(SUBSTITUTE(AJ15,CHAR(160)," "))," ",""))+1)&gt;1,"s",""))</f>
        <v>7 mots</v>
      </c>
      <c r="AL15" s="111" t="str">
        <f>IF(AJ15="","",LEN(TRIM(SUBSTITUTE(AJ15,CHAR(160),"")))&amp;" car.")</f>
        <v>38 car.</v>
      </c>
      <c r="AM15" s="801"/>
      <c r="AO15" s="655"/>
      <c r="AQ15" s="165" t="str">
        <f>IF(AT15="","",(LEN(TRIM(SUBSTITUTE(AT15,CHAR(160)," ")))-LEN(SUBSTITUTE(TRIM(SUBSTITUTE(AT15,CHAR(160)," "))," ",""))+1)&amp;" mot"&amp;IF((LEN(TRIM(SUBSTITUTE(AT15,CHAR(160)," ")))-LEN(SUBSTITUTE(TRIM(SUBSTITUTE(AT15,CHAR(160)," "))," ",""))+1)&gt;1,"s",""))</f>
        <v>47 mots</v>
      </c>
      <c r="AR15" s="2"/>
      <c r="AS15" s="174" t="str">
        <f>IF(AT15=0,"",AT15)</f>
        <v>" = Épluchez l’ail et les oignons. Coupez-les en petits morceaux. Égouttez les champignons. Dans votre Cookeo, faites roussir la viande et les lardons avec le morceau de beurre sur le mode « dorer » / 3 min (préchauffage inclus), en remuant avec une cuillère en bois."</v>
      </c>
      <c r="AT15" s="180" t="s">
        <v>245</v>
      </c>
      <c r="AU15" s="169" t="s">
        <v>243</v>
      </c>
      <c r="AW15" s="3">
        <v>1</v>
      </c>
      <c r="AX15"/>
      <c r="AY15"/>
    </row>
    <row r="16" spans="1:51" ht="21" customHeight="1">
      <c r="B16" s="799"/>
      <c r="C16" s="259">
        <v>120</v>
      </c>
      <c r="D16" s="78" t="s">
        <v>168</v>
      </c>
      <c r="E16" s="17"/>
      <c r="F16" s="78"/>
      <c r="G16" s="80"/>
      <c r="H16" s="80"/>
      <c r="I16" s="80"/>
      <c r="J16" s="40"/>
      <c r="K16" s="140"/>
      <c r="L16" s="38"/>
      <c r="M16" s="2"/>
      <c r="N16" s="39" t="str">
        <f>"cellule "&amp;ADDRESS(ROW(C16),COLUMN(C16),4)</f>
        <v>cellule C16</v>
      </c>
      <c r="R16" s="799"/>
      <c r="S16" s="817"/>
      <c r="T16" s="818"/>
      <c r="U16" s="818"/>
      <c r="V16" s="818"/>
      <c r="W16" s="818"/>
      <c r="X16" s="818"/>
      <c r="Y16" s="822"/>
      <c r="Z16" s="111"/>
      <c r="AA16" s="823"/>
      <c r="AB16" s="2"/>
      <c r="AC16" s="784"/>
      <c r="AD16" s="55" t="str">
        <f>TRIM(SUBSTITUTE(SUBSTITUTE(SUBSTITUTE(SUBSTITUTE(SUBSTITUTE(SUBSTITUTE(SUBSTITUTE(SUBSTITUTE(SUBSTITUTE(CLEAN(IF(OR(LEFT(AD15,1)="-",LEFT(AD15,1)="="),MID(AD15,2,99999),AD15)),"—","-"),"–","-"),CHAR(160)," "),CHAR(9)," "),CHAR(13)," "),CHAR(10)," ")," "," ")," "," ")," "," "))</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E16" s="49" t="str" cm="1">
        <f t="array" ref="AE16">IF(ROW()=ROW(AE15),AD18,INDEX(AF15:AF26,ROW()-ROW(AE15)))</f>
        <v>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F16" s="89" t="str">
        <f>IF(OR(AE16="",AD17="",AD17&lt;=0,AG16=""),"",TRIM(MID(AE16,LEN(AG16)+1+IF(MID(AE16,LEN(AG16)+1,1)=" ",1,0),99999)))</f>
        <v>caractères saisis ; ❶ Saisissez la largeur du document dans lequel vous collerez ensuite le texte ► ❷ Saisissez ou coller le texte que vous voulez découper dans cette cellule ▼ ; ❸ saisissez un nombre de caractères cellule fond jaune ▲</v>
      </c>
      <c r="AG16" s="49" t="str">
        <f>IF(OR(AH16="",AH16=0,AH16="0"),"",IF(LEN(AH16)&lt;=AD17,AH16,IF(LEN(SUBSTITUTE(AI16," ",""))=AD17+1,LEFT(AH16,AD17),LEFT(AH16,FIND("§",SUBSTITUTE(AI16," ","§",LEN(AI16)-LEN(SUBSTITUTE(AI16," ",""))))-1))))</f>
        <v>SANS la ponctuation au nombre de</v>
      </c>
      <c r="AH16" s="49" t="str">
        <f t="shared" si="14"/>
        <v>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I16" s="49" t="str">
        <f>IF(OR(AH16="",AH16=0,AH16="0"),"",LEFT(AH16,AD17+1))</f>
        <v>SANS la ponctuation au nombre de caractèr</v>
      </c>
      <c r="AJ16" s="130" t="str">
        <v>SANS la ponctuation au nombre de</v>
      </c>
      <c r="AK16" s="131" t="str">
        <f t="shared" ref="AK16:AK24" si="15">IF(AJ16="","",(LEN(TRIM(SUBSTITUTE(AJ16,CHAR(160)," ")))-LEN(SUBSTITUTE(TRIM(SUBSTITUTE(AJ16,CHAR(160)," "))," ",""))+1)&amp;" mot"&amp;IF((LEN(TRIM(SUBSTITUTE(AJ16,CHAR(160)," ")))-LEN(SUBSTITUTE(TRIM(SUBSTITUTE(AJ16,CHAR(160)," "))," ",""))+1)&gt;1,"s",""))</f>
        <v>6 mots</v>
      </c>
      <c r="AL16" s="111" t="str">
        <f t="shared" ref="AL16:AL24" si="16">IF(AJ16="","",LEN(TRIM(SUBSTITUTE(AJ16,CHAR(160),"")))&amp;" car.")</f>
        <v>32 car.</v>
      </c>
      <c r="AM16" s="801"/>
      <c r="AQ16" s="163"/>
      <c r="AR16" s="176">
        <v>5</v>
      </c>
      <c r="AS16" s="177" t="s">
        <v>820</v>
      </c>
      <c r="AT16" s="170"/>
      <c r="AU16" s="164" t="s">
        <v>243</v>
      </c>
      <c r="AW16" s="3">
        <v>1</v>
      </c>
      <c r="AX16" s="184" t="s">
        <v>261</v>
      </c>
      <c r="AY16"/>
    </row>
    <row r="17" spans="2:51" ht="21" customHeight="1">
      <c r="B17" s="799"/>
      <c r="C17" s="699"/>
      <c r="D17" s="43" t="s">
        <v>63</v>
      </c>
      <c r="F17" s="43"/>
      <c r="G17" s="44"/>
      <c r="H17" s="44"/>
      <c r="I17" s="44"/>
      <c r="K17" s="2"/>
      <c r="L17" s="736" t="s">
        <v>815</v>
      </c>
      <c r="M17" s="2"/>
      <c r="N17" s="139"/>
      <c r="R17" s="799"/>
      <c r="S17" s="817"/>
      <c r="T17" s="818"/>
      <c r="U17" s="818"/>
      <c r="V17" s="818"/>
      <c r="W17" s="818"/>
      <c r="X17" s="818"/>
      <c r="Y17" s="822"/>
      <c r="Z17" s="111"/>
      <c r="AA17" s="823"/>
      <c r="AB17" s="2"/>
      <c r="AC17" s="784"/>
      <c r="AD17" s="92">
        <f>AD10</f>
        <v>40</v>
      </c>
      <c r="AE17" s="49" t="str" cm="1">
        <f t="array" ref="AE17">IF(ROW()=ROW(AE15),AD18,INDEX(AF15:AF26,ROW()-ROW(AE15)))</f>
        <v>caractères saisis ; ❶ Saisissez la largeur du document dans lequel vous collerez ensuite le texte ► ❷ Saisissez ou coller le texte que vous voulez découper dans cette cellule ▼ ; ❸ saisissez un nombre de caractères cellule fond jaune ▲</v>
      </c>
      <c r="AF17" s="89" t="str">
        <f>IF(OR(AE17="",AD17="",AD17&lt;=0,AG17=""),"",TRIM(MID(AE17,LEN(AG17)+1+IF(MID(AE17,LEN(AG17)+1,1)=" ",1,0),99999)))</f>
        <v>largeur du document dans lequel vous collerez ensuite le texte ► ❷ Saisissez ou coller le texte que vous voulez découper dans cette cellule ▼ ; ❸ saisissez un nombre de caractères cellule fond jaune ▲</v>
      </c>
      <c r="AG17" s="49" t="str">
        <f>IF(OR(AH17="",AH17=0,AH17="0"),"",IF(LEN(AH17)&lt;=AD17,AH17,IF(LEN(SUBSTITUTE(AI17," ",""))=AD17+1,LEFT(AH17,AD17),LEFT(AH17,FIND("§",SUBSTITUTE(AI17," ","§",LEN(AI17)-LEN(SUBSTITUTE(AI17," ",""))))-1))))</f>
        <v>caractères saisis ; ❶ Saisissez la</v>
      </c>
      <c r="AH17" s="49" t="str">
        <f t="shared" si="14"/>
        <v>caractères saisis ; ❶ Saisissez la largeur du document dans lequel vous collerez ensuite le texte ► ❷ Saisissez ou coller le texte que vous voulez découper dans cette cellule ▼ ; ❸ saisissez un nombre de caractères cellule fond jaune ▲</v>
      </c>
      <c r="AI17" s="49" t="str">
        <f>IF(OR(AH17="",AH17=0,AH17="0"),"",LEFT(AH17,AD17+1))</f>
        <v>caractères saisis ; ❶ Saisissez la largeu</v>
      </c>
      <c r="AJ17" s="130" t="str">
        <v>caractères saisis ; ❶ Saisissez la</v>
      </c>
      <c r="AK17" s="131" t="str">
        <f t="shared" si="15"/>
        <v>6 mots</v>
      </c>
      <c r="AL17" s="111" t="str">
        <f t="shared" si="16"/>
        <v>34 car.</v>
      </c>
      <c r="AM17" s="801"/>
      <c r="AQ17" s="165" t="str">
        <f>IF(AT17="","",(LEN(TRIM(SUBSTITUTE(AT17,CHAR(160)," ")))-LEN(SUBSTITUTE(TRIM(SUBSTITUTE(AT17,CHAR(160)," "))," ",""))+1)&amp;" mot"&amp;IF((LEN(TRIM(SUBSTITUTE(AT17,CHAR(160)," ")))-LEN(SUBSTITUTE(TRIM(SUBSTITUTE(AT17,CHAR(160)," "))," ",""))+1)&gt;1,"s",""))</f>
        <v>9 mots</v>
      </c>
      <c r="AR17" s="181">
        <f>IF(OR(AS15="",AR16="",AR16&lt;=0),"",ROUNDUP(LEN(AS15)/AR16,0))</f>
        <v>54</v>
      </c>
      <c r="AS17" s="175" t="str">
        <f>TRIM(MID(AR18,LEN(AT17)+1,99999))</f>
        <v>petits morceaux. Égouttez les champignons. Dans votre Cookeo, faites roussir la viande et les lardons avec le morceau de beurre sur le mode « dorer » / 3 min (préchauffage inclus), en remuant avec une cuillère en bois."</v>
      </c>
      <c r="AT17" s="102" t="str">
        <f>IF(AR18="","",LEFT(AR18,IF(LEN(AR18)&lt;=AR17,LEN(AR18),IFERROR(FIND("§",SUBSTITUTE(LEFT(AR18,AR17+1)," ","§",LEN(LEFT(AR18,AR17+1))-LEN(SUBSTITUTE(LEFT(AR18,AR17+1)," ",""))))-1,IFERROR(FIND(" ",AR18,AR17+1)-1,LEN(AR18))))))</f>
        <v>" = Épluchez l’ail et les oignons. Coupez-les en</v>
      </c>
      <c r="AU17" s="164" t="s">
        <v>243</v>
      </c>
      <c r="AW17" s="3">
        <v>1</v>
      </c>
      <c r="AX17" s="184" t="s">
        <v>263</v>
      </c>
      <c r="AY17"/>
    </row>
    <row r="18" spans="2:51" ht="21" customHeight="1" thickBot="1">
      <c r="B18" s="799"/>
      <c r="C18" s="732"/>
      <c r="D18" s="730"/>
      <c r="E18" s="709"/>
      <c r="F18" s="709"/>
      <c r="G18" s="709"/>
      <c r="H18" s="709"/>
      <c r="I18" s="737" t="s">
        <v>816</v>
      </c>
      <c r="J18" s="738" t="s">
        <v>65</v>
      </c>
      <c r="K18" s="734" t="s">
        <v>243</v>
      </c>
      <c r="L18" s="735"/>
      <c r="M18" s="111"/>
      <c r="N18" s="42" t="str">
        <f>"4️⃣ Si vous ne voulez pas de ponctuation saisissez un X dans la cellule "&amp;ADDRESS(ROW(C17),COLUMN(C17),4)</f>
        <v>4️⃣ Si vous ne voulez pas de ponctuation saisissez un X dans la cellule C17</v>
      </c>
      <c r="R18" s="799"/>
      <c r="S18" s="819"/>
      <c r="T18" s="820"/>
      <c r="U18" s="820"/>
      <c r="V18" s="820"/>
      <c r="W18" s="820"/>
      <c r="X18" s="820"/>
      <c r="Y18" s="822"/>
      <c r="Z18" s="111"/>
      <c r="AA18" s="655"/>
      <c r="AB18" s="2"/>
      <c r="AC18" s="784"/>
      <c r="AD18" s="55" t="str">
        <f>IF(UPPER(TRIM(AD11))="X",AD22,AD16)</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E18" s="49" t="str" cm="1">
        <f t="array" ref="AE18">IF(ROW()=ROW(AE15),AD18,INDEX(AF15:AF26,ROW()-ROW(AE15)))</f>
        <v>largeur du document dans lequel vous collerez ensuite le texte ► ❷ Saisissez ou coller le texte que vous voulez découper dans cette cellule ▼ ; ❸ saisissez un nombre de caractères cellule fond jaune ▲</v>
      </c>
      <c r="AF18" s="89" t="str">
        <f>IF(OR(AE18="",AD17="",AD17&lt;=0,AG18=""),"",TRIM(MID(AE18,LEN(AG18)+1+IF(MID(AE18,LEN(AG18)+1,1)=" ",1,0),99999)))</f>
        <v>collerez ensuite le texte ► ❷ Saisissez ou coller le texte que vous voulez découper dans cette cellule ▼ ; ❸ saisissez un nombre de caractères cellule fond jaune ▲</v>
      </c>
      <c r="AG18" s="49" t="str">
        <f>IF(OR(AH18="",AH18=0,AH18="0"),"",IF(LEN(AH18)&lt;=AD17,AH18,IF(LEN(SUBSTITUTE(AI18," ",""))=AD17+1,LEFT(AH18,AD17),LEFT(AH18,FIND("§",SUBSTITUTE(AI18," ","§",LEN(AI18)-LEN(SUBSTITUTE(AI18," ",""))))-1))))</f>
        <v>largeur du document dans lequel vous</v>
      </c>
      <c r="AH18" s="49" t="str">
        <f t="shared" si="14"/>
        <v>largeur du document dans lequel vous collerez ensuite le texte ► ❷ Saisissez ou coller le texte que vous voulez découper dans cette cellule ▼ ; ❸ saisissez un nombre de caractères cellule fond jaune ▲</v>
      </c>
      <c r="AI18" s="49" t="str">
        <f>IF(OR(AH18="",AH18=0,AH18="0"),"",LEFT(AH18,AD17+1))</f>
        <v>largeur du document dans lequel vous coll</v>
      </c>
      <c r="AJ18" s="130" t="str">
        <v>largeur du document dans lequel vous</v>
      </c>
      <c r="AK18" s="131" t="str">
        <f t="shared" si="15"/>
        <v>6 mots</v>
      </c>
      <c r="AL18" s="111" t="str">
        <f t="shared" si="16"/>
        <v>36 car.</v>
      </c>
      <c r="AM18" s="801"/>
      <c r="AQ18" s="165" t="str">
        <f t="shared" ref="AQ18:AQ30" si="17">IF(AT18="","",(LEN(TRIM(SUBSTITUTE(AT18,CHAR(160)," ")))-LEN(SUBSTITUTE(TRIM(SUBSTITUTE(AT18,CHAR(160)," "))," ",""))+1)&amp;" mot"&amp;IF((LEN(TRIM(SUBSTITUTE(AT18,CHAR(160)," ")))-LEN(SUBSTITUTE(TRIM(SUBSTITUTE(AT18,CHAR(160)," "))," ",""))+1)&gt;1,"s",""))</f>
        <v>7 mots</v>
      </c>
      <c r="AR18" s="175" t="str">
        <f>AS15</f>
        <v>" = Épluchez l’ail et les oignons. Coupez-les en petits morceaux. Égouttez les champignons. Dans votre Cookeo, faites roussir la viande et les lardons avec le morceau de beurre sur le mode « dorer » / 3 min (préchauffage inclus), en remuant avec une cuillère en bois."</v>
      </c>
      <c r="AS18" s="175" t="str">
        <f t="shared" ref="AS18:AS29" si="18">TRIM(MID(AS17,LEN(AT18)+1,99999))</f>
        <v>Cookeo, faites roussir la viande et les lardons avec le morceau de beurre sur le mode « dorer » / 3 min (préchauffage inclus), en remuant avec une cuillère en bois."</v>
      </c>
      <c r="AT18" s="102" t="str">
        <f>IF(AS17="","",LEFT(AS17,IF(LEN(AS17)&lt;=AR17,LEN(AS17),IFERROR(FIND("§",SUBSTITUTE(LEFT(AS17,AR17+1)," ","§",LEN(LEFT(AS17,AR17+1))-LEN(SUBSTITUTE(LEFT(AS17,AR17+1)," ",""))))-1,IFERROR(FIND(" ",AS17,AR17+1)-1,LEN(AS17))))))</f>
        <v>petits morceaux. Égouttez les champignons. Dans votre</v>
      </c>
      <c r="AU18" s="164" t="s">
        <v>243</v>
      </c>
      <c r="AW18" s="3">
        <v>1</v>
      </c>
      <c r="AX18" s="184"/>
      <c r="AY18"/>
    </row>
    <row r="19" spans="2:51" ht="21" customHeight="1">
      <c r="B19" s="799"/>
      <c r="C19" s="731"/>
      <c r="D19" s="710" t="s">
        <v>802</v>
      </c>
      <c r="E19" s="806" t="str">
        <f>J18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19" s="807"/>
      <c r="G19" s="807"/>
      <c r="H19" s="807"/>
      <c r="I19" s="807"/>
      <c r="J19" s="807"/>
      <c r="K19" s="807"/>
      <c r="L19" s="808"/>
      <c r="M19" s="111"/>
      <c r="N19" s="139"/>
      <c r="R19" s="799"/>
      <c r="S19" s="710"/>
      <c r="T19" s="710"/>
      <c r="U19" s="710" t="s">
        <v>802</v>
      </c>
      <c r="V19" s="739" t="str">
        <f>IF(X13="","",(LEN(TRIM(SUBSTITUTE(X13,CHAR(160)," ")))-LEN(SUBSTITUTE(TRIM(SUBSTITUTE(X13,CHAR(160)," "))," ",""))+1)&amp;" mot"&amp;IF((LEN(TRIM(SUBSTITUTE(X13,CHAR(160)," ")))-LEN(SUBSTITUTE(TRIM(SUBSTITUTE(X13,CHAR(160)," "))," ",""))+1)&gt;1,"s",""))</f>
        <v>180 mots</v>
      </c>
      <c r="W19" s="740" t="str">
        <f>IF(X13="","",LEN(TRIM(SUBSTITUTE(X13,CHAR(160),"")))&amp;" car.")</f>
        <v>1028 car.</v>
      </c>
      <c r="X19" s="646" t="s">
        <v>236</v>
      </c>
      <c r="Y19" s="822"/>
      <c r="Z19" s="111"/>
      <c r="AA19" s="2"/>
      <c r="AB19" s="2"/>
      <c r="AC19" s="784"/>
      <c r="AD19" s="94" t="str">
        <f>TRIM(SUBSTITUTE(SUBSTITUTE(SUBSTITUTE(SUBSTITUTE(SUBSTITUTE(SUBSTITUTE(SUBSTITUTE(SUBSTITUTE(SUBSTITUTE(SUBSTITUTE(AD16,","," "),";"," "),":"," "),"!"," "),"?"," "),"…"," "),"»"," "),"«"," "),"/"," "),"."," "))</f>
        <v>Ce tableau découpe votre texte AVEC ou SANS la ponctuation au nombre de caractères saisis ❶ Saisissez la largeur du document dans lequel vous collerez ensuite le texte ► ❷ Saisissez ou coller le texte que vous voulez découper dans cette cellule ▼ ❸ saisissez un nombre de caractères cellule fond jaune ▲</v>
      </c>
      <c r="AE19" s="49" t="str" cm="1">
        <f t="array" ref="AE19">IF(ROW()=ROW(AE15),AD18,INDEX(AF15:AF26,ROW()-ROW(AE15)))</f>
        <v>collerez ensuite le texte ► ❷ Saisissez ou coller le texte que vous voulez découper dans cette cellule ▼ ; ❸ saisissez un nombre de caractères cellule fond jaune ▲</v>
      </c>
      <c r="AF19" s="89" t="str">
        <f>IF(OR(AE19="",AD17="",AD17&lt;=0,AG19=""),"",TRIM(MID(AE19,LEN(AG19)+1+IF(MID(AE19,LEN(AG19)+1,1)=" ",1,0),99999)))</f>
        <v>ou coller le texte que vous voulez découper dans cette cellule ▼ ; ❸ saisissez un nombre de caractères cellule fond jaune ▲</v>
      </c>
      <c r="AG19" s="49" t="str">
        <f>IF(OR(AH19="",AH19=0,AH19="0"),"",IF(LEN(AH19)&lt;=AD17,AH19,IF(LEN(SUBSTITUTE(AI19," ",""))=AD17+1,LEFT(AH19,AD17),LEFT(AH19,FIND("§",SUBSTITUTE(AI19," ","§",LEN(AI19)-LEN(SUBSTITUTE(AI19," ",""))))-1))))</f>
        <v>collerez ensuite le texte ► ❷ Saisissez</v>
      </c>
      <c r="AH19" s="49" t="str">
        <f t="shared" si="14"/>
        <v>collerez ensuite le texte ► ❷ Saisissez ou coller le texte que vous voulez découper dans cette cellule ▼ ; ❸ saisissez un nombre de caractères cellule fond jaune ▲</v>
      </c>
      <c r="AI19" s="49" t="str">
        <f>IF(OR(AH19="",AH19=0,AH19="0"),"",LEFT(AH19,AD17+1))</f>
        <v>collerez ensuite le texte ► ❷ Saisissez o</v>
      </c>
      <c r="AJ19" s="130" t="str">
        <v>collerez ensuite le texte ► ❷ Saisissez</v>
      </c>
      <c r="AK19" s="131" t="str">
        <f t="shared" si="15"/>
        <v>7 mots</v>
      </c>
      <c r="AL19" s="111" t="str">
        <f t="shared" si="16"/>
        <v>39 car.</v>
      </c>
      <c r="AM19" s="801"/>
      <c r="AQ19" s="165" t="str">
        <f t="shared" si="17"/>
        <v>9 mots</v>
      </c>
      <c r="AR19" s="182"/>
      <c r="AS19" s="175" t="str">
        <f t="shared" si="18"/>
        <v>le morceau de beurre sur le mode « dorer » / 3 min (préchauffage inclus), en remuant avec une cuillère en bois."</v>
      </c>
      <c r="AT19" s="102" t="str">
        <f>IF(AS18="","",LEFT(AS18,IF(LEN(AS18)&lt;=AR17,LEN(AS18),IFERROR(FIND("§",SUBSTITUTE(LEFT(AS18,AR17+1)," ","§",LEN(LEFT(AS18,AR17+1))-LEN(SUBSTITUTE(LEFT(AS18,AR17+1)," ",""))))-1,IFERROR(FIND(" ",AS18,AR17+1)-1,LEN(AS18))))))</f>
        <v>Cookeo, faites roussir la viande et les lardons avec</v>
      </c>
      <c r="AU19" s="164" t="s">
        <v>243</v>
      </c>
      <c r="AW19" s="3">
        <v>1</v>
      </c>
      <c r="AX19" s="184" t="s">
        <v>264</v>
      </c>
      <c r="AY19"/>
    </row>
    <row r="20" spans="2:51" ht="21" customHeight="1">
      <c r="B20" s="799"/>
      <c r="C20" s="711"/>
      <c r="D20" s="634" t="str">
        <f>IF(J18="","",(LEN(TRIM(SUBSTITUTE(J18,CHAR(160)," ")))-LEN(SUBSTITUTE(TRIM(SUBSTITUTE(J18,CHAR(160)," "))," ",""))+1)&amp;" mot"&amp;IF((LEN(TRIM(SUBSTITUTE(J18,CHAR(160)," ")))-LEN(SUBSTITUTE(TRIM(SUBSTITUTE(J18,CHAR(160)," "))," ",""))+1)&gt;1,"s",""))</f>
        <v>180 mots</v>
      </c>
      <c r="E20" s="806"/>
      <c r="F20" s="807"/>
      <c r="G20" s="807"/>
      <c r="H20" s="807"/>
      <c r="I20" s="807"/>
      <c r="J20" s="807"/>
      <c r="K20" s="807"/>
      <c r="L20" s="808"/>
      <c r="M20" s="111"/>
      <c r="N20" s="823" t="s">
        <v>66</v>
      </c>
      <c r="R20" s="799"/>
      <c r="S20" s="48" t="str">
        <f>X13</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20" s="703" t="str" cm="1">
        <f t="array" ref="T20">IF(ROW()=ROW(T20),S49,INDEX(V20:V49,ROW()-ROW(T20)))</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U20" s="704" t="str">
        <f>IF(T20="","",LEFT(T20,IF(LEN(T20)&lt;=S22,LEN(T20),IF((LEN(LEFT(T20,MIN(LEN(T20),S22+1)))-LEN(SUBSTITUTE(LEFT(T20,MIN(LEN(T20),S22+1))," ","")))&gt;0,FIND(CHAR(1),SUBSTITUTE(LEFT(T20,MIN(LEN(T20),S22+1))," ",CHAR(1),LEN(LEFT(T20,MIN(LEN(T20),S22+1)))-LEN(SUBSTITUTE(LEFT(T20,MIN(LEN(T20),S22+1))," ",""))))-1,FIND(" ",T20&amp;" ",S22+1)-1))))</f>
        <v>ce tableau permet de découper un texte sans couper les mots SOIT en supprimant la ponctuation ..► SOIT en respectant la</v>
      </c>
      <c r="V20" s="705" t="str">
        <f>IF(OR(T20="",S22="",S22&lt;=0,U20=""),"",TRIM(MID(T20,LEN(U20)+1+IF(MID(T20,LEN(U20)+1,1)=" ",1,0),99999)))</f>
        <v>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W20" s="50" t="str">
        <f>IF(LEN(TRIM(X20))&gt;0,COUNTIF(X20:X20,"&lt;&gt;")&amp;" ►","")</f>
        <v>1 ►</v>
      </c>
      <c r="X20" s="2" t="str" cm="1">
        <f t="array" ref="X20">IFERROR(INDEX(U20:U49,_xlfn.AGGREGATE(15,6,(ROW(U20:U49)-ROW(U20)+1)/(U20:U49&lt;&gt;""),ROW()-ROW(X20)+1)),"")</f>
        <v>ce tableau permet de découper un texte sans couper les mots SOIT en supprimant la ponctuation ..► SOIT en respectant la</v>
      </c>
      <c r="Y20" s="822"/>
      <c r="Z20" s="111"/>
      <c r="AA20" s="2"/>
      <c r="AB20" s="2"/>
      <c r="AC20" s="784"/>
      <c r="AD20" s="49" t="str">
        <f>TRIM(SUBSTITUTE(SUBSTITUTE(SUBSTITUTE(SUBSTITUTE(SUBSTITUTE(SUBSTITUTE(SUBSTITUTE(SUBSTITUTE(AD19,"("," "),")"," "),CHAR(34)," "),"-"," "),"_"," "),"&lt;"," "),"&gt;"," "),"="," "))</f>
        <v>Ce tableau découpe votre texte AVEC ou SANS la ponctuation au nombre de caractères saisis ❶ Saisissez la largeur du document dans lequel vous collerez ensuite le texte ► ❷ Saisissez ou coller le texte que vous voulez découper dans cette cellule ▼ ❸ saisissez un nombre de caractères cellule fond jaune ▲</v>
      </c>
      <c r="AE20" s="49" t="str" cm="1">
        <f t="array" ref="AE20">IF(ROW()=ROW(AE15),AD18,INDEX(AF15:AF26,ROW()-ROW(AE15)))</f>
        <v>ou coller le texte que vous voulez découper dans cette cellule ▼ ; ❸ saisissez un nombre de caractères cellule fond jaune ▲</v>
      </c>
      <c r="AF20" s="89" t="str">
        <f>IF(OR(AE20="",AD17="",AD17&lt;=0,AG20=""),"",TRIM(MID(AE20,LEN(AG20)+1+IF(MID(AE20,LEN(AG20)+1,1)=" ",1,0),99999)))</f>
        <v>découper dans cette cellule ▼ ; ❸ saisissez un nombre de caractères cellule fond jaune ▲</v>
      </c>
      <c r="AG20" s="49" t="str">
        <f>IF(OR(AH20="",AH20=0,AH20="0"),"",IF(LEN(AH20)&lt;=AD17,AH20,IF(LEN(SUBSTITUTE(AI20," ",""))=AD17+1,LEFT(AH20,AD17),LEFT(AH20,FIND("§",SUBSTITUTE(AI20," ","§",LEN(AI20)-LEN(SUBSTITUTE(AI20," ",""))))-1))))</f>
        <v>ou coller le texte que vous voulez</v>
      </c>
      <c r="AH20" s="49" t="str">
        <f t="shared" si="14"/>
        <v>ou coller le texte que vous voulez découper dans cette cellule ▼ ; ❸ saisissez un nombre de caractères cellule fond jaune ▲</v>
      </c>
      <c r="AI20" s="49" t="str">
        <f>IF(OR(AH20="",AH20=0,AH20="0"),"",LEFT(AH20,AD17+1))</f>
        <v>ou coller le texte que vous voulez découp</v>
      </c>
      <c r="AJ20" s="130" t="str">
        <v>ou coller le texte que vous voulez</v>
      </c>
      <c r="AK20" s="131" t="str">
        <f t="shared" si="15"/>
        <v>7 mots</v>
      </c>
      <c r="AL20" s="111" t="str">
        <f t="shared" si="16"/>
        <v>34 car.</v>
      </c>
      <c r="AM20" s="801"/>
      <c r="AQ20" s="165" t="str">
        <f t="shared" si="17"/>
        <v>13 mots</v>
      </c>
      <c r="AR20" s="182"/>
      <c r="AS20" s="175" t="str">
        <f t="shared" si="18"/>
        <v>(préchauffage inclus), en remuant avec une cuillère en bois."</v>
      </c>
      <c r="AT20" s="102" t="str">
        <f>IF(AS19="","",LEFT(AS19,IF(LEN(AS19)&lt;=AR17,LEN(AS19),IFERROR(FIND("§",SUBSTITUTE(LEFT(AS19,AR17+1)," ","§",LEN(LEFT(AS19,AR17+1))-LEN(SUBSTITUTE(LEFT(AS19,AR17+1)," ",""))))-1,IFERROR(FIND(" ",AS19,AR17+1)-1,LEN(AS19))))))</f>
        <v>le morceau de beurre sur le mode « dorer » / 3 min</v>
      </c>
      <c r="AU20" s="164" t="s">
        <v>243</v>
      </c>
      <c r="AW20" s="3">
        <v>1</v>
      </c>
      <c r="AX20" s="184" t="s">
        <v>265</v>
      </c>
      <c r="AY20"/>
    </row>
    <row r="21" spans="2:51" ht="21" customHeight="1">
      <c r="B21" s="799"/>
      <c r="C21" s="812" t="s">
        <v>153</v>
      </c>
      <c r="D21" s="111" t="str">
        <f>IF(J18="","",LEN(TRIM(SUBSTITUTE(J18,CHAR(160),"")))&amp;" car.")</f>
        <v>1028 car.</v>
      </c>
      <c r="E21" s="806"/>
      <c r="F21" s="807"/>
      <c r="G21" s="807"/>
      <c r="H21" s="807"/>
      <c r="I21" s="807"/>
      <c r="J21" s="807"/>
      <c r="K21" s="807"/>
      <c r="L21" s="808"/>
      <c r="M21" s="111"/>
      <c r="N21" s="823"/>
      <c r="R21" s="799"/>
      <c r="S21" s="706" t="str">
        <f>TRIM(SUBSTITUTE(SUBSTITUTE(SUBSTITUTE(SUBSTITUTE(SUBSTITUTE(SUBSTITUTE(SUBSTITUTE(SUBSTITUTE(SUBSTITUTE(CLEAN(IF(OR(LEFT(S20,1)="-",LEFT(S20,1)="="),MID(S20,2,99999),S20)),"—","-"),"–","-"),CHAR(160)," "),CHAR(9)," "),CHAR(13)," "),CHAR(10)," ")," "," ")," "," ")," "," "))</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21" s="244" t="str" cm="1">
        <f t="array" ref="T21">IF(ROW()=ROW(T20),S49,INDEX(V20:V49,ROW()-ROW(T20)))</f>
        <v>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U21" s="704" t="str">
        <f>IF(T21="","",LEFT(T21,IF(LEN(T21)&lt;=S22,LEN(T21),IF((LEN(LEFT(T21,MIN(LEN(T21),S22+1)))-LEN(SUBSTITUTE(LEFT(T21,MIN(LEN(T21),S22+1))," ","")))&gt;0,FIND(CHAR(1),SUBSTITUTE(LEFT(T21,MIN(LEN(T21),S22+1))," ",CHAR(1),LEN(LEFT(T21,MIN(LEN(T21),S22+1)))-LEN(SUBSTITUTE(LEFT(T21,MIN(LEN(T21),S22+1))," ",""))))-1,FIND(" ",T21&amp;" ",S22+1)-1))))</f>
        <v>ponctuation .On va recoller la ponctuation au bout de la ligne précédente si la nouvelle ligne commence par un signe (,</v>
      </c>
      <c r="V21" s="705" t="str">
        <f>IF(OR(T21="",S22="",S22&lt;=0,U21=""),"",TRIM(MID(T21,LEN(U21)+1+IF(MID(T21,LEN(U21)+1,1)=" ",1,0),99999)))</f>
        <v>.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W21" s="50" t="str">
        <f>IF(LEN(TRIM(X21))&gt;0,COUNTIF(X20:X21,"&lt;&gt;")&amp;" ►","")</f>
        <v>2 ►</v>
      </c>
      <c r="X21" s="2" t="str" cm="1">
        <f t="array" ref="X21">IFERROR(INDEX(U20:U49,_xlfn.AGGREGATE(15,6,(ROW(U20:U49)-ROW(U20)+1)/(U20:U49&lt;&gt;""),ROW()-ROW(X20)+1)),"")</f>
        <v>ponctuation .On va recoller la ponctuation au bout de la ligne précédente si la nouvelle ligne commence par un signe (,</v>
      </c>
      <c r="Y21" s="822"/>
      <c r="Z21" s="111"/>
      <c r="AA21" s="2"/>
      <c r="AB21" s="2"/>
      <c r="AC21" s="784"/>
      <c r="AD21" s="55" t="str">
        <f>TRIM(SUBSTITUTE(SUBSTITUTE(SUBSTITUTE(SUBSTITUTE(AD20,"►"," "),"▼"," "),"▲"," "),"◄"," "))</f>
        <v>Ce tableau découpe votre texte AVEC ou SANS la ponctuation au nombre de caractères saisis ❶ Saisissez la largeur du document dans lequel vous collerez ensuite le texte ❷ Saisissez ou coller le texte que vous voulez découper dans cette cellule ❸ saisissez un nombre de caractères cellule fond jaune</v>
      </c>
      <c r="AE21" s="49" t="str" cm="1">
        <f t="array" ref="AE21">IF(ROW()=ROW(AE15),AD18,INDEX(AF15:AF26,ROW()-ROW(AE15)))</f>
        <v>découper dans cette cellule ▼ ; ❸ saisissez un nombre de caractères cellule fond jaune ▲</v>
      </c>
      <c r="AF21" s="89" t="str">
        <f>IF(OR(AE21="",AD17="",AD17&lt;=0,AG21=""),"",TRIM(MID(AE21,LEN(AG21)+1+IF(MID(AE21,LEN(AG21)+1,1)=" ",1,0),99999)))</f>
        <v>saisissez un nombre de caractères cellule fond jaune ▲</v>
      </c>
      <c r="AG21" s="49" t="str">
        <f>IF(OR(AH21="",AH21=0,AH21="0"),"",IF(LEN(AH21)&lt;=AD17,AH21,IF(LEN(SUBSTITUTE(AI21," ",""))=AD17+1,LEFT(AH21,AD17),LEFT(AH21,FIND("§",SUBSTITUTE(AI21," ","§",LEN(AI21)-LEN(SUBSTITUTE(AI21," ",""))))-1))))</f>
        <v>découper dans cette cellule ▼ ; ❸</v>
      </c>
      <c r="AH21" s="49" t="str">
        <f t="shared" si="14"/>
        <v>découper dans cette cellule ▼ ; ❸ saisissez un nombre de caractères cellule fond jaune ▲</v>
      </c>
      <c r="AI21" s="49" t="str">
        <f>IF(OR(AH21="",AH21=0,AH21="0"),"",LEFT(AH21,AD17+1))</f>
        <v>découper dans cette cellule ▼ ; ❸ saisiss</v>
      </c>
      <c r="AJ21" s="130" t="str">
        <v>découper dans cette cellule ▼ ; ❸</v>
      </c>
      <c r="AK21" s="131" t="str">
        <f t="shared" si="15"/>
        <v>7 mots</v>
      </c>
      <c r="AL21" s="111" t="str">
        <f t="shared" si="16"/>
        <v>33 car.</v>
      </c>
      <c r="AM21" s="801"/>
      <c r="AQ21" s="165" t="str">
        <f t="shared" si="17"/>
        <v>8 mots</v>
      </c>
      <c r="AR21" s="182"/>
      <c r="AS21" s="175" t="str">
        <f t="shared" si="18"/>
        <v>bois."</v>
      </c>
      <c r="AT21" s="102" t="str">
        <f>IF(AS20="","",LEFT(AS20,IF(LEN(AS20)&lt;=AR17,LEN(AS20),IFERROR(FIND("§",SUBSTITUTE(LEFT(AS20,AR17+1)," ","§",LEN(LEFT(AS20,AR17+1))-LEN(SUBSTITUTE(LEFT(AS20,AR17+1)," ",""))))-1,IFERROR(FIND(" ",AS20,AR17+1)-1,LEN(AS20))))))</f>
        <v>(préchauffage inclus), en remuant avec une cuillère en</v>
      </c>
      <c r="AU21" s="164" t="s">
        <v>243</v>
      </c>
      <c r="AW21" s="3">
        <v>1</v>
      </c>
      <c r="AX21"/>
      <c r="AY21"/>
    </row>
    <row r="22" spans="2:51" ht="21" customHeight="1">
      <c r="B22" s="799"/>
      <c r="C22" s="812"/>
      <c r="D22" s="635"/>
      <c r="E22" s="806"/>
      <c r="F22" s="807"/>
      <c r="G22" s="807"/>
      <c r="H22" s="807"/>
      <c r="I22" s="807"/>
      <c r="J22" s="807"/>
      <c r="K22" s="807"/>
      <c r="L22" s="808"/>
      <c r="M22" s="111"/>
      <c r="N22" s="823"/>
      <c r="R22" s="799"/>
      <c r="S22" s="54">
        <f>S10</f>
        <v>120</v>
      </c>
      <c r="T22" s="244" t="str" cm="1">
        <f t="array" ref="T22">IF(ROW()=ROW(T20),S49,INDEX(V20:V49,ROW()-ROW(T20)))</f>
        <v>.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U22" s="704" t="str">
        <f>IF(T22="","",LEFT(T22,IF(LEN(T22)&lt;=S22,LEN(T22),IF((LEN(LEFT(T22,MIN(LEN(T22),S22+1)))-LEN(SUBSTITUTE(LEFT(T22,MIN(LEN(T22),S22+1))," ","")))&gt;0,FIND(CHAR(1),SUBSTITUTE(LEFT(T22,MIN(LEN(T22),S22+1))," ",CHAR(1),LEN(LEFT(T22,MIN(LEN(T22),S22+1)))-LEN(SUBSTITUTE(LEFT(T22,MIN(LEN(T22),S22+1))," ",""))))-1,FIND(" ",T22&amp;" ",S22+1)-1))))</f>
        <v>. ; : ! ? ) » …) et si ça ne dépasse pas la limite (donc on n’ajoute la ponctuation que si la ligne fait &lt;</v>
      </c>
      <c r="V22" s="705" t="str">
        <f>IF(OR(T22="",S22="",S22&lt;=0,U22=""),"",TRIM(MID(T22,LEN(U22)+1+IF(MID(T22,LEN(U22)+1,1)=" ",1,0),99999)))</f>
        <v>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W22" s="50" t="str">
        <f>IF(LEN(TRIM(X22))&gt;0,COUNTIF(X20:X22,"&lt;&gt;")&amp;" ►","")</f>
        <v>3 ►</v>
      </c>
      <c r="X22" s="2" t="str" cm="1">
        <f t="array" ref="X22">IFERROR(INDEX(U20:U49,_xlfn.AGGREGATE(15,6,(ROW(U20:U49)-ROW(U20)+1)/(U20:U49&lt;&gt;""),ROW()-ROW(X20)+1)),"")</f>
        <v>. ; : ! ? ) » …) et si ça ne dépasse pas la limite (donc on n’ajoute la ponctuation que si la ligne fait &lt;</v>
      </c>
      <c r="Y22" s="822"/>
      <c r="Z22" s="111"/>
      <c r="AA22" s="2"/>
      <c r="AB22" s="2"/>
      <c r="AC22" s="784"/>
      <c r="AD22" s="55" t="str">
        <f>TRIM(SUBSTITUTE(SUBSTITUTE(AD21,"“"," "),"”"," "))</f>
        <v>Ce tableau découpe votre texte AVEC ou SANS la ponctuation au nombre de caractères saisis ❶ Saisissez la largeur du document dans lequel vous collerez ensuite le texte ❷ Saisissez ou coller le texte que vous voulez découper dans cette cellule ❸ saisissez un nombre de caractères cellule fond jaune</v>
      </c>
      <c r="AE22" s="49" t="str" cm="1">
        <f t="array" ref="AE22">IF(ROW()=ROW(AE15),AD18,INDEX(AF15:AF26,ROW()-ROW(AE15)))</f>
        <v>saisissez un nombre de caractères cellule fond jaune ▲</v>
      </c>
      <c r="AF22" s="89" t="str">
        <f>IF(OR(AE22="",AD17="",AD17&lt;=0,AG22=""),"",TRIM(MID(AE22,LEN(AG22)+1+IF(MID(AE22,LEN(AG22)+1,1)=" ",1,0),99999)))</f>
        <v>cellule fond jaune ▲</v>
      </c>
      <c r="AG22" s="49" t="str">
        <f>IF(OR(AH22="",AH22=0,AH22="0"),"",IF(LEN(AH22)&lt;=AD17,AH22,IF(LEN(SUBSTITUTE(AI22," ",""))=AD17+1,LEFT(AH22,AD17),LEFT(AH22,FIND("§",SUBSTITUTE(AI22," ","§",LEN(AI22)-LEN(SUBSTITUTE(AI22," ",""))))-1))))</f>
        <v>saisissez un nombre de caractères</v>
      </c>
      <c r="AH22" s="49" t="str">
        <f t="shared" si="14"/>
        <v>saisissez un nombre de caractères cellule fond jaune ▲</v>
      </c>
      <c r="AI22" s="49" t="str">
        <f>IF(OR(AH22="",AH22=0,AH22="0"),"",LEFT(AH22,AD17+1))</f>
        <v>saisissez un nombre de caractères cellule</v>
      </c>
      <c r="AJ22" s="130" t="str">
        <v>saisissez un nombre de caractères</v>
      </c>
      <c r="AK22" s="131" t="str">
        <f t="shared" si="15"/>
        <v>5 mots</v>
      </c>
      <c r="AL22" s="111" t="str">
        <f t="shared" si="16"/>
        <v>33 car.</v>
      </c>
      <c r="AM22" s="801"/>
      <c r="AQ22" s="165" t="str">
        <f t="shared" si="17"/>
        <v>1 mot</v>
      </c>
      <c r="AR22" s="182"/>
      <c r="AS22" s="175" t="str">
        <f t="shared" si="18"/>
        <v/>
      </c>
      <c r="AT22" s="102" t="str">
        <f>IF(AS21="","",LEFT(AS21,IF(LEN(AS21)&lt;=AR17,LEN(AS21),IFERROR(FIND("§",SUBSTITUTE(LEFT(AS21,AR17+1)," ","§",LEN(LEFT(AS21,AR17+1))-LEN(SUBSTITUTE(LEFT(AS21,AR17+1)," ",""))))-1,IFERROR(FIND(" ",AS21,AR17+1)-1,LEN(AS21))))))</f>
        <v>bois."</v>
      </c>
      <c r="AU22" s="164" t="s">
        <v>243</v>
      </c>
      <c r="AW22" s="3">
        <v>1</v>
      </c>
      <c r="AX22"/>
      <c r="AY22"/>
    </row>
    <row r="23" spans="2:51" ht="21" customHeight="1">
      <c r="B23" s="799"/>
      <c r="C23" s="812"/>
      <c r="D23" s="635"/>
      <c r="E23" s="809"/>
      <c r="F23" s="810"/>
      <c r="G23" s="810"/>
      <c r="H23" s="810"/>
      <c r="I23" s="810"/>
      <c r="J23" s="810"/>
      <c r="K23" s="810"/>
      <c r="L23" s="811"/>
      <c r="M23" s="111"/>
      <c r="N23" s="53"/>
      <c r="R23" s="799"/>
      <c r="S23" s="689" t="str">
        <f>IF(UPPER(TRIM(S11))="X",S27,S21)</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23" s="244" t="str" cm="1">
        <f t="array" ref="T23">IF(ROW()=ROW(T20),S49,INDEX(V20:V49,ROW()-ROW(T20)))</f>
        <v>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U23" s="704" t="str">
        <f>IF(T23="","",LEFT(T23,IF(LEN(T23)&lt;=S22,LEN(T23),IF((LEN(LEFT(T23,MIN(LEN(T23),S22+1)))-LEN(SUBSTITUTE(LEFT(T23,MIN(LEN(T23),S22+1))," ","")))&gt;0,FIND(CHAR(1),SUBSTITUTE(LEFT(T23,MIN(LEN(T23),S22+1))," ",CHAR(1),LEN(LEFT(T23,MIN(LEN(T23),S22+1)))-LEN(SUBSTITUTE(LEFT(T23,MIN(LEN(T23),S22+1))," ",""))))-1,FIND(" ",T23&amp;" ",S22+1)-1))))</f>
        <v>limite).Variante qui conserve aussi les virgules/points (donc pas de “nettoyage ponctuation”), tout en gardant la coupe</v>
      </c>
      <c r="V23" s="705" t="str">
        <f>IF(OR(T23="",S22="",S22&lt;=0,U23=""),"",TRIM(MID(T23,LEN(U23)+1+IF(MID(T23,LEN(U23)+1,1)=" ",1,0),99999)))</f>
        <v>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W23" s="50" t="str">
        <f>IF(LEN(TRIM(X23))&gt;0,COUNTIF(X20:X23,"&lt;&gt;")&amp;" ►","")</f>
        <v>4 ►</v>
      </c>
      <c r="X23" s="2" t="str" cm="1">
        <f t="array" ref="X23">IFERROR(INDEX(U20:U49,_xlfn.AGGREGATE(15,6,(ROW(U20:U49)-ROW(U20)+1)/(U20:U49&lt;&gt;""),ROW()-ROW(X20)+1)),"")</f>
        <v>limite).Variante qui conserve aussi les virgules/points (donc pas de “nettoyage ponctuation”), tout en gardant la coupe</v>
      </c>
      <c r="Y23" s="822"/>
      <c r="Z23" s="111"/>
      <c r="AA23" s="2"/>
      <c r="AB23" s="2"/>
      <c r="AC23" s="784"/>
      <c r="AD23" s="55"/>
      <c r="AE23" s="49" t="str" cm="1">
        <f t="array" ref="AE23">IF(ROW()=ROW(AE15),AD18,INDEX(AF15:AF26,ROW()-ROW(AE15)))</f>
        <v>cellule fond jaune ▲</v>
      </c>
      <c r="AF23" s="89" t="str">
        <f>IF(OR(AE23="",AD17="",AD17&lt;=0,AG23=""),"",TRIM(MID(AE23,LEN(AG23)+1+IF(MID(AE23,LEN(AG23)+1,1)=" ",1,0),99999)))</f>
        <v/>
      </c>
      <c r="AG23" s="49" t="str">
        <f>IF(OR(AH23="",AH23=0,AH23="0"),"",IF(LEN(AH23)&lt;=AD17,AH23,IF(LEN(SUBSTITUTE(AI23," ",""))=AD17+1,LEFT(AH23,AD17),LEFT(AH23,FIND("§",SUBSTITUTE(AI23," ","§",LEN(AI23)-LEN(SUBSTITUTE(AI23," ",""))))-1))))</f>
        <v>cellule fond jaune ▲</v>
      </c>
      <c r="AH23" s="49" t="str">
        <f t="shared" si="14"/>
        <v>cellule fond jaune ▲</v>
      </c>
      <c r="AI23" s="49" t="str">
        <f>IF(OR(AH23="",AH23=0,AH23="0"),"",LEFT(AH23,AD17+1))</f>
        <v>cellule fond jaune ▲</v>
      </c>
      <c r="AJ23" s="130" t="str">
        <v>cellule fond jaune ▲</v>
      </c>
      <c r="AK23" s="131" t="str">
        <f t="shared" si="15"/>
        <v>4 mots</v>
      </c>
      <c r="AL23" s="111" t="str">
        <f t="shared" si="16"/>
        <v>20 car.</v>
      </c>
      <c r="AM23" s="801"/>
      <c r="AQ23" s="165" t="str">
        <f t="shared" si="17"/>
        <v/>
      </c>
      <c r="AR23" s="182"/>
      <c r="AS23" s="175" t="str">
        <f t="shared" si="18"/>
        <v/>
      </c>
      <c r="AT23" s="102" t="str">
        <f>IF(AS22="","",LEFT(AS22,IF(LEN(AS22)&lt;=AR17,LEN(AS22),IFERROR(FIND("§",SUBSTITUTE(LEFT(AS22,AR17+1)," ","§",LEN(LEFT(AS22,AR17+1))-LEN(SUBSTITUTE(LEFT(AS22,AR17+1)," ",""))))-1,IFERROR(FIND(" ",AS22,AR17+1)-1,LEN(AS22))))))</f>
        <v/>
      </c>
      <c r="AU23" s="164" t="s">
        <v>243</v>
      </c>
      <c r="AW23" s="3">
        <v>1</v>
      </c>
      <c r="AX23" s="184" t="s">
        <v>266</v>
      </c>
      <c r="AY23"/>
    </row>
    <row r="24" spans="2:51" ht="21" customHeight="1">
      <c r="B24" s="799"/>
      <c r="C24" s="812"/>
      <c r="D24" s="635"/>
      <c r="E24" s="702"/>
      <c r="F24" s="702"/>
      <c r="G24" s="702"/>
      <c r="H24" s="702"/>
      <c r="I24" s="702"/>
      <c r="J24" s="646" t="s">
        <v>236</v>
      </c>
      <c r="K24" s="46"/>
      <c r="L24" s="47"/>
      <c r="M24" s="111"/>
      <c r="N24" s="53" t="s">
        <v>70</v>
      </c>
      <c r="R24" s="799"/>
      <c r="S24" s="706" t="str">
        <f>TRIM(SUBSTITUTE(SUBSTITUTE(SUBSTITUTE(SUBSTITUTE(SUBSTITUTE(SUBSTITUTE(SUBSTITUTE(SUBSTITUTE(SUBSTITUTE(SUBSTITUTE(S21,","," "),";"," "),":"," "),"!"," "),"?"," "),"…"," "),"»"," "),"«"," "),"/"," "),"."," "))</f>
        <v>ce tableau permet de découper un texte sans couper les mots SOIT en supprimant la ponctuation ► SOIT en respectant la ponctuation On va recoller la ponctuation au bout de la ligne précédente si la nouvelle ligne commence par un signe ( ) ) et si ça ne dépasse pas la limite (donc on n’ajoute la ponctuation que si la ligne fait &lt; limite) Variante qui conserve aussi les virgules points (donc pas de “nettoyage ponctuation”) tout en gardant la coupe sans mots cassés Ça donne un rendu plus “texte d’origine” On fait juste enlever un “-” ou “=” en tout début - avec 30 caractères max par ligne un texte d’environ 535 caractères remplira 19 lignes sur 20 du tableau Plus vous augmentez le nombre de caractères par ligne plus chaque ligne peut contenir de texte ► -Tendez la main partagez vos savoir-faire vos essais vos erreurs et votre ténacité sont des tremplins pour celles et ceux qui veulent progresser ► Avec vos exemples chacun pourra avancer à son rythme avec confiance et gagner en autonomie</v>
      </c>
      <c r="T24" s="244" t="str" cm="1">
        <f t="array" ref="T24">IF(ROW()=ROW(T20),S49,INDEX(V20:V49,ROW()-ROW(T20)))</f>
        <v>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U24" s="704" t="str">
        <f>IF(T24="","",LEFT(T24,IF(LEN(T24)&lt;=S22,LEN(T24),IF((LEN(LEFT(T24,MIN(LEN(T24),S22+1)))-LEN(SUBSTITUTE(LEFT(T24,MIN(LEN(T24),S22+1))," ","")))&gt;0,FIND(CHAR(1),SUBSTITUTE(LEFT(T24,MIN(LEN(T24),S22+1))," ",CHAR(1),LEN(LEFT(T24,MIN(LEN(T24),S22+1)))-LEN(SUBSTITUTE(LEFT(T24,MIN(LEN(T24),S22+1))," ",""))))-1,FIND(" ",T24&amp;" ",S22+1)-1))))</f>
        <v>sans mots cassés. Ça donne un rendu plus “texte d’origine”.On fait juste :enlever un “-” ou “=” en tout début - avec 30</v>
      </c>
      <c r="V24" s="705" t="str">
        <f>IF(OR(T24="",S22="",S22&lt;=0,U24=""),"",TRIM(MID(T24,LEN(U24)+1+IF(MID(T24,LEN(U24)+1,1)=" ",1,0),99999)))</f>
        <v>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W24" s="50" t="str">
        <f>IF(LEN(TRIM(X24))&gt;0,COUNTIF(X20:X24,"&lt;&gt;")&amp;" ►","")</f>
        <v>5 ►</v>
      </c>
      <c r="X24" s="2" t="str" cm="1">
        <f t="array" ref="X24">IFERROR(INDEX(U20:U49,_xlfn.AGGREGATE(15,6,(ROW(U20:U49)-ROW(U20)+1)/(U20:U49&lt;&gt;""),ROW()-ROW(X20)+1)),"")</f>
        <v>sans mots cassés. Ça donne un rendu plus “texte d’origine”.On fait juste :enlever un “-” ou “=” en tout début - avec 30</v>
      </c>
      <c r="Y24" s="822"/>
      <c r="Z24" s="111"/>
      <c r="AA24" s="2"/>
      <c r="AB24" s="2"/>
      <c r="AC24" s="784"/>
      <c r="AD24" s="55"/>
      <c r="AE24" s="49" t="str" cm="1">
        <f t="array" ref="AE24">IF(ROW()=ROW(AE15),AD18,INDEX(AF15:AF26,ROW()-ROW(AE15)))</f>
        <v/>
      </c>
      <c r="AF24" s="89" t="str">
        <f>IF(OR(AE24="",AD17="",AD17&lt;=0,AG24=""),"",TRIM(MID(AE24,LEN(AG24)+1+IF(MID(AE24,LEN(AG24)+1,1)=" ",1,0),99999)))</f>
        <v/>
      </c>
      <c r="AG24" s="49" t="str">
        <f>IF(OR(AH24="",AH24=0,AH24="0"),"",IF(LEN(AH24)&lt;=AD17,AH24,IF(LEN(SUBSTITUTE(AI24," ",""))=AD17+1,LEFT(AH24,AD17),LEFT(AH24,FIND("§",SUBSTITUTE(AI24," ","§",LEN(AI24)-LEN(SUBSTITUTE(AI24," ",""))))-1))))</f>
        <v/>
      </c>
      <c r="AH24" s="49" t="str">
        <f t="shared" si="14"/>
        <v/>
      </c>
      <c r="AI24" s="49" t="str">
        <f>IF(OR(AH24="",AH24=0,AH24="0"),"",LEFT(AH24,AD17+1))</f>
        <v/>
      </c>
      <c r="AJ24" s="130"/>
      <c r="AK24" s="131" t="str">
        <f t="shared" si="15"/>
        <v/>
      </c>
      <c r="AL24" s="111" t="str">
        <f t="shared" si="16"/>
        <v/>
      </c>
      <c r="AM24" s="801"/>
      <c r="AQ24" s="165" t="str">
        <f t="shared" si="17"/>
        <v/>
      </c>
      <c r="AR24" s="182"/>
      <c r="AS24" s="175" t="str">
        <f t="shared" si="18"/>
        <v/>
      </c>
      <c r="AT24" s="102" t="str">
        <f>IF(AS23="","",LEFT(AS23,IF(LEN(AS23)&lt;=AR17,LEN(AS23),IFERROR(FIND("§",SUBSTITUTE(LEFT(AS23,AR17+1)," ","§",LEN(LEFT(AS23,AR17+1))-LEN(SUBSTITUTE(LEFT(AS23,AR17+1)," ",""))))-1,IFERROR(FIND(" ",AS23,AR17+1)-1,LEN(AS23))))))</f>
        <v/>
      </c>
      <c r="AU24" s="164" t="s">
        <v>243</v>
      </c>
      <c r="AW24" s="3">
        <v>1</v>
      </c>
      <c r="AX24" s="184" t="s">
        <v>267</v>
      </c>
      <c r="AY24"/>
    </row>
    <row r="25" spans="2:51" ht="21" customHeight="1" thickBot="1">
      <c r="B25" s="799"/>
      <c r="C25" s="112" t="s">
        <v>130</v>
      </c>
      <c r="D25" s="112"/>
      <c r="E25" s="48" t="str">
        <f>J18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25" s="703" t="str" cm="1">
        <f t="array" ref="F25">IF(ROW()=ROW(F25),E54,INDEX(H25:H54,ROW()-ROW(F25)))</f>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25" s="704" t="str">
        <f>IF(F25="","",LEFT(F25,IF(LEN(F25)&lt;=E27,LEN(F25),IF((LEN(LEFT(F25,MIN(LEN(F25),E27+1)))-LEN(SUBSTITUTE(LEFT(F25,MIN(LEN(F25),E27+1))," ","")))&gt;0,FIND(CHAR(1),SUBSTITUTE(LEFT(F25,MIN(LEN(F25),E27+1))," ",CHAR(1),LEN(LEFT(F25,MIN(LEN(F25),E27+1)))-LEN(SUBSTITUTE(LEFT(F25,MIN(LEN(F25),E27+1))," ",""))))-1,FIND(" ",F25&amp;" ",E27+1)-1))))</f>
        <v>ce tableau permet de découper tralala un texte sans couper les mots SOIT en supprimant la ponctuation SUPER ..► SOIT en</v>
      </c>
      <c r="H25" s="705" t="str">
        <f>IF(OR(F25="",E27="",E27&lt;=0,G25=""),"",TRIM(MID(F25,LEN(G25)+1+IF(MID(F25,LEN(G25)+1,1)=" ",1,0),99999)))</f>
        <v>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25" s="50" t="str">
        <f>IF(LEN(TRIM(J25))&gt;0,COUNTIF(J25:J25,"&lt;&gt;")&amp;" ►","")</f>
        <v>1 ►</v>
      </c>
      <c r="J25" s="2" t="str" cm="1">
        <f t="array" ref="J25">IFERROR(INDEX(G25:G54,_xlfn.AGGREGATE(15,6,(ROW(G25:G54)-ROW(G25)+1)/(G25:G54&lt;&gt;""),ROW()-ROW(J25)+1)),"")</f>
        <v>ce tableau permet de découper tralala un texte sans couper les mots SOIT en supprimant la ponctuation SUPER ..► SOIT en</v>
      </c>
      <c r="K25" s="51" t="str">
        <f>IF(J25="","",(LEN(TRIM(SUBSTITUTE(J25,CHAR(160)," ")))-LEN(SUBSTITUTE(TRIM(SUBSTITUTE(J25,CHAR(160)," "))," ",""))+1)&amp;" mot"&amp;IF((LEN(TRIM(SUBSTITUTE(J25,CHAR(160)," ")))-LEN(SUBSTITUTE(TRIM(SUBSTITUTE(J25,CHAR(160)," "))," ",""))+1)&gt;1,"s",""))</f>
        <v>21 mots</v>
      </c>
      <c r="L25" s="52" t="str">
        <f>IF(J25="","",LEN(TRIM(SUBSTITUTE(J25,CHAR(160),"")))&amp;" car.")</f>
        <v>119 car.</v>
      </c>
      <c r="M25" s="111"/>
      <c r="N25" s="655" t="s">
        <v>283</v>
      </c>
      <c r="R25" s="799"/>
      <c r="S25" s="707" t="str">
        <f>TRIM(SUBSTITUTE(SUBSTITUTE(SUBSTITUTE(SUBSTITUTE(SUBSTITUTE(SUBSTITUTE(SUBSTITUTE(SUBSTITUTE(S24,"("," "),")"," "),CHAR(34)," "),"-"," "),"_"," "),"&lt;"," "),"&gt;"," "),"="," "))</f>
        <v>ce tableau permet de découper un texte sans couper les mots SOIT en supprimant la ponctuation ► SOIT en respectant la ponctuation On va recoller la ponctuation au bout de la ligne précédente si la nouvelle ligne commence par un signe et si ça ne dépasse pas la limite donc on n’ajoute la ponctuation que si la ligne fait limite Variante qui conserve aussi les virgules points donc pas de “nettoyage ponctuation” tout en gardant la coupe sans mots cassés Ça donne un rendu plus “texte d’origine” On fait juste enlever un “ ” ou “ ” en tout début avec 30 caractères max par ligne un texte d’environ 535 caractères remplira 19 lignes sur 20 du tableau Plus vous augmentez le nombre de caractères par ligne plus chaque ligne peut contenir de texte ► Tendez la main partagez vos savoir faire vos essais vos erreurs et votre ténacité sont des tremplins pour celles et ceux qui veulent progresser ► Avec vos exemples chacun pourra avancer à son rythme avec confiance et gagner en autonomie</v>
      </c>
      <c r="T25" s="244" t="str" cm="1">
        <f t="array" ref="T25">IF(ROW()=ROW(T20),S49,INDEX(V20:V49,ROW()-ROW(T20)))</f>
        <v>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U25" s="704" t="str">
        <f>IF(T25="","",LEFT(T25,IF(LEN(T25)&lt;=S22,LEN(T25),IF((LEN(LEFT(T25,MIN(LEN(T25),S22+1)))-LEN(SUBSTITUTE(LEFT(T25,MIN(LEN(T25),S22+1))," ","")))&gt;0,FIND(CHAR(1),SUBSTITUTE(LEFT(T25,MIN(LEN(T25),S22+1))," ",CHAR(1),LEN(LEFT(T25,MIN(LEN(T25),S22+1)))-LEN(SUBSTITUTE(LEFT(T25,MIN(LEN(T25),S22+1))," ",""))))-1,FIND(" ",T25&amp;" ",S22+1)-1))))</f>
        <v>caractères max par ligne, un texte d’environ 535 caractères remplira 19 lignes sur 20 du tableau.Plus vous augmentez le</v>
      </c>
      <c r="V25" s="705" t="str">
        <f>IF(OR(T25="",S22="",S22&lt;=0,U25=""),"",TRIM(MID(T25,LEN(U25)+1+IF(MID(T25,LEN(U25)+1,1)=" ",1,0),99999)))</f>
        <v>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W25" s="50" t="str">
        <f>IF(LEN(TRIM(X25))&gt;0,COUNTIF(X20:X25,"&lt;&gt;")&amp;" ►","")</f>
        <v>6 ►</v>
      </c>
      <c r="X25" s="2" t="str" cm="1">
        <f t="array" ref="X25">IFERROR(INDEX(U20:U49,_xlfn.AGGREGATE(15,6,(ROW(U20:U49)-ROW(U20)+1)/(U20:U49&lt;&gt;""),ROW()-ROW(X20)+1)),"")</f>
        <v>caractères max par ligne, un texte d’environ 535 caractères remplira 19 lignes sur 20 du tableau.Plus vous augmentez le</v>
      </c>
      <c r="Y25" s="822"/>
      <c r="Z25" s="111"/>
      <c r="AA25" s="2"/>
      <c r="AB25" s="2"/>
      <c r="AC25" s="784"/>
      <c r="AD25" s="654"/>
      <c r="AE25" s="244" t="str" cm="1">
        <f t="array" ref="AE25">IF(ROW()=ROW(AE15),AD18,INDEX(AF15:AF26,ROW()-ROW(AE15)))</f>
        <v/>
      </c>
      <c r="AF25" s="245" t="str">
        <f>IF(OR(AE25="",AD17="",AD17&lt;=0,AG25=""),"",TRIM(MID(AE25,LEN(AG25)+1+IF(MID(AE25,LEN(AG25)+1,1)=" ",1,0),99999)))</f>
        <v/>
      </c>
      <c r="AG25" s="244" t="str">
        <f>IF(OR(AH25="",AH25=0,AH25="0"),"",IF(LEN(AH25)&lt;=AD17,AH25,IF(LEN(SUBSTITUTE(AI25," ",""))=AD17+1,LEFT(AH25,AD17),LEFT(AH25,FIND("§",SUBSTITUTE(AI25," ","§",LEN(AI25)-LEN(SUBSTITUTE(AI25," ",""))))-1))))</f>
        <v/>
      </c>
      <c r="AH25" s="244" t="str">
        <f t="shared" si="14"/>
        <v/>
      </c>
      <c r="AI25" s="244" t="str">
        <f>IF(OR(AH25="",AH25=0,AH25="0"),"",LEFT(AH25,AD17+1))</f>
        <v/>
      </c>
      <c r="AJ25" s="244" t="str">
        <f t="shared" ref="AJ25" si="19">IF(OR(AI25="",AI25=0,AI25="0"),"",LEFT(AI25,AE17+1))</f>
        <v/>
      </c>
      <c r="AK25" s="244"/>
      <c r="AL25" s="244"/>
      <c r="AM25" s="801"/>
      <c r="AQ25" s="165" t="str">
        <f t="shared" si="17"/>
        <v/>
      </c>
      <c r="AR25" s="182"/>
      <c r="AS25" s="175" t="str">
        <f t="shared" si="18"/>
        <v/>
      </c>
      <c r="AT25" s="102" t="str">
        <f>IF(AS24="","",LEFT(AS24,IF(LEN(AS24)&lt;=AR17,LEN(AS24),IFERROR(FIND("§",SUBSTITUTE(LEFT(AS24,AR17+1)," ","§",LEN(LEFT(AS24,AR17+1))-LEN(SUBSTITUTE(LEFT(AS24,AR17+1)," ",""))))-1,IFERROR(FIND(" ",AS24,AR17+1)-1,LEN(AS24))))))</f>
        <v/>
      </c>
      <c r="AU25" s="164" t="s">
        <v>243</v>
      </c>
      <c r="AW25" s="3">
        <v>1</v>
      </c>
      <c r="AX25" s="184"/>
      <c r="AY25"/>
    </row>
    <row r="26" spans="2:51" ht="21" customHeight="1" thickBot="1">
      <c r="B26" s="799"/>
      <c r="C26" s="112" t="s">
        <v>131</v>
      </c>
      <c r="D26" s="112"/>
      <c r="E26" s="706" t="str">
        <f>TRIM(SUBSTITUTE(SUBSTITUTE(SUBSTITUTE(SUBSTITUTE(SUBSTITUTE(SUBSTITUTE(SUBSTITUTE(SUBSTITUTE(SUBSTITUTE(CLEAN(IF(OR(LEFT(E25,1)="-",LEFT(E25,1)="="),MID(E25,2,99999),E25)),"—","-"),"–","-"),CHAR(160)," "),CHAR(9)," "),CHAR(13)," "),CHAR(10)," ")," "," ")," "," ")," "," "))</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26" s="244" t="str" cm="1">
        <f t="array" ref="F26">IF(ROW()=ROW(F25),E54,INDEX(H25:H54,ROW()-ROW(F25)))</f>
        <v>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26" s="704" t="str">
        <f>IF(F26="","",LEFT(F26,IF(LEN(F26)&lt;=E27,LEN(F26),IF((LEN(LEFT(F26,MIN(LEN(F26),E27+1)))-LEN(SUBSTITUTE(LEFT(F26,MIN(LEN(F26),E27+1))," ","")))&gt;0,FIND(CHAR(1),SUBSTITUTE(LEFT(F26,MIN(LEN(F26),E27+1))," ",CHAR(1),LEN(LEFT(F26,MIN(LEN(F26),E27+1)))-LEN(SUBSTITUTE(LEFT(F26,MIN(LEN(F26),E27+1))," ",""))))-1,FIND(" ",F26&amp;" ",E27+1)-1))))</f>
        <v>respectant la ponctuation SUPER .On va recoller la ponctuation SUPER au bout de la ligne précédente si la nouvelle ligne</v>
      </c>
      <c r="H26" s="705" t="str">
        <f>IF(OR(F26="",E27="",E27&lt;=0,G26=""),"",TRIM(MID(F26,LEN(G26)+1+IF(MID(F26,LEN(G26)+1,1)=" ",1,0),99999)))</f>
        <v>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26" s="50" t="str">
        <f>IF(LEN(TRIM(J26))&gt;0,COUNTIF(J25:J26,"&lt;&gt;")&amp;" ►","")</f>
        <v>2 ►</v>
      </c>
      <c r="J26" s="2" t="str" cm="1">
        <f t="array" ref="J26">IFERROR(INDEX(G25:G54,_xlfn.AGGREGATE(15,6,(ROW(G25:G54)-ROW(G25)+1)/(G25:G54&lt;&gt;""),ROW()-ROW(J25)+1)),"")</f>
        <v>respectant la ponctuation SUPER .On va recoller la ponctuation SUPER au bout de la ligne précédente si la nouvelle ligne</v>
      </c>
      <c r="K26" s="51" t="str">
        <f t="shared" ref="K26:K54" si="20">IF(J26="","",(LEN(TRIM(SUBSTITUTE(J26,CHAR(160)," ")))-LEN(SUBSTITUTE(TRIM(SUBSTITUTE(J26,CHAR(160)," "))," ",""))+1)&amp;" mot"&amp;IF((LEN(TRIM(SUBSTITUTE(J26,CHAR(160)," ")))-LEN(SUBSTITUTE(TRIM(SUBSTITUTE(J26,CHAR(160)," "))," ",""))+1)&gt;1,"s",""))</f>
        <v>20 mots</v>
      </c>
      <c r="L26" s="52" t="str">
        <f t="shared" ref="L26:L54" si="21">IF(J26="","",LEN(TRIM(SUBSTITUTE(J26,CHAR(160),"")))&amp;" car.")</f>
        <v>120 car.</v>
      </c>
      <c r="M26" s="111"/>
      <c r="R26" s="799"/>
      <c r="S26" s="706" t="str">
        <f>TRIM(SUBSTITUTE(SUBSTITUTE(SUBSTITUTE(SUBSTITUTE(S25,"►"," "),"▼"," "),"▲"," "),"◄"," "))</f>
        <v>ce tableau permet de découper un texte sans couper les mots SOIT en supprimant la ponctuation SOIT en respectant la ponctuation On va recoller la ponctuation au bout de la ligne précédente si la nouvelle ligne commence par un signe et si ça ne dépasse pas la limite donc on n’ajoute la ponctuation que si la ligne fait limite Variante qui conserve aussi les virgules points donc pas de “nettoyage ponctuation” tout en gardant la coupe sans mots cassés Ça donne un rendu plus “texte d’origine” On fait juste enlever un “ ” ou “ ” en tout début avec 30 caractères max par ligne un texte d’environ 535 caractères remplira 19 lignes sur 20 du tableau Plus vous augmentez le nombre de caractères par ligne plus chaque ligne peut contenir de texte Tendez la main partagez vos savoir faire vos essais vos erreurs et votre ténacité sont des tremplins pour celles et ceux qui veulent progresser Avec vos exemples chacun pourra avancer à son rythme avec confiance et gagner en autonomie</v>
      </c>
      <c r="T26" s="244" t="str" cm="1">
        <f t="array" ref="T26">IF(ROW()=ROW(T20),S49,INDEX(V20:V49,ROW()-ROW(T20)))</f>
        <v>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U26" s="704" t="str">
        <f>IF(T26="","",LEFT(T26,IF(LEN(T26)&lt;=S22,LEN(T26),IF((LEN(LEFT(T26,MIN(LEN(T26),S22+1)))-LEN(SUBSTITUTE(LEFT(T26,MIN(LEN(T26),S22+1))," ","")))&gt;0,FIND(CHAR(1),SUBSTITUTE(LEFT(T26,MIN(LEN(T26),S22+1))," ",CHAR(1),LEN(LEFT(T26,MIN(LEN(T26),S22+1)))-LEN(SUBSTITUTE(LEFT(T26,MIN(LEN(T26),S22+1))," ",""))))-1,FIND(" ",T26&amp;" ",S22+1)-1))))</f>
        <v>nombre de caractères par ligne, plus chaque ligne peut contenir de texte. ► -Tendez la main, partagez vos savoir-faire :</v>
      </c>
      <c r="V26" s="705" t="str">
        <f>IF(OR(T26="",S22="",S22&lt;=0,U26=""),"",TRIM(MID(T26,LEN(U26)+1+IF(MID(T26,LEN(U26)+1,1)=" ",1,0),99999)))</f>
        <v>vos essais, vos erreurs et votre ténacité sont des tremplins pour celles et ceux qui veulent progresser. ► Avec vos exemples, chacun pourra avancer à son rythme, avec confiance et gagner en autonomie.</v>
      </c>
      <c r="W26" s="50" t="str">
        <f>IF(LEN(TRIM(X26))&gt;0,COUNTIF(X20:X26,"&lt;&gt;")&amp;" ►","")</f>
        <v>7 ►</v>
      </c>
      <c r="X26" s="2" t="str" cm="1">
        <f t="array" ref="X26">IFERROR(INDEX(U20:U49,_xlfn.AGGREGATE(15,6,(ROW(U20:U49)-ROW(U20)+1)/(U20:U49&lt;&gt;""),ROW()-ROW(X20)+1)),"")</f>
        <v>nombre de caractères par ligne, plus chaque ligne peut contenir de texte. ► -Tendez la main, partagez vos savoir-faire :</v>
      </c>
      <c r="Y26" s="822"/>
      <c r="Z26" s="111"/>
      <c r="AA26" s="2"/>
      <c r="AB26" s="2"/>
      <c r="AC26" s="785"/>
      <c r="AD26" s="651"/>
      <c r="AE26" s="652" t="str" cm="1">
        <f t="array" ref="AE26">IF(ROW()=ROW(AE15),AD18,INDEX(AF15:AF26,ROW()-ROW(AE15)))</f>
        <v/>
      </c>
      <c r="AF26" s="653" t="str">
        <f>IF(OR(AE26="",AD17="",AD17&lt;=0,AG26=""),"",TRIM(MID(AE26,LEN(AG26)+1+IF(MID(AE26,LEN(AG26)+1,1)=" ",1,0),99999)))</f>
        <v/>
      </c>
      <c r="AG26" s="652" t="str">
        <f>IF(OR(AH26="",AH26=0,AH26="0"),"",IF(LEN(AH26)&lt;=AD17,AH26,IF(LEN(SUBSTITUTE(AI26," ",""))=AD17+1,LEFT(AH26,AD17),LEFT(AH26,FIND("§",SUBSTITUTE(AI26," ","§",LEN(AI26)-LEN(SUBSTITUTE(AI26," ",""))))-1))))</f>
        <v/>
      </c>
      <c r="AH26" s="652" t="str">
        <f t="shared" si="14"/>
        <v/>
      </c>
      <c r="AI26" s="652" t="str">
        <f>IF(OR(AH26="",AH26=0,AH26="0"),"",LEFT(AH26,AD17+1))</f>
        <v/>
      </c>
      <c r="AJ26" s="652" t="str">
        <f t="shared" ref="AJ26" si="22">IF(OR(AI26="",AI26=0,AI26="0"),"",LEFT(AI26,AE17+1))</f>
        <v/>
      </c>
      <c r="AK26" s="652"/>
      <c r="AL26" s="652"/>
      <c r="AM26" s="129" t="s">
        <v>230</v>
      </c>
      <c r="AQ26" s="165" t="str">
        <f t="shared" si="17"/>
        <v/>
      </c>
      <c r="AR26" s="182"/>
      <c r="AS26" s="175" t="str">
        <f t="shared" si="18"/>
        <v/>
      </c>
      <c r="AT26" s="102" t="str">
        <f>IF(AS25="","",LEFT(AS25,IF(LEN(AS25)&lt;=AR17,LEN(AS25),IFERROR(FIND("§",SUBSTITUTE(LEFT(AS25,AR17+1)," ","§",LEN(LEFT(AS25,AR17+1))-LEN(SUBSTITUTE(LEFT(AS25,AR17+1)," ",""))))-1,IFERROR(FIND(" ",AS25,AR17+1)-1,LEN(AS25))))))</f>
        <v/>
      </c>
      <c r="AU26" s="164" t="s">
        <v>243</v>
      </c>
      <c r="AW26" s="3">
        <v>1</v>
      </c>
      <c r="AX26" s="184" t="s">
        <v>268</v>
      </c>
      <c r="AY26"/>
    </row>
    <row r="27" spans="2:51" ht="21" customHeight="1" thickBot="1">
      <c r="B27" s="799"/>
      <c r="C27" s="112" t="s">
        <v>80</v>
      </c>
      <c r="D27" s="112"/>
      <c r="E27" s="54">
        <f>C16</f>
        <v>120</v>
      </c>
      <c r="F27" s="244" t="str" cm="1">
        <f t="array" ref="F27">IF(ROW()=ROW(F25),E54,INDEX(H25:H54,ROW()-ROW(F25)))</f>
        <v>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27" s="704" t="str">
        <f>IF(F27="","",LEFT(F27,IF(LEN(F27)&lt;=E27,LEN(F27),IF((LEN(LEFT(F27,MIN(LEN(F27),E27+1)))-LEN(SUBSTITUTE(LEFT(F27,MIN(LEN(F27),E27+1))," ","")))&gt;0,FIND(CHAR(1),SUBSTITUTE(LEFT(F27,MIN(LEN(F27),E27+1))," ",CHAR(1),LEN(LEFT(F27,MIN(LEN(F27),E27+1)))-LEN(SUBSTITUTE(LEFT(F27,MIN(LEN(F27),E27+1))," ",""))))-1,FIND(" ",F27&amp;" ",E27+1)-1))))</f>
        <v>commence par un signe (, . ; : ! ? ) » …) et si ça ne dépasse pas la limite (donc on n’ajoute la ponctuation SUPER que</v>
      </c>
      <c r="H27" s="705" t="str">
        <f>IF(OR(F27="",E27="",E27&lt;=0,G27=""),"",TRIM(MID(F27,LEN(G27)+1+IF(MID(F27,LEN(G27)+1,1)=" ",1,0),99999)))</f>
        <v>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27" s="50" t="str">
        <f>IF(LEN(TRIM(J27))&gt;0,COUNTIF(J25:J27,"&lt;&gt;")&amp;" ►","")</f>
        <v>3 ►</v>
      </c>
      <c r="J27" s="2" t="str" cm="1">
        <f t="array" ref="J27">IFERROR(INDEX(G25:G54,_xlfn.AGGREGATE(15,6,(ROW(G25:G54)-ROW(G25)+1)/(G25:G54&lt;&gt;""),ROW()-ROW(J25)+1)),"")</f>
        <v>commence par un signe (, . ; : ! ? ) » …) et si ça ne dépasse pas la limite (donc on n’ajoute la ponctuation SUPER que</v>
      </c>
      <c r="K27" s="51" t="str">
        <f t="shared" si="20"/>
        <v>28 mots</v>
      </c>
      <c r="L27" s="52" t="str">
        <f t="shared" si="21"/>
        <v>118 car.</v>
      </c>
      <c r="M27" s="111"/>
      <c r="R27" s="799"/>
      <c r="S27" s="706" t="str">
        <f>TRIM(SUBSTITUTE(SUBSTITUTE(S26,"“"," "),"”"," "))</f>
        <v>ce tableau permet de découper un texte sans couper les mots SOIT en supprimant la ponctuation SOIT en respectant la ponctuation On va recoller la ponctuation au bout de la ligne précédente si la nouvelle ligne commence par un signe et si ça ne dépasse pas la limite donc on n’ajoute la ponctuation que si la ligne fait limite Variante qui conserve aussi les virgules points donc pas de nettoyage ponctuation tout en gardant la coupe sans mots cassés Ça donne un rendu plus texte d’origine On fait juste enlever un ou en tout début avec 30 caractères max par ligne un texte d’environ 535 caractères remplira 19 lignes sur 20 du tableau Plus vous augmentez le nombre de caractères par ligne plus chaque ligne peut contenir de texte Tendez la main partagez vos savoir faire vos essais vos erreurs et votre ténacité sont des tremplins pour celles et ceux qui veulent progresser Avec vos exemples chacun pourra avancer à son rythme avec confiance et gagner en autonomie</v>
      </c>
      <c r="T27" s="244" t="str" cm="1">
        <f t="array" ref="T27">IF(ROW()=ROW(T20),S49,INDEX(V20:V49,ROW()-ROW(T20)))</f>
        <v>vos essais, vos erreurs et votre ténacité sont des tremplins pour celles et ceux qui veulent progresser. ► Avec vos exemples, chacun pourra avancer à son rythme, avec confiance et gagner en autonomie.</v>
      </c>
      <c r="U27" s="704" t="str">
        <f>IF(T27="","",LEFT(T27,IF(LEN(T27)&lt;=S22,LEN(T27),IF((LEN(LEFT(T27,MIN(LEN(T27),S22+1)))-LEN(SUBSTITUTE(LEFT(T27,MIN(LEN(T27),S22+1))," ","")))&gt;0,FIND(CHAR(1),SUBSTITUTE(LEFT(T27,MIN(LEN(T27),S22+1))," ",CHAR(1),LEN(LEFT(T27,MIN(LEN(T27),S22+1)))-LEN(SUBSTITUTE(LEFT(T27,MIN(LEN(T27),S22+1))," ",""))))-1,FIND(" ",T27&amp;" ",S22+1)-1))))</f>
        <v>vos essais, vos erreurs et votre ténacité sont des tremplins pour celles et ceux qui veulent progresser. ► Avec vos</v>
      </c>
      <c r="V27" s="705" t="str">
        <f>IF(OR(T27="",S22="",S22&lt;=0,U27=""),"",TRIM(MID(T27,LEN(U27)+1+IF(MID(T27,LEN(U27)+1,1)=" ",1,0),99999)))</f>
        <v>exemples, chacun pourra avancer à son rythme, avec confiance et gagner en autonomie.</v>
      </c>
      <c r="W27" s="50" t="str">
        <f>IF(LEN(TRIM(X27))&gt;0,COUNTIF(X20:X27,"&lt;&gt;")&amp;" ►","")</f>
        <v>8 ►</v>
      </c>
      <c r="X27" s="2" t="str" cm="1">
        <f t="array" ref="X27">IFERROR(INDEX(U20:U49,_xlfn.AGGREGATE(15,6,(ROW(U20:U49)-ROW(U20)+1)/(U20:U49&lt;&gt;""),ROW()-ROW(X20)+1)),"")</f>
        <v>vos essais, vos erreurs et votre ténacité sont des tremplins pour celles et ceux qui veulent progresser. ► Avec vos</v>
      </c>
      <c r="Y27" s="822"/>
      <c r="Z27" s="111"/>
      <c r="AA27" s="2"/>
      <c r="AB27" s="2"/>
      <c r="AQ27" s="165" t="str">
        <f t="shared" si="17"/>
        <v/>
      </c>
      <c r="AR27" s="182"/>
      <c r="AS27" s="175" t="str">
        <f t="shared" si="18"/>
        <v/>
      </c>
      <c r="AT27" s="102" t="str">
        <f>IF(AS26="","",LEFT(AS26,IF(LEN(AS26)&lt;=AR17,LEN(AS26),IFERROR(FIND("§",SUBSTITUTE(LEFT(AS26,AR17+1)," ","§",LEN(LEFT(AS26,AR17+1))-LEN(SUBSTITUTE(LEFT(AS26,AR17+1)," ",""))))-1,IFERROR(FIND(" ",AS26,AR17+1)-1,LEN(AS26))))))</f>
        <v/>
      </c>
      <c r="AU27" s="164" t="s">
        <v>243</v>
      </c>
      <c r="AW27" s="3">
        <v>1</v>
      </c>
      <c r="AX27" s="184" t="s">
        <v>269</v>
      </c>
      <c r="AY27"/>
    </row>
    <row r="28" spans="2:51" ht="21" customHeight="1">
      <c r="B28" s="799"/>
      <c r="C28" s="112" t="s">
        <v>81</v>
      </c>
      <c r="D28" s="112"/>
      <c r="E28" s="689" t="str">
        <f>IF(UPPER(TRIM(C17))="X",E32,E26)</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28" s="244" t="str" cm="1">
        <f t="array" ref="F28">IF(ROW()=ROW(F25),E54,INDEX(H25:H54,ROW()-ROW(F25)))</f>
        <v>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28" s="704" t="str">
        <f>IF(F28="","",LEFT(F28,IF(LEN(F28)&lt;=E27,LEN(F28),IF((LEN(LEFT(F28,MIN(LEN(F28),E27+1)))-LEN(SUBSTITUTE(LEFT(F28,MIN(LEN(F28),E27+1))," ","")))&gt;0,FIND(CHAR(1),SUBSTITUTE(LEFT(F28,MIN(LEN(F28),E27+1))," ",CHAR(1),LEN(LEFT(F28,MIN(LEN(F28),E27+1)))-LEN(SUBSTITUTE(LEFT(F28,MIN(LEN(F28),E27+1))," ",""))))-1,FIND(" ",F28&amp;" ",E27+1)-1))))</f>
        <v>si la ligne fait &lt; limite).Variante qui conserve aussi les virgules/points (donc pas de “nettoyage ponctuation SUPER”),</v>
      </c>
      <c r="H28" s="705" t="str">
        <f>IF(OR(F28="",E27="",E27&lt;=0,G28=""),"",TRIM(MID(F28,LEN(G28)+1+IF(MID(F28,LEN(G28)+1,1)=" ",1,0),99999)))</f>
        <v>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28" s="50" t="str">
        <f>IF(LEN(TRIM(J28))&gt;0,COUNTIF(J25:J28,"&lt;&gt;")&amp;" ►","")</f>
        <v>4 ►</v>
      </c>
      <c r="J28" s="2" t="str" cm="1">
        <f t="array" ref="J28">IFERROR(INDEX(G25:G54,_xlfn.AGGREGATE(15,6,(ROW(G25:G54)-ROW(G25)+1)/(G25:G54&lt;&gt;""),ROW()-ROW(J25)+1)),"")</f>
        <v>si la ligne fait &lt; limite).Variante qui conserve aussi les virgules/points (donc pas de “nettoyage ponctuation SUPER”),</v>
      </c>
      <c r="K28" s="51" t="str">
        <f t="shared" si="20"/>
        <v>17 mots</v>
      </c>
      <c r="L28" s="52" t="str">
        <f t="shared" si="21"/>
        <v>119 car.</v>
      </c>
      <c r="M28" s="111"/>
      <c r="N28" s="2"/>
      <c r="R28" s="799"/>
      <c r="S28" s="689" t="str">
        <f>S23</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28" s="244" t="str" cm="1">
        <f t="array" ref="T28">IF(ROW()=ROW(T20),S49,INDEX(V20:V49,ROW()-ROW(T20)))</f>
        <v>exemples, chacun pourra avancer à son rythme, avec confiance et gagner en autonomie.</v>
      </c>
      <c r="U28" s="704" t="str">
        <f>IF(T28="","",LEFT(T28,IF(LEN(T28)&lt;=S22,LEN(T28),IF((LEN(LEFT(T28,MIN(LEN(T28),S22+1)))-LEN(SUBSTITUTE(LEFT(T28,MIN(LEN(T28),S22+1))," ","")))&gt;0,FIND(CHAR(1),SUBSTITUTE(LEFT(T28,MIN(LEN(T28),S22+1))," ",CHAR(1),LEN(LEFT(T28,MIN(LEN(T28),S22+1)))-LEN(SUBSTITUTE(LEFT(T28,MIN(LEN(T28),S22+1))," ",""))))-1,FIND(" ",T28&amp;" ",S22+1)-1))))</f>
        <v>exemples, chacun pourra avancer à son rythme, avec confiance et gagner en autonomie.</v>
      </c>
      <c r="V28" s="705" t="str">
        <f>IF(OR(T28="",S22="",S22&lt;=0,U28=""),"",TRIM(MID(T28,LEN(U28)+1+IF(MID(T28,LEN(U28)+1,1)=" ",1,0),99999)))</f>
        <v/>
      </c>
      <c r="W28" s="50" t="str">
        <f>IF(LEN(TRIM(X28))&gt;0,COUNTIF(X20:X28,"&lt;&gt;")&amp;" ►","")</f>
        <v>9 ►</v>
      </c>
      <c r="X28" s="2" t="str" cm="1">
        <f t="array" ref="X28">IFERROR(INDEX(U20:U49,_xlfn.AGGREGATE(15,6,(ROW(U20:U49)-ROW(U20)+1)/(U20:U49&lt;&gt;""),ROW()-ROW(X20)+1)),"")</f>
        <v>exemples, chacun pourra avancer à son rythme, avec confiance et gagner en autonomie.</v>
      </c>
      <c r="Y28" s="822"/>
      <c r="Z28" s="111"/>
      <c r="AA28" s="2"/>
      <c r="AB28" s="2"/>
      <c r="AC28" s="126" t="s">
        <v>57</v>
      </c>
      <c r="AD28" s="637" t="str">
        <f t="shared" ref="AD28:AJ28" si="23">SUBSTITUTE(ADDRESS(1,COLUMN(),4),"1","")</f>
        <v>AD</v>
      </c>
      <c r="AE28" s="637" t="str">
        <f t="shared" si="23"/>
        <v>AE</v>
      </c>
      <c r="AF28" s="637" t="str">
        <f t="shared" si="23"/>
        <v>AF</v>
      </c>
      <c r="AG28" s="637" t="str">
        <f t="shared" si="23"/>
        <v>AG</v>
      </c>
      <c r="AH28" s="637" t="str">
        <f t="shared" si="23"/>
        <v>AH</v>
      </c>
      <c r="AI28" s="637" t="str">
        <f t="shared" si="23"/>
        <v>AI</v>
      </c>
      <c r="AJ28" s="637" t="str">
        <f t="shared" si="23"/>
        <v>AJ</v>
      </c>
      <c r="AK28" s="639" t="str">
        <f>SUBSTITUTE(ADDRESS(1,COLUMN(),4),"1","")</f>
        <v>AK</v>
      </c>
      <c r="AQ28" s="165" t="str">
        <f t="shared" si="17"/>
        <v/>
      </c>
      <c r="AR28" s="182"/>
      <c r="AS28" s="175" t="str">
        <f t="shared" si="18"/>
        <v/>
      </c>
      <c r="AT28" s="102" t="str">
        <f>IF(AS27="","",LEFT(AS27,IF(LEN(AS27)&lt;=AR17,LEN(AS27),IFERROR(FIND("§",SUBSTITUTE(LEFT(AS27,AR17+1)," ","§",LEN(LEFT(AS27,AR17+1))-LEN(SUBSTITUTE(LEFT(AS27,AR17+1)," ",""))))-1,IFERROR(FIND(" ",AS27,AR17+1)-1,LEN(AS27))))))</f>
        <v/>
      </c>
      <c r="AU28" s="164" t="s">
        <v>243</v>
      </c>
      <c r="AW28" s="3">
        <v>1</v>
      </c>
      <c r="AX28"/>
      <c r="AY28"/>
    </row>
    <row r="29" spans="2:51" ht="21" customHeight="1">
      <c r="B29" s="799"/>
      <c r="C29" s="712"/>
      <c r="D29" s="113"/>
      <c r="E29" s="706" t="str">
        <f>TRIM(SUBSTITUTE(SUBSTITUTE(SUBSTITUTE(SUBSTITUTE(SUBSTITUTE(SUBSTITUTE(SUBSTITUTE(SUBSTITUTE(SUBSTITUTE(SUBSTITUTE(E26,","," "),";"," "),":"," "),"!"," "),"?"," "),"…"," "),"»"," "),"«"," "),"/"," "),"."," "))</f>
        <v>ce tableau permet de découper un texte sans couper les mots SOIT en supprimant la ponctuation ► SOIT en respectant la ponctuation On va recoller la ponctuation au bout de la ligne précédente si la nouvelle ligne commence par un signe ( ) ) et si ça ne dépasse pas la limite (donc on n’ajoute la ponctuation que si la ligne fait &lt; limite) Variante qui conserve aussi les virgules points (donc pas de “nettoyage ponctuation”) tout en gardant la coupe sans mots cassés Ça donne un rendu plus “texte d’origine” On fait juste enlever un “-” ou “=” en tout début - avec 30 caractères max par ligne un texte d’environ 535 caractères remplira 19 lignes sur 20 du tableau Plus vous augmentez le nombre de caractères par ligne plus chaque ligne peut contenir de texte ► -Tendez la main partagez vos savoir-faire vos essais vos erreurs et votre ténacité sont des tremplins pour celles et ceux qui veulent progresser ► Avec vos exemples chacun pourra avancer à son rythme avec confiance et gagner en autonomie</v>
      </c>
      <c r="F29" s="244" t="str" cm="1">
        <f t="array" ref="F29">IF(ROW()=ROW(F25),E54,INDEX(H25:H54,ROW()-ROW(F25)))</f>
        <v>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29" s="704" t="str">
        <f>IF(F29="","",LEFT(F29,IF(LEN(F29)&lt;=E27,LEN(F29),IF((LEN(LEFT(F29,MIN(LEN(F29),E27+1)))-LEN(SUBSTITUTE(LEFT(F29,MIN(LEN(F29),E27+1))," ","")))&gt;0,FIND(CHAR(1),SUBSTITUTE(LEFT(F29,MIN(LEN(F29),E27+1))," ",CHAR(1),LEN(LEFT(F29,MIN(LEN(F29),E27+1)))-LEN(SUBSTITUTE(LEFT(F29,MIN(LEN(F29),E27+1))," ",""))))-1,FIND(" ",F29&amp;" ",E27+1)-1))))</f>
        <v>tout en gardant la coupe sans mots cassés. Ça donne un rendu plus “texte d’origine”.On fait juste :enlever un “-” ou “=”</v>
      </c>
      <c r="H29" s="705" t="str">
        <f>IF(OR(F29="",E27="",E27&lt;=0,G29=""),"",TRIM(MID(F29,LEN(G29)+1+IF(MID(F29,LEN(G29)+1,1)=" ",1,0),99999)))</f>
        <v>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29" s="50" t="str">
        <f>IF(LEN(TRIM(J29))&gt;0,COUNTIF(J25:J29,"&lt;&gt;")&amp;" ►","")</f>
        <v>5 ►</v>
      </c>
      <c r="J29" s="2" t="str" cm="1">
        <f t="array" ref="J29">IFERROR(INDEX(G25:G54,_xlfn.AGGREGATE(15,6,(ROW(G25:G54)-ROW(G25)+1)/(G25:G54&lt;&gt;""),ROW()-ROW(J25)+1)),"")</f>
        <v>tout en gardant la coupe sans mots cassés. Ça donne un rendu plus “texte d’origine”.On fait juste :enlever un “-” ou “=”</v>
      </c>
      <c r="K29" s="51" t="str">
        <f t="shared" si="20"/>
        <v>22 mots</v>
      </c>
      <c r="L29" s="52" t="str">
        <f t="shared" si="21"/>
        <v>120 car.</v>
      </c>
      <c r="M29" s="111"/>
      <c r="N29" s="2"/>
      <c r="R29" s="799"/>
      <c r="S29"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29" s="244" t="str" cm="1">
        <f t="array" ref="T29">IF(ROW()=ROW(T20),S49,INDEX(V20:V49,ROW()-ROW(T20)))</f>
        <v/>
      </c>
      <c r="U29" s="704" t="str">
        <f>IF(T29="","",LEFT(T29,IF(LEN(T29)&lt;=S22,LEN(T29),IF((LEN(LEFT(T29,MIN(LEN(T29),S22+1)))-LEN(SUBSTITUTE(LEFT(T29,MIN(LEN(T29),S22+1))," ","")))&gt;0,FIND(CHAR(1),SUBSTITUTE(LEFT(T29,MIN(LEN(T29),S22+1))," ",CHAR(1),LEN(LEFT(T29,MIN(LEN(T29),S22+1)))-LEN(SUBSTITUTE(LEFT(T29,MIN(LEN(T29),S22+1))," ",""))))-1,FIND(" ",T29&amp;" ",S22+1)-1))))</f>
        <v/>
      </c>
      <c r="V29" s="705" t="str">
        <f>IF(OR(T29="",S22="",S22&lt;=0,U29=""),"",TRIM(MID(T29,LEN(U29)+1+IF(MID(T29,LEN(U29)+1,1)=" ",1,0),99999)))</f>
        <v/>
      </c>
      <c r="W29" s="50" t="str">
        <f>IF(LEN(TRIM(X29))&gt;0,COUNTIF(X20:X29,"&lt;&gt;")&amp;" ►","")</f>
        <v/>
      </c>
      <c r="X29" s="2" t="str" cm="1">
        <f t="array" ref="X29">IFERROR(INDEX(U20:U49,_xlfn.AGGREGATE(15,6,(ROW(U20:U49)-ROW(U20)+1)/(U20:U49&lt;&gt;""),ROW()-ROW(X20)+1)),"")</f>
        <v/>
      </c>
      <c r="Y29" s="822"/>
      <c r="Z29" s="111"/>
      <c r="AA29" s="2"/>
      <c r="AB29" s="2"/>
      <c r="AC29" s="784"/>
      <c r="AD29" s="27">
        <f t="shared" ref="AD29:AJ29" ca="1" si="24">CELL("largeur",AD29)</f>
        <v>10</v>
      </c>
      <c r="AE29" s="27">
        <f t="shared" ca="1" si="24"/>
        <v>5</v>
      </c>
      <c r="AF29" s="27">
        <f t="shared" ca="1" si="24"/>
        <v>5</v>
      </c>
      <c r="AG29" s="27">
        <f t="shared" ca="1" si="24"/>
        <v>5</v>
      </c>
      <c r="AH29" s="27">
        <f t="shared" ca="1" si="24"/>
        <v>5</v>
      </c>
      <c r="AI29" s="27">
        <f t="shared" ca="1" si="24"/>
        <v>5</v>
      </c>
      <c r="AJ29" s="27">
        <f t="shared" ca="1" si="24"/>
        <v>122</v>
      </c>
      <c r="AK29" s="28">
        <f ca="1">CELL("largeur",AK29)</f>
        <v>6</v>
      </c>
      <c r="AQ29" s="165" t="str">
        <f t="shared" si="17"/>
        <v/>
      </c>
      <c r="AR29" s="182"/>
      <c r="AS29" s="175" t="str">
        <f t="shared" si="18"/>
        <v/>
      </c>
      <c r="AT29" s="102" t="str">
        <f>IF(AS28="","",LEFT(AS28,IF(LEN(AS28)&lt;=AR17,LEN(AS28),IFERROR(FIND("§",SUBSTITUTE(LEFT(AS28,AR17+1)," ","§",LEN(LEFT(AS28,AR17+1))-LEN(SUBSTITUTE(LEFT(AS28,AR17+1)," ",""))))-1,IFERROR(FIND(" ",AS28,AR17+1)-1,LEN(AS28))))))</f>
        <v/>
      </c>
      <c r="AU29" s="164" t="s">
        <v>243</v>
      </c>
      <c r="AW29" s="3">
        <v>1</v>
      </c>
    </row>
    <row r="30" spans="2:51" ht="21" customHeight="1" thickBot="1">
      <c r="B30" s="799"/>
      <c r="C30" s="813" t="s">
        <v>154</v>
      </c>
      <c r="D30" s="814" t="s">
        <v>155</v>
      </c>
      <c r="E30" s="707" t="str">
        <f>TRIM(SUBSTITUTE(SUBSTITUTE(SUBSTITUTE(SUBSTITUTE(SUBSTITUTE(SUBSTITUTE(SUBSTITUTE(SUBSTITUTE(E29,"("," "),")"," "),CHAR(34)," "),"-"," "),"_"," "),"&lt;"," "),"&gt;"," "),"="," "))</f>
        <v>ce tableau permet de découper un texte sans couper les mots SOIT en supprimant la ponctuation ► SOIT en respectant la ponctuation On va recoller la ponctuation au bout de la ligne précédente si la nouvelle ligne commence par un signe et si ça ne dépasse pas la limite donc on n’ajoute la ponctuation que si la ligne fait limite Variante qui conserve aussi les virgules points donc pas de “nettoyage ponctuation” tout en gardant la coupe sans mots cassés Ça donne un rendu plus “texte d’origine” On fait juste enlever un “ ” ou “ ” en tout début avec 30 caractères max par ligne un texte d’environ 535 caractères remplira 19 lignes sur 20 du tableau Plus vous augmentez le nombre de caractères par ligne plus chaque ligne peut contenir de texte ► Tendez la main partagez vos savoir faire vos essais vos erreurs et votre ténacité sont des tremplins pour celles et ceux qui veulent progresser ► Avec vos exemples chacun pourra avancer à son rythme avec confiance et gagner en autonomie</v>
      </c>
      <c r="F30" s="244" t="str" cm="1">
        <f t="array" ref="F30">IF(ROW()=ROW(F25),E54,INDEX(H25:H54,ROW()-ROW(F25)))</f>
        <v>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30" s="704" t="str">
        <f>IF(F30="","",LEFT(F30,IF(LEN(F30)&lt;=E27,LEN(F30),IF((LEN(LEFT(F30,MIN(LEN(F30),E27+1)))-LEN(SUBSTITUTE(LEFT(F30,MIN(LEN(F30),E27+1))," ","")))&gt;0,FIND(CHAR(1),SUBSTITUTE(LEFT(F30,MIN(LEN(F30),E27+1))," ",CHAR(1),LEN(LEFT(F30,MIN(LEN(F30),E27+1)))-LEN(SUBSTITUTE(LEFT(F30,MIN(LEN(F30),E27+1))," ",""))))-1,FIND(" ",F30&amp;" ",E27+1)-1))))</f>
        <v>en tout début - avec 30 caractères max par ligne, un texte d’environ 535 caractères remplira 19 lignes sur 20 du</v>
      </c>
      <c r="H30" s="705" t="str">
        <f>IF(OR(F30="",E27="",E27&lt;=0,G30=""),"",TRIM(MID(F30,LEN(G30)+1+IF(MID(F30,LEN(G30)+1,1)=" ",1,0),99999)))</f>
        <v>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30" s="50" t="str">
        <f>IF(LEN(TRIM(J30))&gt;0,COUNTIF(J25:J30,"&lt;&gt;")&amp;" ►","")</f>
        <v>6 ►</v>
      </c>
      <c r="J30" s="2" t="str" cm="1">
        <f t="array" ref="J30">IFERROR(INDEX(G25:G54,_xlfn.AGGREGATE(15,6,(ROW(G25:G54)-ROW(G25)+1)/(G25:G54&lt;&gt;""),ROW()-ROW(J25)+1)),"")</f>
        <v>en tout début - avec 30 caractères max par ligne, un texte d’environ 535 caractères remplira 19 lignes sur 20 du</v>
      </c>
      <c r="K30" s="51" t="str">
        <f t="shared" si="20"/>
        <v>21 mots</v>
      </c>
      <c r="L30" s="52" t="str">
        <f t="shared" si="21"/>
        <v>112 car.</v>
      </c>
      <c r="M30" s="111"/>
      <c r="N30" s="2"/>
      <c r="R30" s="799"/>
      <c r="S30"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30" s="244" t="str" cm="1">
        <f t="array" ref="T30">IF(ROW()=ROW(T20),S49,INDEX(V20:V49,ROW()-ROW(T20)))</f>
        <v/>
      </c>
      <c r="U30" s="704" t="str">
        <f>IF(T30="","",LEFT(T30,IF(LEN(T30)&lt;=S22,LEN(T30),IF((LEN(LEFT(T30,MIN(LEN(T30),S22+1)))-LEN(SUBSTITUTE(LEFT(T30,MIN(LEN(T30),S22+1))," ","")))&gt;0,FIND(CHAR(1),SUBSTITUTE(LEFT(T30,MIN(LEN(T30),S22+1))," ",CHAR(1),LEN(LEFT(T30,MIN(LEN(T30),S22+1)))-LEN(SUBSTITUTE(LEFT(T30,MIN(LEN(T30),S22+1))," ",""))))-1,FIND(" ",T30&amp;" ",S22+1)-1))))</f>
        <v/>
      </c>
      <c r="V30" s="705" t="str">
        <f>IF(OR(T30="",S22="",S22&lt;=0,U30=""),"",TRIM(MID(T30,LEN(U30)+1+IF(MID(T30,LEN(U30)+1,1)=" ",1,0),99999)))</f>
        <v/>
      </c>
      <c r="W30" s="50" t="str">
        <f>IF(LEN(TRIM(X30))&gt;0,COUNTIF(X20:X30,"&lt;&gt;")&amp;" ►","")</f>
        <v/>
      </c>
      <c r="X30" s="2" t="str" cm="1">
        <f t="array" ref="X30">IFERROR(INDEX(U20:U49,_xlfn.AGGREGATE(15,6,(ROW(U20:U49)-ROW(U20)+1)/(U20:U49&lt;&gt;""),ROW()-ROW(X20)+1)),"")</f>
        <v/>
      </c>
      <c r="Y30" s="822"/>
      <c r="Z30" s="111"/>
      <c r="AA30" s="2"/>
      <c r="AB30" s="2"/>
      <c r="AC30" s="784"/>
      <c r="AD30" s="221">
        <v>10</v>
      </c>
      <c r="AE30" s="221">
        <v>5</v>
      </c>
      <c r="AF30" s="221">
        <v>5</v>
      </c>
      <c r="AG30" s="221">
        <v>5</v>
      </c>
      <c r="AH30" s="221">
        <v>5</v>
      </c>
      <c r="AI30" s="221">
        <v>5</v>
      </c>
      <c r="AJ30" s="223">
        <f ca="1">AJ29</f>
        <v>122</v>
      </c>
      <c r="AK30" s="222">
        <v>5</v>
      </c>
      <c r="AQ30" s="166" t="str">
        <f t="shared" si="17"/>
        <v/>
      </c>
      <c r="AR30" s="171"/>
      <c r="AS30" s="172"/>
      <c r="AT30" s="173" t="str">
        <f>IF(AS29="","",AS29)</f>
        <v/>
      </c>
      <c r="AU30" s="167" t="s">
        <v>243</v>
      </c>
      <c r="AW30" s="3">
        <v>1</v>
      </c>
    </row>
    <row r="31" spans="2:51" ht="21" customHeight="1">
      <c r="B31" s="799"/>
      <c r="C31" s="813"/>
      <c r="D31" s="814"/>
      <c r="E31" s="706" t="str">
        <f>TRIM(SUBSTITUTE(SUBSTITUTE(SUBSTITUTE(SUBSTITUTE(E30,"►"," "),"▼"," "),"▲"," "),"◄"," "))</f>
        <v>ce tableau permet de découper un texte sans couper les mots SOIT en supprimant la ponctuation SOIT en respectant la ponctuation On va recoller la ponctuation au bout de la ligne précédente si la nouvelle ligne commence par un signe et si ça ne dépasse pas la limite donc on n’ajoute la ponctuation que si la ligne fait limite Variante qui conserve aussi les virgules points donc pas de “nettoyage ponctuation” tout en gardant la coupe sans mots cassés Ça donne un rendu plus “texte d’origine” On fait juste enlever un “ ” ou “ ” en tout début avec 30 caractères max par ligne un texte d’environ 535 caractères remplira 19 lignes sur 20 du tableau Plus vous augmentez le nombre de caractères par ligne plus chaque ligne peut contenir de texte Tendez la main partagez vos savoir faire vos essais vos erreurs et votre ténacité sont des tremplins pour celles et ceux qui veulent progresser Avec vos exemples chacun pourra avancer à son rythme avec confiance et gagner en autonomie</v>
      </c>
      <c r="F31" s="244" t="str" cm="1">
        <f t="array" ref="F31">IF(ROW()=ROW(F25),E54,INDEX(H25:H54,ROW()-ROW(F25)))</f>
        <v>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31" s="704" t="str">
        <f>IF(F31="","",LEFT(F31,IF(LEN(F31)&lt;=E27,LEN(F31),IF((LEN(LEFT(F31,MIN(LEN(F31),E27+1)))-LEN(SUBSTITUTE(LEFT(F31,MIN(LEN(F31),E27+1))," ","")))&gt;0,FIND(CHAR(1),SUBSTITUTE(LEFT(F31,MIN(LEN(F31),E27+1))," ",CHAR(1),LEN(LEFT(F31,MIN(LEN(F31),E27+1)))-LEN(SUBSTITUTE(LEFT(F31,MIN(LEN(F31),E27+1))," ",""))))-1,FIND(" ",F31&amp;" ",E27+1)-1))))</f>
        <v>tableau.Plus vous augmentez le nombre de caractères par ligne, plus chaque ligne peut contenir de texte. ► -Tendez la</v>
      </c>
      <c r="H31" s="705" t="str">
        <f>IF(OR(F31="",E27="",E27&lt;=0,G31=""),"",TRIM(MID(F31,LEN(G31)+1+IF(MID(F31,LEN(G31)+1,1)=" ",1,0),99999)))</f>
        <v>main, partagez vos savoir-faire : vos essais, vos erreurs et votre ténacité sont des tremplins pour celles et ceux qui veulent progresser. ► Avec vos exemples, chacun pourra avancer à son rythme, avec confiance et gagner en autonomie.</v>
      </c>
      <c r="I31" s="50" t="str">
        <f>IF(LEN(TRIM(J31))&gt;0,COUNTIF(J25:J31,"&lt;&gt;")&amp;" ►","")</f>
        <v>7 ►</v>
      </c>
      <c r="J31" s="2" t="str" cm="1">
        <f t="array" ref="J31">IFERROR(INDEX(G25:G54,_xlfn.AGGREGATE(15,6,(ROW(G25:G54)-ROW(G25)+1)/(G25:G54&lt;&gt;""),ROW()-ROW(J25)+1)),"")</f>
        <v>tableau.Plus vous augmentez le nombre de caractères par ligne, plus chaque ligne peut contenir de texte. ► -Tendez la</v>
      </c>
      <c r="K31" s="51" t="str">
        <f t="shared" si="20"/>
        <v>19 mots</v>
      </c>
      <c r="L31" s="52" t="str">
        <f t="shared" si="21"/>
        <v>117 car.</v>
      </c>
      <c r="M31" s="111"/>
      <c r="N31" s="2"/>
      <c r="R31" s="799"/>
      <c r="S31"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31" s="244" t="str" cm="1">
        <f t="array" ref="T31">IF(ROW()=ROW(T20),S49,INDEX(V20:V49,ROW()-ROW(T20)))</f>
        <v/>
      </c>
      <c r="U31" s="704" t="str">
        <f>IF(T31="","",LEFT(T31,IF(LEN(T31)&lt;=S22,LEN(T31),IF((LEN(LEFT(T31,MIN(LEN(T31),S22+1)))-LEN(SUBSTITUTE(LEFT(T31,MIN(LEN(T31),S22+1))," ","")))&gt;0,FIND(CHAR(1),SUBSTITUTE(LEFT(T31,MIN(LEN(T31),S22+1))," ",CHAR(1),LEN(LEFT(T31,MIN(LEN(T31),S22+1)))-LEN(SUBSTITUTE(LEFT(T31,MIN(LEN(T31),S22+1))," ",""))))-1,FIND(" ",T31&amp;" ",S22+1)-1))))</f>
        <v/>
      </c>
      <c r="V31" s="705" t="str">
        <f>IF(OR(T31="",S22="",S22&lt;=0,U31=""),"",TRIM(MID(T31,LEN(U31)+1+IF(MID(T31,LEN(U31)+1,1)=" ",1,0),99999)))</f>
        <v/>
      </c>
      <c r="W31" s="50" t="str">
        <f>IF(LEN(TRIM(X31))&gt;0,COUNTIF(X20:X31,"&lt;&gt;")&amp;" ►","")</f>
        <v/>
      </c>
      <c r="X31" s="2" t="str" cm="1">
        <f t="array" ref="X31">IFERROR(INDEX(U20:U49,_xlfn.AGGREGATE(15,6,(ROW(U20:U49)-ROW(U20)+1)/(U20:U49&lt;&gt;""),ROW()-ROW(X20)+1)),"")</f>
        <v/>
      </c>
      <c r="Y31" s="822"/>
      <c r="Z31" s="111"/>
      <c r="AA31" s="2"/>
      <c r="AB31" s="2"/>
      <c r="AC31" s="784"/>
      <c r="AD31" s="134"/>
      <c r="AE31" s="135"/>
      <c r="AF31" s="136"/>
      <c r="AG31" s="135"/>
      <c r="AH31" s="135"/>
      <c r="AI31" s="135"/>
      <c r="AJ31" s="644" t="s">
        <v>229</v>
      </c>
      <c r="AK31" s="801"/>
      <c r="AW31" s="3">
        <v>1</v>
      </c>
    </row>
    <row r="32" spans="2:51" ht="21" customHeight="1">
      <c r="B32" s="799"/>
      <c r="C32" s="813"/>
      <c r="D32" s="814"/>
      <c r="E32" s="706" t="str">
        <f>TRIM(SUBSTITUTE(SUBSTITUTE(E31,"“"," "),"”"," "))</f>
        <v>ce tableau permet de découper un texte sans couper les mots SOIT en supprimant la ponctuation SOIT en respectant la ponctuation On va recoller la ponctuation au bout de la ligne précédente si la nouvelle ligne commence par un signe et si ça ne dépasse pas la limite donc on n’ajoute la ponctuation que si la ligne fait limite Variante qui conserve aussi les virgules points donc pas de nettoyage ponctuation tout en gardant la coupe sans mots cassés Ça donne un rendu plus texte d’origine On fait juste enlever un ou en tout début avec 30 caractères max par ligne un texte d’environ 535 caractères remplira 19 lignes sur 20 du tableau Plus vous augmentez le nombre de caractères par ligne plus chaque ligne peut contenir de texte Tendez la main partagez vos savoir faire vos essais vos erreurs et votre ténacité sont des tremplins pour celles et ceux qui veulent progresser Avec vos exemples chacun pourra avancer à son rythme avec confiance et gagner en autonomie</v>
      </c>
      <c r="F32" s="244" t="str" cm="1">
        <f t="array" ref="F32">IF(ROW()=ROW(F25),E54,INDEX(H25:H54,ROW()-ROW(F25)))</f>
        <v>main, partagez vos savoir-faire : vos essais, vos erreurs et votre ténacité sont des tremplins pour celles et ceux qui veulent progresser. ► Avec vos exemples, chacun pourra avancer à son rythme, avec confiance et gagner en autonomie.</v>
      </c>
      <c r="G32" s="704" t="str">
        <f>IF(F32="","",LEFT(F32,IF(LEN(F32)&lt;=E27,LEN(F32),IF((LEN(LEFT(F32,MIN(LEN(F32),E27+1)))-LEN(SUBSTITUTE(LEFT(F32,MIN(LEN(F32),E27+1))," ","")))&gt;0,FIND(CHAR(1),SUBSTITUTE(LEFT(F32,MIN(LEN(F32),E27+1))," ",CHAR(1),LEN(LEFT(F32,MIN(LEN(F32),E27+1)))-LEN(SUBSTITUTE(LEFT(F32,MIN(LEN(F32),E27+1))," ",""))))-1,FIND(" ",F32&amp;" ",E27+1)-1))))</f>
        <v>main, partagez vos savoir-faire : vos essais, vos erreurs et votre ténacité sont des tremplins pour celles et ceux qui</v>
      </c>
      <c r="H32" s="705" t="str">
        <f>IF(OR(F32="",E27="",E27&lt;=0,G32=""),"",TRIM(MID(F32,LEN(G32)+1+IF(MID(F32,LEN(G32)+1,1)=" ",1,0),99999)))</f>
        <v>veulent progresser. ► Avec vos exemples, chacun pourra avancer à son rythme, avec confiance et gagner en autonomie.</v>
      </c>
      <c r="I32" s="50" t="str">
        <f>IF(LEN(TRIM(J32))&gt;0,COUNTIF(J25:J32,"&lt;&gt;")&amp;" ►","")</f>
        <v>8 ►</v>
      </c>
      <c r="J32" s="2" t="str" cm="1">
        <f t="array" ref="J32">IFERROR(INDEX(G25:G54,_xlfn.AGGREGATE(15,6,(ROW(G25:G54)-ROW(G25)+1)/(G25:G54&lt;&gt;""),ROW()-ROW(J25)+1)),"")</f>
        <v>main, partagez vos savoir-faire : vos essais, vos erreurs et votre ténacité sont des tremplins pour celles et ceux qui</v>
      </c>
      <c r="K32" s="51" t="str">
        <f t="shared" si="20"/>
        <v>20 mots</v>
      </c>
      <c r="L32" s="52" t="str">
        <f t="shared" si="21"/>
        <v>118 car.</v>
      </c>
      <c r="M32" s="111"/>
      <c r="N32" s="2"/>
      <c r="R32" s="799"/>
      <c r="S32"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32" s="244" t="str" cm="1">
        <f t="array" ref="T32">IF(ROW()=ROW(T20),S49,INDEX(V20:V49,ROW()-ROW(T20)))</f>
        <v/>
      </c>
      <c r="U32" s="704" t="str">
        <f>IF(T32="","",LEFT(T32,IF(LEN(T32)&lt;=S22,LEN(T32),IF((LEN(LEFT(T32,MIN(LEN(T32),S22+1)))-LEN(SUBSTITUTE(LEFT(T32,MIN(LEN(T32),S22+1))," ","")))&gt;0,FIND(CHAR(1),SUBSTITUTE(LEFT(T32,MIN(LEN(T32),S22+1))," ",CHAR(1),LEN(LEFT(T32,MIN(LEN(T32),S22+1)))-LEN(SUBSTITUTE(LEFT(T32,MIN(LEN(T32),S22+1))," ",""))))-1,FIND(" ",T32&amp;" ",S22+1)-1))))</f>
        <v/>
      </c>
      <c r="V32" s="705" t="str">
        <f>IF(OR(T32="",S22="",S22&lt;=0,U32=""),"",TRIM(MID(T32,LEN(U32)+1+IF(MID(T32,LEN(U32)+1,1)=" ",1,0),99999)))</f>
        <v/>
      </c>
      <c r="W32" s="50" t="str">
        <f>IF(LEN(TRIM(X32))&gt;0,COUNTIF(X20:X32,"&lt;&gt;")&amp;" ►","")</f>
        <v/>
      </c>
      <c r="X32" s="2" t="str" cm="1">
        <f t="array" ref="X32">IFERROR(INDEX(U20:U49,_xlfn.AGGREGATE(15,6,(ROW(U20:U49)-ROW(U20)+1)/(U20:U49&lt;&gt;""),ROW()-ROW(X20)+1)),"")</f>
        <v/>
      </c>
      <c r="Y32" s="822"/>
      <c r="Z32" s="111"/>
      <c r="AA32" s="2"/>
      <c r="AB32" s="2"/>
      <c r="AC32" s="784"/>
      <c r="AD32" s="642" t="s">
        <v>801</v>
      </c>
      <c r="AE32" s="642"/>
      <c r="AF32" s="642"/>
      <c r="AG32" s="642"/>
      <c r="AH32" s="642"/>
      <c r="AI32" s="63"/>
      <c r="AJ32" s="77"/>
      <c r="AK32" s="801"/>
      <c r="AW32" s="3">
        <v>1</v>
      </c>
    </row>
    <row r="33" spans="2:49" ht="21" customHeight="1">
      <c r="B33" s="799"/>
      <c r="C33" s="647" t="str">
        <f>ADDRESS(ROW(C34),COLUMN(C34),4)&amp;" ▼"</f>
        <v>C34 ▼</v>
      </c>
      <c r="D33" s="648" t="s">
        <v>81</v>
      </c>
      <c r="E33" s="689" t="str">
        <f>E28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33" s="244" t="str" cm="1">
        <f t="array" ref="F33">IF(ROW()=ROW(F25),E54,INDEX(H25:H54,ROW()-ROW(F25)))</f>
        <v>veulent progresser. ► Avec vos exemples, chacun pourra avancer à son rythme, avec confiance et gagner en autonomie.</v>
      </c>
      <c r="G33" s="704" t="str">
        <f>IF(F33="","",LEFT(F33,IF(LEN(F33)&lt;=E27,LEN(F33),IF((LEN(LEFT(F33,MIN(LEN(F33),E27+1)))-LEN(SUBSTITUTE(LEFT(F33,MIN(LEN(F33),E27+1))," ","")))&gt;0,FIND(CHAR(1),SUBSTITUTE(LEFT(F33,MIN(LEN(F33),E27+1))," ",CHAR(1),LEN(LEFT(F33,MIN(LEN(F33),E27+1)))-LEN(SUBSTITUTE(LEFT(F33,MIN(LEN(F33),E27+1))," ",""))))-1,FIND(" ",F33&amp;" ",E27+1)-1))))</f>
        <v>veulent progresser. ► Avec vos exemples, chacun pourra avancer à son rythme, avec confiance et gagner en autonomie.</v>
      </c>
      <c r="H33" s="705" t="str">
        <f>IF(OR(F33="",E27="",E27&lt;=0,G33=""),"",TRIM(MID(F33,LEN(G33)+1+IF(MID(F33,LEN(G33)+1,1)=" ",1,0),99999)))</f>
        <v/>
      </c>
      <c r="I33" s="50" t="str">
        <f>IF(LEN(TRIM(J33))&gt;0,COUNTIF(J25:J33,"&lt;&gt;")&amp;" ►","")</f>
        <v>9 ►</v>
      </c>
      <c r="J33" s="2" t="str" cm="1">
        <f t="array" ref="J33">IFERROR(INDEX(G25:G54,_xlfn.AGGREGATE(15,6,(ROW(G25:G54)-ROW(G25)+1)/(G25:G54&lt;&gt;""),ROW()-ROW(J25)+1)),"")</f>
        <v>veulent progresser. ► Avec vos exemples, chacun pourra avancer à son rythme, avec confiance et gagner en autonomie.</v>
      </c>
      <c r="K33" s="51" t="str">
        <f t="shared" si="20"/>
        <v>18 mots</v>
      </c>
      <c r="L33" s="52" t="str">
        <f t="shared" si="21"/>
        <v>115 car.</v>
      </c>
      <c r="M33" s="111"/>
      <c r="N33" s="2"/>
      <c r="R33" s="799"/>
      <c r="S33"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33" s="244" t="str" cm="1">
        <f t="array" ref="T33">IF(ROW()=ROW(T20),S49,INDEX(V20:V44,ROW()-ROW(T20)))</f>
        <v/>
      </c>
      <c r="U33" s="704" t="str">
        <f>IF(T33="","",LEFT(T33,IF(LEN(T33)&lt;=S22,LEN(T33),IF((LEN(LEFT(T33,MIN(LEN(T33),S22+1)))-LEN(SUBSTITUTE(LEFT(T33,MIN(LEN(T33),S22+1))," ","")))&gt;0,FIND(CHAR(1),SUBSTITUTE(LEFT(T33,MIN(LEN(T33),S22+1))," ",CHAR(1),LEN(LEFT(T33,MIN(LEN(T33),S22+1)))-LEN(SUBSTITUTE(LEFT(T33,MIN(LEN(T33),S22+1))," ",""))))-1,FIND(" ",T33&amp;" ",S22+1)-1))))</f>
        <v/>
      </c>
      <c r="V33" s="705" t="str">
        <f>IF(OR(T33="",S22="",S22&lt;=0,U33=""),"",TRIM(MID(T33,LEN(U33)+1+IF(MID(T33,LEN(U33)+1,1)=" ",1,0),99999)))</f>
        <v/>
      </c>
      <c r="W33" s="50" t="str">
        <f>IF(LEN(TRIM(X33))&gt;0,COUNTIF(X20:X33,"&lt;&gt;")&amp;" ►","")</f>
        <v/>
      </c>
      <c r="X33" s="2" t="str" cm="1">
        <f t="array" ref="X33">IFERROR(INDEX(U20:U49,_xlfn.AGGREGATE(15,6,(ROW(U20:U49)-ROW(U20)+1)/(U20:U49&lt;&gt;""),ROW()-ROW(X20)+1)),"")</f>
        <v/>
      </c>
      <c r="Y33" s="822"/>
      <c r="Z33" s="111"/>
      <c r="AA33" s="2"/>
      <c r="AB33" s="2"/>
      <c r="AC33" s="784"/>
      <c r="AD33" s="259">
        <v>80</v>
      </c>
      <c r="AE33" s="78" t="s">
        <v>227</v>
      </c>
      <c r="AF33" s="63"/>
      <c r="AG33" s="44"/>
      <c r="AH33" s="44"/>
      <c r="AI33" s="44"/>
      <c r="AJ33" s="40"/>
      <c r="AK33" s="801"/>
      <c r="AW33" s="3">
        <v>1</v>
      </c>
    </row>
    <row r="34" spans="2:49" ht="21" customHeight="1">
      <c r="B34" s="799"/>
      <c r="C34" s="713"/>
      <c r="D34" s="141"/>
      <c r="E34" s="706" t="str">
        <f>IF(C34="",E33,SUBSTITUTE(E33,C34,IF(D34=""," ",D34)))</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34" s="244" t="str" cm="1">
        <f t="array" ref="F34">IF(ROW()=ROW(F25),E54,INDEX(H25:H54,ROW()-ROW(F25)))</f>
        <v/>
      </c>
      <c r="G34" s="704" t="str">
        <f>IF(F34="","",LEFT(F34,IF(LEN(F34)&lt;=E27,LEN(F34),IF((LEN(LEFT(F34,MIN(LEN(F34),E27+1)))-LEN(SUBSTITUTE(LEFT(F34,MIN(LEN(F34),E27+1))," ","")))&gt;0,FIND(CHAR(1),SUBSTITUTE(LEFT(F34,MIN(LEN(F34),E27+1))," ",CHAR(1),LEN(LEFT(F34,MIN(LEN(F34),E27+1)))-LEN(SUBSTITUTE(LEFT(F34,MIN(LEN(F34),E27+1))," ",""))))-1,FIND(" ",F34&amp;" ",E27+1)-1))))</f>
        <v/>
      </c>
      <c r="H34" s="705" t="str">
        <f>IF(OR(F34="",E27="",E27&lt;=0,G34=""),"",TRIM(MID(F34,LEN(G34)+1+IF(MID(F34,LEN(G34)+1,1)=" ",1,0),99999)))</f>
        <v/>
      </c>
      <c r="I34" s="50" t="str">
        <f>IF(LEN(TRIM(J34))&gt;0,COUNTIF(J25:J34,"&lt;&gt;")&amp;" ►","")</f>
        <v/>
      </c>
      <c r="J34" s="2" t="str" cm="1">
        <f t="array" ref="J34">IFERROR(INDEX(G25:G54,_xlfn.AGGREGATE(15,6,(ROW(G25:G54)-ROW(G25)+1)/(G25:G54&lt;&gt;""),ROW()-ROW(J25)+1)),"")</f>
        <v/>
      </c>
      <c r="K34" s="51" t="str">
        <f t="shared" si="20"/>
        <v/>
      </c>
      <c r="L34" s="52" t="str">
        <f t="shared" si="21"/>
        <v/>
      </c>
      <c r="M34" s="111"/>
      <c r="N34" s="2"/>
      <c r="R34" s="799"/>
      <c r="S34"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34" s="244" t="str" cm="1">
        <f t="array" ref="T34">IF(ROW()=ROW(T20),S49,INDEX(V20:V44,ROW()-ROW(T20)))</f>
        <v/>
      </c>
      <c r="U34" s="704" t="str">
        <f>IF(T34="","",LEFT(T34,IF(LEN(T34)&lt;=S22,LEN(T34),IF((LEN(LEFT(T34,MIN(LEN(T34),S22+1)))-LEN(SUBSTITUTE(LEFT(T34,MIN(LEN(T34),S22+1))," ","")))&gt;0,FIND(CHAR(1),SUBSTITUTE(LEFT(T34,MIN(LEN(T34),S22+1))," ",CHAR(1),LEN(LEFT(T34,MIN(LEN(T34),S22+1)))-LEN(SUBSTITUTE(LEFT(T34,MIN(LEN(T34),S22+1))," ",""))))-1,FIND(" ",T34&amp;" ",S22+1)-1))))</f>
        <v/>
      </c>
      <c r="V34" s="705" t="str">
        <f>IF(OR(T34="",S22="",S22&lt;=0,U34=""),"",TRIM(MID(T34,LEN(U34)+1+IF(MID(T34,LEN(U34)+1,1)=" ",1,0),99999)))</f>
        <v/>
      </c>
      <c r="W34" s="50" t="str">
        <f>IF(LEN(TRIM(X34))&gt;0,COUNTIF(X20:X34,"&lt;&gt;")&amp;" ►","")</f>
        <v/>
      </c>
      <c r="X34" s="2" t="str" cm="1">
        <f t="array" ref="X34">IFERROR(INDEX(U20:U49,_xlfn.AGGREGATE(15,6,(ROW(U20:U49)-ROW(U20)+1)/(U20:U49&lt;&gt;""),ROW()-ROW(X20)+1)),"")</f>
        <v/>
      </c>
      <c r="Y34" s="822"/>
      <c r="Z34" s="111"/>
      <c r="AA34" s="2"/>
      <c r="AB34" s="2"/>
      <c r="AC34" s="784"/>
      <c r="AD34" s="742"/>
      <c r="AE34" s="43" t="s">
        <v>228</v>
      </c>
      <c r="AF34" s="56"/>
      <c r="AG34" s="35"/>
      <c r="AH34" s="35"/>
      <c r="AI34" s="35"/>
      <c r="AJ34" s="56"/>
      <c r="AK34" s="801"/>
      <c r="AW34" s="3">
        <v>1</v>
      </c>
    </row>
    <row r="35" spans="2:49" ht="21" customHeight="1">
      <c r="B35" s="799"/>
      <c r="C35" s="713" t="s">
        <v>237</v>
      </c>
      <c r="D35" s="141" t="s">
        <v>238</v>
      </c>
      <c r="E35" s="706" t="str">
        <f>IF(C35="",E34,SUBSTITUTE(E34,C35,IF(D35=""," ",D35)))</f>
        <v>ce tableau permet de découper tralala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35" s="244" t="str" cm="1">
        <f t="array" ref="F35">IF(ROW()=ROW(F25),E54,INDEX(H25:H54,ROW()-ROW(F25)))</f>
        <v/>
      </c>
      <c r="G35" s="704" t="str">
        <f>IF(F35="","",LEFT(F35,IF(LEN(F35)&lt;=E27,LEN(F35),IF((LEN(LEFT(F35,MIN(LEN(F35),E27+1)))-LEN(SUBSTITUTE(LEFT(F35,MIN(LEN(F35),E27+1))," ","")))&gt;0,FIND(CHAR(1),SUBSTITUTE(LEFT(F35,MIN(LEN(F35),E27+1))," ",CHAR(1),LEN(LEFT(F35,MIN(LEN(F35),E27+1)))-LEN(SUBSTITUTE(LEFT(F35,MIN(LEN(F35),E27+1))," ",""))))-1,FIND(" ",F35&amp;" ",E27+1)-1))))</f>
        <v/>
      </c>
      <c r="H35" s="705" t="str">
        <f>IF(OR(F35="",E27="",E27&lt;=0,G35=""),"",TRIM(MID(F35,LEN(G35)+1+IF(MID(F35,LEN(G35)+1,1)=" ",1,0),99999)))</f>
        <v/>
      </c>
      <c r="I35" s="50" t="str">
        <f>IF(LEN(TRIM(J35))&gt;0,COUNTIF(J25:J35,"&lt;&gt;")&amp;" ►","")</f>
        <v/>
      </c>
      <c r="J35" s="2" t="str" cm="1">
        <f t="array" ref="J35">IFERROR(INDEX(G25:G54,_xlfn.AGGREGATE(15,6,(ROW(G25:G54)-ROW(G25)+1)/(G25:G54&lt;&gt;""),ROW()-ROW(J25)+1)),"")</f>
        <v/>
      </c>
      <c r="K35" s="51" t="str">
        <f t="shared" si="20"/>
        <v/>
      </c>
      <c r="L35" s="52" t="str">
        <f t="shared" si="21"/>
        <v/>
      </c>
      <c r="M35" s="111"/>
      <c r="R35" s="799"/>
      <c r="S35"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35" s="244" t="str" cm="1">
        <f t="array" ref="T35">IF(ROW()=ROW(T20),S49,INDEX(V20:V44,ROW()-ROW(T20)))</f>
        <v/>
      </c>
      <c r="U35" s="704" t="str">
        <f>IF(T35="","",LEFT(T35,IF(LEN(T35)&lt;=S22,LEN(T35),IF((LEN(LEFT(T35,MIN(LEN(T35),S22+1)))-LEN(SUBSTITUTE(LEFT(T35,MIN(LEN(T35),S22+1))," ","")))&gt;0,FIND(CHAR(1),SUBSTITUTE(LEFT(T35,MIN(LEN(T35),S22+1))," ",CHAR(1),LEN(LEFT(T35,MIN(LEN(T35),S22+1)))-LEN(SUBSTITUTE(LEFT(T35,MIN(LEN(T35),S22+1))," ",""))))-1,FIND(" ",T35&amp;" ",S22+1)-1))))</f>
        <v/>
      </c>
      <c r="V35" s="705" t="str">
        <f>IF(OR(T35="",S22="",S22&lt;=0,U35=""),"",TRIM(MID(T35,LEN(U35)+1+IF(MID(T35,LEN(U35)+1,1)=" ",1,0),99999)))</f>
        <v/>
      </c>
      <c r="W35" s="50" t="str">
        <f>IF(LEN(TRIM(X35))&gt;0,COUNTIF(X20:X35,"&lt;&gt;")&amp;" ►","")</f>
        <v/>
      </c>
      <c r="X35" s="2" t="str" cm="1">
        <f t="array" ref="X35">IFERROR(INDEX(U20:U49,_xlfn.AGGREGATE(15,6,(ROW(U20:U49)-ROW(U20)+1)/(U20:U49&lt;&gt;""),ROW()-ROW(X20)+1)),"")</f>
        <v/>
      </c>
      <c r="Y35" s="822"/>
      <c r="Z35" s="111"/>
      <c r="AB35" s="2"/>
      <c r="AC35" s="784"/>
      <c r="AD35" s="63"/>
      <c r="AE35" s="63"/>
      <c r="AF35" s="746"/>
      <c r="AG35" s="747"/>
      <c r="AH35" s="747"/>
      <c r="AI35" s="747"/>
      <c r="AJ35" s="749" t="s">
        <v>817</v>
      </c>
      <c r="AK35" s="801"/>
      <c r="AW35" s="3">
        <v>1</v>
      </c>
    </row>
    <row r="36" spans="2:49" ht="21" customHeight="1">
      <c r="B36" s="799"/>
      <c r="C36" s="713"/>
      <c r="D36" s="141"/>
      <c r="E36" s="706" t="str">
        <f t="shared" ref="E36:E53" si="25">IF(C36="",E35,SUBSTITUTE(E35,C36,IF(D36=""," ",D36)))</f>
        <v>ce tableau permet de découper tralala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36" s="244" t="str" cm="1">
        <f t="array" ref="F36">IF(ROW()=ROW(F25),E54,INDEX(H25:H54,ROW()-ROW(F25)))</f>
        <v/>
      </c>
      <c r="G36" s="704" t="str">
        <f>IF(F36="","",LEFT(F36,IF(LEN(F36)&lt;=E27,LEN(F36),IF((LEN(LEFT(F36,MIN(LEN(F36),E27+1)))-LEN(SUBSTITUTE(LEFT(F36,MIN(LEN(F36),E27+1))," ","")))&gt;0,FIND(CHAR(1),SUBSTITUTE(LEFT(F36,MIN(LEN(F36),E27+1))," ",CHAR(1),LEN(LEFT(F36,MIN(LEN(F36),E27+1)))-LEN(SUBSTITUTE(LEFT(F36,MIN(LEN(F36),E27+1))," ",""))))-1,FIND(" ",F36&amp;" ",E27+1)-1))))</f>
        <v/>
      </c>
      <c r="H36" s="705" t="str">
        <f>IF(OR(F36="",E27="",E27&lt;=0,G36=""),"",TRIM(MID(F36,LEN(G36)+1+IF(MID(F36,LEN(G36)+1,1)=" ",1,0),99999)))</f>
        <v/>
      </c>
      <c r="I36" s="50" t="str">
        <f>IF(LEN(TRIM(J36))&gt;0,COUNTIF(J25:J36,"&lt;&gt;")&amp;" ►","")</f>
        <v/>
      </c>
      <c r="J36" s="2" t="str" cm="1">
        <f t="array" ref="J36">IFERROR(INDEX(G25:G54,_xlfn.AGGREGATE(15,6,(ROW(G25:G54)-ROW(G25)+1)/(G25:G54&lt;&gt;""),ROW()-ROW(J25)+1)),"")</f>
        <v/>
      </c>
      <c r="K36" s="51" t="str">
        <f t="shared" si="20"/>
        <v/>
      </c>
      <c r="L36" s="52" t="str">
        <f t="shared" si="21"/>
        <v/>
      </c>
      <c r="M36" s="111"/>
      <c r="R36" s="799"/>
      <c r="S36"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36" s="244" t="str" cm="1">
        <f t="array" ref="T36">IF(ROW()=ROW(T20),S49,INDEX(V20:V44,ROW()-ROW(T20)))</f>
        <v/>
      </c>
      <c r="U36" s="704" t="str">
        <f>IF(T36="","",LEFT(T36,IF(LEN(T36)&lt;=S22,LEN(T36),IF((LEN(LEFT(T36,MIN(LEN(T36),S22+1)))-LEN(SUBSTITUTE(LEFT(T36,MIN(LEN(T36),S22+1))," ","")))&gt;0,FIND(CHAR(1),SUBSTITUTE(LEFT(T36,MIN(LEN(T36),S22+1))," ",CHAR(1),LEN(LEFT(T36,MIN(LEN(T36),S22+1)))-LEN(SUBSTITUTE(LEFT(T36,MIN(LEN(T36),S22+1))," ",""))))-1,FIND(" ",T36&amp;" ",S22+1)-1))))</f>
        <v/>
      </c>
      <c r="V36" s="705" t="str">
        <f>IF(OR(T36="",S22="",S22&lt;=0,U36=""),"",TRIM(MID(T36,LEN(U36)+1+IF(MID(T36,LEN(U36)+1,1)=" ",1,0),99999)))</f>
        <v/>
      </c>
      <c r="W36" s="50" t="str">
        <f>IF(LEN(TRIM(X36))&gt;0,COUNTIF(X20:X36,"&lt;&gt;")&amp;" ►","")</f>
        <v/>
      </c>
      <c r="X36" s="2" t="str" cm="1">
        <f t="array" ref="X36">IFERROR(INDEX(U20:U49,_xlfn.AGGREGATE(15,6,(ROW(U20:U49)-ROW(U20)+1)/(U20:U49&lt;&gt;""),ROW()-ROW(X20)+1)),"")</f>
        <v/>
      </c>
      <c r="Y36" s="822"/>
      <c r="Z36" s="111"/>
      <c r="AB36" s="2"/>
      <c r="AC36" s="784"/>
      <c r="AD36" s="63"/>
      <c r="AE36" s="63"/>
      <c r="AF36" s="63"/>
      <c r="AG36" s="63"/>
      <c r="AH36" s="63"/>
      <c r="AI36" s="63"/>
      <c r="AJ36" s="649" t="s">
        <v>79</v>
      </c>
      <c r="AK36" s="801"/>
      <c r="AW36" s="3">
        <v>1</v>
      </c>
    </row>
    <row r="37" spans="2:49" ht="21" customHeight="1">
      <c r="B37" s="799"/>
      <c r="C37" s="713" t="s">
        <v>239</v>
      </c>
      <c r="D37" s="141" t="s">
        <v>240</v>
      </c>
      <c r="E37" s="706" t="str">
        <f t="shared" si="25"/>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37" s="244" t="str" cm="1">
        <f t="array" ref="F37">IF(ROW()=ROW(F25),E54,INDEX(H25:H54,ROW()-ROW(F25)))</f>
        <v/>
      </c>
      <c r="G37" s="704" t="str">
        <f>IF(F37="","",LEFT(F37,IF(LEN(F37)&lt;=E27,LEN(F37),IF((LEN(LEFT(F37,MIN(LEN(F37),E27+1)))-LEN(SUBSTITUTE(LEFT(F37,MIN(LEN(F37),E27+1))," ","")))&gt;0,FIND(CHAR(1),SUBSTITUTE(LEFT(F37,MIN(LEN(F37),E27+1))," ",CHAR(1),LEN(LEFT(F37,MIN(LEN(F37),E27+1)))-LEN(SUBSTITUTE(LEFT(F37,MIN(LEN(F37),E27+1))," ",""))))-1,FIND(" ",F37&amp;" ",E27+1)-1))))</f>
        <v/>
      </c>
      <c r="H37" s="705" t="str">
        <f>IF(OR(F37="",E27="",E27&lt;=0,G37=""),"",TRIM(MID(F37,LEN(G37)+1+IF(MID(F37,LEN(G37)+1,1)=" ",1,0),99999)))</f>
        <v/>
      </c>
      <c r="I37" s="50" t="str">
        <f>IF(LEN(TRIM(J37))&gt;0,COUNTIF(J25:J37,"&lt;&gt;")&amp;" ►","")</f>
        <v/>
      </c>
      <c r="J37" s="2" t="str" cm="1">
        <f t="array" ref="J37">IFERROR(INDEX(G25:G54,_xlfn.AGGREGATE(15,6,(ROW(G25:G54)-ROW(G25)+1)/(G25:G54&lt;&gt;""),ROW()-ROW(J25)+1)),"")</f>
        <v/>
      </c>
      <c r="K37" s="51" t="str">
        <f t="shared" si="20"/>
        <v/>
      </c>
      <c r="L37" s="52" t="str">
        <f t="shared" si="21"/>
        <v/>
      </c>
      <c r="M37" s="111"/>
      <c r="R37" s="799"/>
      <c r="S37"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37" s="244" t="str" cm="1">
        <f t="array" ref="T37">IF(ROW()=ROW(T20),S49,INDEX(V20:V44,ROW()-ROW(T20)))</f>
        <v/>
      </c>
      <c r="U37" s="704" t="str">
        <f>IF(T37="","",LEFT(T37,IF(LEN(T37)&lt;=S22,LEN(T37),IF((LEN(LEFT(T37,MIN(LEN(T37),S22+1)))-LEN(SUBSTITUTE(LEFT(T37,MIN(LEN(T37),S22+1))," ","")))&gt;0,FIND(CHAR(1),SUBSTITUTE(LEFT(T37,MIN(LEN(T37),S22+1))," ",CHAR(1),LEN(LEFT(T37,MIN(LEN(T37),S22+1)))-LEN(SUBSTITUTE(LEFT(T37,MIN(LEN(T37),S22+1))," ",""))))-1,FIND(" ",T37&amp;" ",S22+1)-1))))</f>
        <v/>
      </c>
      <c r="V37" s="705" t="str">
        <f>IF(OR(T37="",S22="",S22&lt;=0,U37=""),"",TRIM(MID(T37,LEN(U37)+1+IF(MID(T37,LEN(U37)+1,1)=" ",1,0),99999)))</f>
        <v/>
      </c>
      <c r="W37" s="50" t="str">
        <f>IF(LEN(TRIM(X37))&gt;0,COUNTIF(X20:X37,"&lt;&gt;")&amp;" ►","")</f>
        <v/>
      </c>
      <c r="X37" s="2" t="str" cm="1">
        <f t="array" ref="X37">IFERROR(INDEX(U20:U49,_xlfn.AGGREGATE(15,6,(ROW(U20:U49)-ROW(U20)+1)/(U20:U49&lt;&gt;""),ROW()-ROW(X20)+1)),"")</f>
        <v/>
      </c>
      <c r="Y37" s="822"/>
      <c r="Z37" s="111"/>
      <c r="AB37" s="2"/>
      <c r="AC37" s="784"/>
      <c r="AD37" s="158"/>
      <c r="AE37" s="132"/>
      <c r="AF37" s="133"/>
      <c r="AG37" s="132"/>
      <c r="AH37" s="132"/>
      <c r="AI37" s="132"/>
      <c r="AJ37" s="646" t="s">
        <v>169</v>
      </c>
      <c r="AK37" s="801"/>
      <c r="AW37" s="3">
        <v>1</v>
      </c>
    </row>
    <row r="38" spans="2:49" ht="21" customHeight="1">
      <c r="B38" s="799"/>
      <c r="C38" s="713"/>
      <c r="D38" s="141"/>
      <c r="E38" s="706" t="str">
        <f t="shared" si="25"/>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38" s="244" t="str" cm="1">
        <f t="array" ref="F38">IF(ROW()=ROW(F25),E54,INDEX(H25:H49,ROW()-ROW(F25)))</f>
        <v/>
      </c>
      <c r="G38" s="704" t="str">
        <f>IF(F38="","",LEFT(F38,IF(LEN(F38)&lt;=E27,LEN(F38),IF((LEN(LEFT(F38,MIN(LEN(F38),E27+1)))-LEN(SUBSTITUTE(LEFT(F38,MIN(LEN(F38),E27+1))," ","")))&gt;0,FIND(CHAR(1),SUBSTITUTE(LEFT(F38,MIN(LEN(F38),E27+1))," ",CHAR(1),LEN(LEFT(F38,MIN(LEN(F38),E27+1)))-LEN(SUBSTITUTE(LEFT(F38,MIN(LEN(F38),E27+1))," ",""))))-1,FIND(" ",F38&amp;" ",E27+1)-1))))</f>
        <v/>
      </c>
      <c r="H38" s="705" t="str">
        <f>IF(OR(F38="",E27="",E27&lt;=0,G38=""),"",TRIM(MID(F38,LEN(G38)+1+IF(MID(F38,LEN(G38)+1,1)=" ",1,0),99999)))</f>
        <v/>
      </c>
      <c r="I38" s="50" t="str">
        <f>IF(LEN(TRIM(J38))&gt;0,COUNTIF(J25:J38,"&lt;&gt;")&amp;" ►","")</f>
        <v/>
      </c>
      <c r="J38" s="2" t="str" cm="1">
        <f t="array" ref="J38">IFERROR(INDEX(G25:G54,_xlfn.AGGREGATE(15,6,(ROW(G25:G54)-ROW(G25)+1)/(G25:G54&lt;&gt;""),ROW()-ROW(J25)+1)),"")</f>
        <v/>
      </c>
      <c r="K38" s="51" t="str">
        <f t="shared" si="20"/>
        <v/>
      </c>
      <c r="L38" s="52" t="str">
        <f t="shared" si="21"/>
        <v/>
      </c>
      <c r="M38" s="111"/>
      <c r="R38" s="799"/>
      <c r="S38"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38" s="244" t="str" cm="1">
        <f t="array" ref="T38">IF(ROW()=ROW(T20),S49,INDEX(V20:V44,ROW()-ROW(T20)))</f>
        <v/>
      </c>
      <c r="U38" s="704" t="str">
        <f>IF(T38="","",LEFT(T38,IF(LEN(T38)&lt;=S22,LEN(T38),IF((LEN(LEFT(T38,MIN(LEN(T38),S22+1)))-LEN(SUBSTITUTE(LEFT(T38,MIN(LEN(T38),S22+1))," ","")))&gt;0,FIND(CHAR(1),SUBSTITUTE(LEFT(T38,MIN(LEN(T38),S22+1))," ",CHAR(1),LEN(LEFT(T38,MIN(LEN(T38),S22+1)))-LEN(SUBSTITUTE(LEFT(T38,MIN(LEN(T38),S22+1))," ",""))))-1,FIND(" ",T38&amp;" ",S22+1)-1))))</f>
        <v/>
      </c>
      <c r="V38" s="705" t="str">
        <f>IF(OR(T38="",S22="",S22&lt;=0,U38=""),"",TRIM(MID(T38,LEN(U38)+1+IF(MID(T38,LEN(U38)+1,1)=" ",1,0),99999)))</f>
        <v/>
      </c>
      <c r="W38" s="50" t="str">
        <f>IF(LEN(TRIM(X38))&gt;0,COUNTIF(X20:X38,"&lt;&gt;")&amp;" ►","")</f>
        <v/>
      </c>
      <c r="X38" s="2" t="str" cm="1">
        <f t="array" ref="X38">IFERROR(INDEX(U20:U49,_xlfn.AGGREGATE(15,6,(ROW(U20:U49)-ROW(U20)+1)/(U20:U49&lt;&gt;""),ROW()-ROW(X20)+1)),"")</f>
        <v/>
      </c>
      <c r="Y38" s="822"/>
      <c r="Z38" s="111"/>
      <c r="AB38" s="2"/>
      <c r="AC38" s="784"/>
      <c r="AD38" s="88" t="str">
        <f>IF(TRIM(SUBSTITUTE(AJ36,CHAR(160),""))="","",AJ36)</f>
        <v xml:space="preserve">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   </v>
      </c>
      <c r="AE38" s="49" t="str" cm="1">
        <f t="array" ref="AE38">IF(ROW()=ROW(AE38),AD41,INDEX(AF38:AF48,ROW()-ROW(AE38)))</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F38" s="89" t="str">
        <f>IF(OR(AE38="",AD40="",AD40&lt;=0,AG38=""),"",TRIM(MID(AE38,LEN(AG38)+1+IF(MID(AE38,LEN(AG38)+1,1)=" ",1,0),99999)))</f>
        <v>caractères saisis ; ❶ Saisissez la largeur du document dans lequel vous collerez ensuite le texte ► ❷ Saisissez ou coller le texte que vous voulez découper dans cette cellule ▼ ; ❸ saisissez un nombre de caractères cellule fond jaune ▲</v>
      </c>
      <c r="AG38" s="49" t="str">
        <f>IF(OR(AH38="",AH38=0,AH38="0"),"",IF(LEN(AH38)&lt;=AD40,AH38,IF(LEN(SUBSTITUTE(AI38," ",""))=AD40+1,LEFT(AH38,AD40),LEFT(AH38,FIND("§",SUBSTITUTE(AI38," ","§",LEN(AI38)-LEN(SUBSTITUTE(AI38," ",""))))-1))))</f>
        <v>Ce tableau découpe votre texte AVEC ou SANS la ponctuation au nombre de</v>
      </c>
      <c r="AH38" s="49" t="str">
        <f t="shared" ref="AH38:AH47" si="26">IF(OR(AE38="",AE38=0),"",TRIM(SUBSTITUTE(SUBSTITUTE(AE38,CHAR(160)," "),CHAR(10)," ")))</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I38" s="49" t="str">
        <f>IF(OR(AH38="",AH38=0,AH38="0"),"",LEFT(AH38,AD40+1))</f>
        <v>Ce tableau découpe votre texte AVEC ou SANS la ponctuation au nombre de caractère</v>
      </c>
      <c r="AJ38" s="59" t="str" cm="1">
        <f t="array" ref="AJ38:AJ41">_xlfn._xlws.FILTER(AG38:AG47,TRIM(SUBSTITUTE(AG38:AG47,CHAR(160),""))&lt;&gt;"")</f>
        <v>Ce tableau découpe votre texte AVEC ou SANS la ponctuation au nombre de</v>
      </c>
      <c r="AK38" s="801"/>
      <c r="AW38" s="3">
        <v>1</v>
      </c>
    </row>
    <row r="39" spans="2:49" ht="21" customHeight="1">
      <c r="B39" s="799"/>
      <c r="C39" s="713"/>
      <c r="D39" s="141"/>
      <c r="E39" s="706" t="str">
        <f t="shared" si="25"/>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39" s="244" t="str" cm="1">
        <f t="array" ref="F39">IF(ROW()=ROW(F25),E54,INDEX(H25:H49,ROW()-ROW(F25)))</f>
        <v/>
      </c>
      <c r="G39" s="704" t="str">
        <f>IF(F39="","",LEFT(F39,IF(LEN(F39)&lt;=E27,LEN(F39),IF((LEN(LEFT(F39,MIN(LEN(F39),E27+1)))-LEN(SUBSTITUTE(LEFT(F39,MIN(LEN(F39),E27+1))," ","")))&gt;0,FIND(CHAR(1),SUBSTITUTE(LEFT(F39,MIN(LEN(F39),E27+1))," ",CHAR(1),LEN(LEFT(F39,MIN(LEN(F39),E27+1)))-LEN(SUBSTITUTE(LEFT(F39,MIN(LEN(F39),E27+1))," ",""))))-1,FIND(" ",F39&amp;" ",E27+1)-1))))</f>
        <v/>
      </c>
      <c r="H39" s="705" t="str">
        <f>IF(OR(F39="",E27="",E27&lt;=0,G39=""),"",TRIM(MID(F39,LEN(G39)+1+IF(MID(F39,LEN(G39)+1,1)=" ",1,0),99999)))</f>
        <v/>
      </c>
      <c r="I39" s="50" t="str">
        <f>IF(LEN(TRIM(J39))&gt;0,COUNTIF(J25:J39,"&lt;&gt;")&amp;" ►","")</f>
        <v/>
      </c>
      <c r="J39" s="2" t="str" cm="1">
        <f t="array" ref="J39">IFERROR(INDEX(G25:G54,_xlfn.AGGREGATE(15,6,(ROW(G25:G54)-ROW(G25)+1)/(G25:G54&lt;&gt;""),ROW()-ROW(J25)+1)),"")</f>
        <v/>
      </c>
      <c r="K39" s="51" t="str">
        <f t="shared" si="20"/>
        <v/>
      </c>
      <c r="L39" s="52" t="str">
        <f t="shared" si="21"/>
        <v/>
      </c>
      <c r="M39" s="111"/>
      <c r="R39" s="799"/>
      <c r="S39"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39" s="244" t="str" cm="1">
        <f t="array" ref="T39">IF(ROW()=ROW(T20),S49,INDEX(V20:V44,ROW()-ROW(T20)))</f>
        <v/>
      </c>
      <c r="U39" s="704" t="str">
        <f>IF(T39="","",LEFT(T39,IF(LEN(T39)&lt;=S22,LEN(T39),IF((LEN(LEFT(T39,MIN(LEN(T39),S22+1)))-LEN(SUBSTITUTE(LEFT(T39,MIN(LEN(T39),S22+1))," ","")))&gt;0,FIND(CHAR(1),SUBSTITUTE(LEFT(T39,MIN(LEN(T39),S22+1))," ",CHAR(1),LEN(LEFT(T39,MIN(LEN(T39),S22+1)))-LEN(SUBSTITUTE(LEFT(T39,MIN(LEN(T39),S22+1))," ",""))))-1,FIND(" ",T39&amp;" ",S22+1)-1))))</f>
        <v/>
      </c>
      <c r="V39" s="705" t="str">
        <f>IF(OR(T39="",S22="",S22&lt;=0,U39=""),"",TRIM(MID(T39,LEN(U39)+1+IF(MID(T39,LEN(U39)+1,1)=" ",1,0),99999)))</f>
        <v/>
      </c>
      <c r="W39" s="50" t="str">
        <f>IF(LEN(TRIM(X39))&gt;0,COUNTIF(X20:X39,"&lt;&gt;")&amp;" ►","")</f>
        <v/>
      </c>
      <c r="X39" s="2" t="str" cm="1">
        <f t="array" ref="X39">IFERROR(INDEX(U20:U49,_xlfn.AGGREGATE(15,6,(ROW(U20:U49)-ROW(U20)+1)/(U20:U49&lt;&gt;""),ROW()-ROW(X20)+1)),"")</f>
        <v/>
      </c>
      <c r="Y39" s="822"/>
      <c r="Z39" s="111"/>
      <c r="AB39" s="2"/>
      <c r="AC39" s="784"/>
      <c r="AD39" s="55" t="str">
        <f>TRIM(SUBSTITUTE(SUBSTITUTE(SUBSTITUTE(SUBSTITUTE(SUBSTITUTE(SUBSTITUTE(SUBSTITUTE(SUBSTITUTE(SUBSTITUTE(CLEAN(IF(OR(LEFT(AD38,1)="-",LEFT(AD38,1)="="),MID(AD38,2,99999),AD38)),"—","-"),"–","-"),CHAR(160)," "),CHAR(9)," "),CHAR(13)," "),CHAR(10)," ")," "," ")," "," ")," "," "))</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E39" s="49" t="str" cm="1">
        <f t="array" ref="AE39">IF(ROW()=ROW(AE38),AD41,INDEX(AF38:AF48,ROW()-ROW(AE38)))</f>
        <v>caractères saisis ; ❶ Saisissez la largeur du document dans lequel vous collerez ensuite le texte ► ❷ Saisissez ou coller le texte que vous voulez découper dans cette cellule ▼ ; ❸ saisissez un nombre de caractères cellule fond jaune ▲</v>
      </c>
      <c r="AF39" s="89" t="str">
        <f>IF(OR(AE39="",AD40="",AD40&lt;=0,AG39=""),"",TRIM(MID(AE39,LEN(AG39)+1+IF(MID(AE39,LEN(AG39)+1,1)=" ",1,0),99999)))</f>
        <v>ensuite le texte ► ❷ Saisissez ou coller le texte que vous voulez découper dans cette cellule ▼ ; ❸ saisissez un nombre de caractères cellule fond jaune ▲</v>
      </c>
      <c r="AG39" s="49" t="str">
        <f>IF(OR(AH39="",AH39=0,AH39="0"),"",IF(LEN(AH39)&lt;=AD40,AH39,IF(LEN(SUBSTITUTE(AI39," ",""))=AD40+1,LEFT(AH39,AD40),LEFT(AH39,FIND("§",SUBSTITUTE(AI39," ","§",LEN(AI39)-LEN(SUBSTITUTE(AI39," ",""))))-1))))</f>
        <v>caractères saisis ; ❶ Saisissez la largeur du document dans lequel vous collerez</v>
      </c>
      <c r="AH39" s="49" t="str">
        <f t="shared" si="26"/>
        <v>caractères saisis ; ❶ Saisissez la largeur du document dans lequel vous collerez ensuite le texte ► ❷ Saisissez ou coller le texte que vous voulez découper dans cette cellule ▼ ; ❸ saisissez un nombre de caractères cellule fond jaune ▲</v>
      </c>
      <c r="AI39" s="49" t="str">
        <f>IF(OR(AH39="",AH39=0,AH39="0"),"",LEFT(AH39,AD40+1))</f>
        <v xml:space="preserve">caractères saisis ; ❶ Saisissez la largeur du document dans lequel vous collerez </v>
      </c>
      <c r="AJ39" s="59" t="str">
        <v>caractères saisis ; ❶ Saisissez la largeur du document dans lequel vous collerez</v>
      </c>
      <c r="AK39" s="801"/>
      <c r="AW39" s="3">
        <v>1</v>
      </c>
    </row>
    <row r="40" spans="2:49" ht="21" customHeight="1">
      <c r="B40" s="799"/>
      <c r="C40" s="713"/>
      <c r="D40" s="141"/>
      <c r="E40" s="706" t="str">
        <f t="shared" si="25"/>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0" s="244" t="str" cm="1">
        <f t="array" ref="F40">IF(ROW()=ROW(F25),E54,INDEX(H25:H49,ROW()-ROW(F25)))</f>
        <v/>
      </c>
      <c r="G40" s="704" t="str">
        <f>IF(F40="","",LEFT(F40,IF(LEN(F40)&lt;=E27,LEN(F40),IF((LEN(LEFT(F40,MIN(LEN(F40),E27+1)))-LEN(SUBSTITUTE(LEFT(F40,MIN(LEN(F40),E27+1))," ","")))&gt;0,FIND(CHAR(1),SUBSTITUTE(LEFT(F40,MIN(LEN(F40),E27+1))," ",CHAR(1),LEN(LEFT(F40,MIN(LEN(F40),E27+1)))-LEN(SUBSTITUTE(LEFT(F40,MIN(LEN(F40),E27+1))," ",""))))-1,FIND(" ",F40&amp;" ",E27+1)-1))))</f>
        <v/>
      </c>
      <c r="H40" s="705" t="str">
        <f>IF(OR(F40="",E27="",E27&lt;=0,G40=""),"",TRIM(MID(F40,LEN(G40)+1+IF(MID(F40,LEN(G40)+1,1)=" ",1,0),99999)))</f>
        <v/>
      </c>
      <c r="I40" s="50" t="str">
        <f>IF(LEN(TRIM(J40))&gt;0,COUNTIF(J25:J40,"&lt;&gt;")&amp;" ►","")</f>
        <v/>
      </c>
      <c r="J40" s="2" t="str" cm="1">
        <f t="array" ref="J40">IFERROR(INDEX(G25:G54,_xlfn.AGGREGATE(15,6,(ROW(G25:G54)-ROW(G25)+1)/(G25:G54&lt;&gt;""),ROW()-ROW(J25)+1)),"")</f>
        <v/>
      </c>
      <c r="K40" s="51" t="str">
        <f t="shared" si="20"/>
        <v/>
      </c>
      <c r="L40" s="52" t="str">
        <f t="shared" si="21"/>
        <v/>
      </c>
      <c r="M40" s="111"/>
      <c r="R40" s="799"/>
      <c r="S40"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40" s="244" t="str" cm="1">
        <f t="array" ref="T40">IF(ROW()=ROW(T20),S49,INDEX(V20:V44,ROW()-ROW(T20)))</f>
        <v/>
      </c>
      <c r="U40" s="704" t="str">
        <f>IF(T40="","",LEFT(T40,IF(LEN(T40)&lt;=S22,LEN(T40),IF((LEN(LEFT(T40,MIN(LEN(T40),S22+1)))-LEN(SUBSTITUTE(LEFT(T40,MIN(LEN(T40),S22+1))," ","")))&gt;0,FIND(CHAR(1),SUBSTITUTE(LEFT(T40,MIN(LEN(T40),S22+1))," ",CHAR(1),LEN(LEFT(T40,MIN(LEN(T40),S22+1)))-LEN(SUBSTITUTE(LEFT(T40,MIN(LEN(T40),S22+1))," ",""))))-1,FIND(" ",T40&amp;" ",S22+1)-1))))</f>
        <v/>
      </c>
      <c r="V40" s="705" t="str">
        <f>IF(OR(T40="",S22="",S22&lt;=0,U40=""),"",TRIM(MID(T40,LEN(U40)+1+IF(MID(T40,LEN(U40)+1,1)=" ",1,0),99999)))</f>
        <v/>
      </c>
      <c r="W40" s="50" t="str">
        <f>IF(LEN(TRIM(X40))&gt;0,COUNTIF(X20:X40,"&lt;&gt;")&amp;" ►","")</f>
        <v/>
      </c>
      <c r="X40" s="2" t="str" cm="1">
        <f t="array" ref="X40">IFERROR(INDEX(U20:U49,_xlfn.AGGREGATE(15,6,(ROW(U20:U49)-ROW(U20)+1)/(U20:U49&lt;&gt;""),ROW()-ROW(X20)+1)),"")</f>
        <v/>
      </c>
      <c r="Y40" s="822"/>
      <c r="Z40" s="111"/>
      <c r="AB40" s="2"/>
      <c r="AC40" s="784"/>
      <c r="AD40" s="92">
        <f>AD33</f>
        <v>80</v>
      </c>
      <c r="AE40" s="49" t="str" cm="1">
        <f t="array" ref="AE40">IF(ROW()=ROW(AE38),AD41,INDEX(AF38:AF48,ROW()-ROW(AE38)))</f>
        <v>ensuite le texte ► ❷ Saisissez ou coller le texte que vous voulez découper dans cette cellule ▼ ; ❸ saisissez un nombre de caractères cellule fond jaune ▲</v>
      </c>
      <c r="AF40" s="89" t="str">
        <f>IF(OR(AE40="",AD40="",AD40&lt;=0,AG40=""),"",TRIM(MID(AE40,LEN(AG40)+1+IF(MID(AE40,LEN(AG40)+1,1)=" ",1,0),99999)))</f>
        <v>cette cellule ▼ ; ❸ saisissez un nombre de caractères cellule fond jaune ▲</v>
      </c>
      <c r="AG40" s="49" t="str">
        <f>IF(OR(AH40="",AH40=0,AH40="0"),"",IF(LEN(AH40)&lt;=AD40,AH40,IF(LEN(SUBSTITUTE(AI40," ",""))=AD40+1,LEFT(AH40,AD40),LEFT(AH40,FIND("§",SUBSTITUTE(AI40," ","§",LEN(AI40)-LEN(SUBSTITUTE(AI40," ",""))))-1))))</f>
        <v>ensuite le texte ► ❷ Saisissez ou coller le texte que vous voulez découper dans</v>
      </c>
      <c r="AH40" s="49" t="str">
        <f t="shared" si="26"/>
        <v>ensuite le texte ► ❷ Saisissez ou coller le texte que vous voulez découper dans cette cellule ▼ ; ❸ saisissez un nombre de caractères cellule fond jaune ▲</v>
      </c>
      <c r="AI40" s="49" t="str">
        <f>IF(OR(AH40="",AH40=0,AH40="0"),"",LEFT(AH40,AD40+1))</f>
        <v>ensuite le texte ► ❷ Saisissez ou coller le texte que vous voulez découper dans c</v>
      </c>
      <c r="AJ40" s="59" t="str">
        <v>ensuite le texte ► ❷ Saisissez ou coller le texte que vous voulez découper dans</v>
      </c>
      <c r="AK40" s="801"/>
      <c r="AW40" s="3">
        <v>1</v>
      </c>
    </row>
    <row r="41" spans="2:49" ht="21" customHeight="1">
      <c r="B41" s="799"/>
      <c r="C41" s="713"/>
      <c r="D41" s="141"/>
      <c r="E41" s="706" t="str">
        <f t="shared" si="25"/>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1" s="244" t="str" cm="1">
        <f t="array" ref="F41">IF(ROW()=ROW(F25),E54,INDEX(H25:H49,ROW()-ROW(F25)))</f>
        <v/>
      </c>
      <c r="G41" s="704" t="str">
        <f>IF(F41="","",LEFT(F41,IF(LEN(F41)&lt;=E27,LEN(F41),IF((LEN(LEFT(F41,MIN(LEN(F41),E27+1)))-LEN(SUBSTITUTE(LEFT(F41,MIN(LEN(F41),E27+1))," ","")))&gt;0,FIND(CHAR(1),SUBSTITUTE(LEFT(F41,MIN(LEN(F41),E27+1))," ",CHAR(1),LEN(LEFT(F41,MIN(LEN(F41),E27+1)))-LEN(SUBSTITUTE(LEFT(F41,MIN(LEN(F41),E27+1))," ",""))))-1,FIND(" ",F41&amp;" ",E27+1)-1))))</f>
        <v/>
      </c>
      <c r="H41" s="705" t="str">
        <f>IF(OR(F41="",E27="",E27&lt;=0,G41=""),"",TRIM(MID(F41,LEN(G41)+1+IF(MID(F41,LEN(G41)+1,1)=" ",1,0),99999)))</f>
        <v/>
      </c>
      <c r="I41" s="50" t="str">
        <f>IF(LEN(TRIM(J41))&gt;0,COUNTIF(J25:J41,"&lt;&gt;")&amp;" ►","")</f>
        <v/>
      </c>
      <c r="J41" s="2" t="str" cm="1">
        <f t="array" ref="J41">IFERROR(INDEX(G25:G54,_xlfn.AGGREGATE(15,6,(ROW(G25:G54)-ROW(G25)+1)/(G25:G54&lt;&gt;""),ROW()-ROW(J25)+1)),"")</f>
        <v/>
      </c>
      <c r="K41" s="51" t="str">
        <f t="shared" si="20"/>
        <v/>
      </c>
      <c r="L41" s="52" t="str">
        <f t="shared" si="21"/>
        <v/>
      </c>
      <c r="M41" s="111"/>
      <c r="R41" s="799"/>
      <c r="S41"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41" s="244" t="str" cm="1">
        <f t="array" ref="T41">IF(ROW()=ROW(T20),S49,INDEX(V20:V49,ROW()-ROW(T20)))</f>
        <v/>
      </c>
      <c r="U41" s="704" t="str">
        <f>IF(T41="","",LEFT(T41,IF(LEN(T41)&lt;=S22,LEN(T41),IF((LEN(LEFT(T41,MIN(LEN(T41),S22+1)))-LEN(SUBSTITUTE(LEFT(T41,MIN(LEN(T41),S22+1))," ","")))&gt;0,FIND(CHAR(1),SUBSTITUTE(LEFT(T41,MIN(LEN(T41),S22+1))," ",CHAR(1),LEN(LEFT(T41,MIN(LEN(T41),S22+1)))-LEN(SUBSTITUTE(LEFT(T41,MIN(LEN(T41),S22+1))," ",""))))-1,FIND(" ",T41&amp;" ",S22+1)-1))))</f>
        <v/>
      </c>
      <c r="V41" s="705" t="str">
        <f>IF(OR(T41="",S22="",S22&lt;=0,U41=""),"",TRIM(MID(T41,LEN(U41)+1+IF(MID(T41,LEN(U41)+1,1)=" ",1,0),99999)))</f>
        <v/>
      </c>
      <c r="W41" s="50" t="str">
        <f>IF(LEN(TRIM(X41))&gt;0,COUNTIF(X20:X41,"&lt;&gt;")&amp;" ►","")</f>
        <v/>
      </c>
      <c r="X41" s="2" t="str" cm="1">
        <f t="array" ref="X41">IFERROR(INDEX(U20:U49,_xlfn.AGGREGATE(15,6,(ROW(U20:U49)-ROW(U20)+1)/(U20:U49&lt;&gt;""),ROW()-ROW(X20)+1)),"")</f>
        <v/>
      </c>
      <c r="Y41" s="822"/>
      <c r="Z41" s="111"/>
      <c r="AB41" s="2"/>
      <c r="AC41" s="784"/>
      <c r="AD41" s="55" t="str">
        <f>IF(UPPER(TRIM(AD34))="X",AD45,AD39)</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E41" s="49" t="str" cm="1">
        <f t="array" ref="AE41">IF(ROW()=ROW(AE38),AD41,INDEX(AF38:AF48,ROW()-ROW(AE38)))</f>
        <v>cette cellule ▼ ; ❸ saisissez un nombre de caractères cellule fond jaune ▲</v>
      </c>
      <c r="AF41" s="89" t="str">
        <f>IF(OR(AE41="",AD40="",AD40&lt;=0,AG41=""),"",TRIM(MID(AE41,LEN(AG41)+1+IF(MID(AE41,LEN(AG41)+1,1)=" ",1,0),99999)))</f>
        <v/>
      </c>
      <c r="AG41" s="49" t="str">
        <f>IF(OR(AH41="",AH41=0,AH41="0"),"",IF(LEN(AH41)&lt;=AD40,AH41,IF(LEN(SUBSTITUTE(AI41," ",""))=AD40+1,LEFT(AH41,AD40),LEFT(AH41,FIND("§",SUBSTITUTE(AI41," ","§",LEN(AI41)-LEN(SUBSTITUTE(AI41," ",""))))-1))))</f>
        <v>cette cellule ▼ ; ❸ saisissez un nombre de caractères cellule fond jaune ▲</v>
      </c>
      <c r="AH41" s="49" t="str">
        <f t="shared" si="26"/>
        <v>cette cellule ▼ ; ❸ saisissez un nombre de caractères cellule fond jaune ▲</v>
      </c>
      <c r="AI41" s="49" t="str">
        <f>IF(OR(AH41="",AH41=0,AH41="0"),"",LEFT(AH41,AD40+1))</f>
        <v>cette cellule ▼ ; ❸ saisissez un nombre de caractères cellule fond jaune ▲</v>
      </c>
      <c r="AJ41" s="59" t="str">
        <v>cette cellule ▼ ; ❸ saisissez un nombre de caractères cellule fond jaune ▲</v>
      </c>
      <c r="AK41" s="801"/>
      <c r="AW41" s="3">
        <v>1</v>
      </c>
    </row>
    <row r="42" spans="2:49" ht="21" customHeight="1">
      <c r="B42" s="799"/>
      <c r="C42" s="713"/>
      <c r="D42" s="141"/>
      <c r="E42" s="706" t="str">
        <f t="shared" si="25"/>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2" s="244" t="str" cm="1">
        <f t="array" ref="F42">IF(ROW()=ROW(F25),E54,INDEX(H25:H49,ROW()-ROW(F25)))</f>
        <v/>
      </c>
      <c r="G42" s="704" t="str">
        <f>IF(F42="","",LEFT(F42,IF(LEN(F42)&lt;=E27,LEN(F42),IF((LEN(LEFT(F42,MIN(LEN(F42),E27+1)))-LEN(SUBSTITUTE(LEFT(F42,MIN(LEN(F42),E27+1))," ","")))&gt;0,FIND(CHAR(1),SUBSTITUTE(LEFT(F42,MIN(LEN(F42),E27+1))," ",CHAR(1),LEN(LEFT(F42,MIN(LEN(F42),E27+1)))-LEN(SUBSTITUTE(LEFT(F42,MIN(LEN(F42),E27+1))," ",""))))-1,FIND(" ",F42&amp;" ",E27+1)-1))))</f>
        <v/>
      </c>
      <c r="H42" s="705" t="str">
        <f>IF(OR(F42="",E27="",E27&lt;=0,G42=""),"",TRIM(MID(F42,LEN(G42)+1+IF(MID(F42,LEN(G42)+1,1)=" ",1,0),99999)))</f>
        <v/>
      </c>
      <c r="I42" s="50" t="str">
        <f>IF(LEN(TRIM(J42))&gt;0,COUNTIF(J25:J42,"&lt;&gt;")&amp;" ►","")</f>
        <v/>
      </c>
      <c r="J42" s="2" t="str" cm="1">
        <f t="array" ref="J42">IFERROR(INDEX(G25:G54,_xlfn.AGGREGATE(15,6,(ROW(G25:G54)-ROW(G25)+1)/(G25:G54&lt;&gt;""),ROW()-ROW(J25)+1)),"")</f>
        <v/>
      </c>
      <c r="K42" s="51" t="str">
        <f t="shared" si="20"/>
        <v/>
      </c>
      <c r="L42" s="52" t="str">
        <f t="shared" si="21"/>
        <v/>
      </c>
      <c r="M42" s="111"/>
      <c r="R42" s="799"/>
      <c r="S42"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42" s="244" t="str" cm="1">
        <f t="array" ref="T42">IF(ROW()=ROW(T20),S49,INDEX(V20:V49,ROW()-ROW(T20)))</f>
        <v/>
      </c>
      <c r="U42" s="704" t="str">
        <f>IF(T42="","",LEFT(T42,IF(LEN(T42)&lt;=S22,LEN(T42),IF((LEN(LEFT(T42,MIN(LEN(T42),S22+1)))-LEN(SUBSTITUTE(LEFT(T42,MIN(LEN(T42),S22+1))," ","")))&gt;0,FIND(CHAR(1),SUBSTITUTE(LEFT(T42,MIN(LEN(T42),S22+1))," ",CHAR(1),LEN(LEFT(T42,MIN(LEN(T42),S22+1)))-LEN(SUBSTITUTE(LEFT(T42,MIN(LEN(T42),S22+1))," ",""))))-1,FIND(" ",T42&amp;" ",S22+1)-1))))</f>
        <v/>
      </c>
      <c r="V42" s="705" t="str">
        <f>IF(OR(T42="",S22="",S22&lt;=0,U42=""),"",TRIM(MID(T42,LEN(U42)+1+IF(MID(T42,LEN(U42)+1,1)=" ",1,0),99999)))</f>
        <v/>
      </c>
      <c r="W42" s="50" t="str">
        <f>IF(LEN(TRIM(X42))&gt;0,COUNTIF(X20:X42,"&lt;&gt;")&amp;" ►","")</f>
        <v/>
      </c>
      <c r="X42" s="2" t="str" cm="1">
        <f t="array" ref="X42">IFERROR(INDEX(U20:U49,_xlfn.AGGREGATE(15,6,(ROW(U20:U49)-ROW(U20)+1)/(U20:U49&lt;&gt;""),ROW()-ROW(X20)+1)),"")</f>
        <v/>
      </c>
      <c r="Y42" s="822"/>
      <c r="Z42" s="111"/>
      <c r="AB42" s="2"/>
      <c r="AC42" s="784"/>
      <c r="AD42" s="94" t="str">
        <f>TRIM(SUBSTITUTE(SUBSTITUTE(SUBSTITUTE(SUBSTITUTE(SUBSTITUTE(SUBSTITUTE(SUBSTITUTE(SUBSTITUTE(SUBSTITUTE(SUBSTITUTE(AD39,","," "),";"," "),":"," "),"!"," "),"?"," "),"…"," "),"»"," "),"«"," "),"/"," "),"."," "))</f>
        <v>Ce tableau découpe votre texte AVEC ou SANS la ponctuation au nombre de caractères saisis ❶ Saisissez la largeur du document dans lequel vous collerez ensuite le texte ► ❷ Saisissez ou coller le texte que vous voulez découper dans cette cellule ▼ ❸ saisissez un nombre de caractères cellule fond jaune ▲</v>
      </c>
      <c r="AE42" s="49" t="str" cm="1">
        <f t="array" ref="AE42">IF(ROW()=ROW(AE38),AD41,INDEX(AF38:AF48,ROW()-ROW(AE38)))</f>
        <v/>
      </c>
      <c r="AF42" s="89" t="str">
        <f>IF(OR(AE42="",AD40="",AD40&lt;=0,AG42=""),"",TRIM(MID(AE42,LEN(AG42)+1+IF(MID(AE42,LEN(AG42)+1,1)=" ",1,0),99999)))</f>
        <v/>
      </c>
      <c r="AG42" s="49" t="str">
        <f>IF(OR(AH42="",AH42=0,AH42="0"),"",IF(LEN(AH42)&lt;=AD40,AH42,IF(LEN(SUBSTITUTE(AI42," ",""))=AD40+1,LEFT(AH42,AD40),LEFT(AH42,FIND("§",SUBSTITUTE(AI42," ","§",LEN(AI42)-LEN(SUBSTITUTE(AI42," ",""))))-1))))</f>
        <v/>
      </c>
      <c r="AH42" s="49" t="str">
        <f t="shared" si="26"/>
        <v/>
      </c>
      <c r="AI42" s="49" t="str">
        <f>IF(OR(AH42="",AH42=0,AH42="0"),"",LEFT(AH42,AD40+1))</f>
        <v/>
      </c>
      <c r="AJ42" s="59"/>
      <c r="AK42" s="801"/>
      <c r="AW42" s="3">
        <v>1</v>
      </c>
    </row>
    <row r="43" spans="2:49" ht="21" customHeight="1">
      <c r="B43" s="799"/>
      <c r="C43" s="713"/>
      <c r="D43" s="141"/>
      <c r="E43" s="706" t="str">
        <f t="shared" si="25"/>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3" s="244" t="str" cm="1">
        <f t="array" ref="F43">IF(ROW()=ROW(F25),E54,INDEX(H25:H49,ROW()-ROW(F25)))</f>
        <v/>
      </c>
      <c r="G43" s="704" t="str">
        <f>IF(F43="","",LEFT(F43,IF(LEN(F43)&lt;=E27,LEN(F43),IF((LEN(LEFT(F43,MIN(LEN(F43),E27+1)))-LEN(SUBSTITUTE(LEFT(F43,MIN(LEN(F43),E27+1))," ","")))&gt;0,FIND(CHAR(1),SUBSTITUTE(LEFT(F43,MIN(LEN(F43),E27+1))," ",CHAR(1),LEN(LEFT(F43,MIN(LEN(F43),E27+1)))-LEN(SUBSTITUTE(LEFT(F43,MIN(LEN(F43),E27+1))," ",""))))-1,FIND(" ",F43&amp;" ",E27+1)-1))))</f>
        <v/>
      </c>
      <c r="H43" s="705" t="str">
        <f>IF(OR(F43="",E27="",E27&lt;=0,G43=""),"",TRIM(MID(F43,LEN(G43)+1+IF(MID(F43,LEN(G43)+1,1)=" ",1,0),99999)))</f>
        <v/>
      </c>
      <c r="I43" s="50" t="str">
        <f>IF(LEN(TRIM(J43))&gt;0,COUNTIF(J25:J43,"&lt;&gt;")&amp;" ►","")</f>
        <v/>
      </c>
      <c r="J43" s="2" t="str" cm="1">
        <f t="array" ref="J43">IFERROR(INDEX(G25:G54,_xlfn.AGGREGATE(15,6,(ROW(G25:G54)-ROW(G25)+1)/(G25:G54&lt;&gt;""),ROW()-ROW(J25)+1)),"")</f>
        <v/>
      </c>
      <c r="K43" s="51" t="str">
        <f t="shared" si="20"/>
        <v/>
      </c>
      <c r="L43" s="52" t="str">
        <f t="shared" si="21"/>
        <v/>
      </c>
      <c r="M43" s="111"/>
      <c r="R43" s="799"/>
      <c r="S43"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43" s="244" t="str" cm="1">
        <f t="array" ref="T43">IF(ROW()=ROW(T20),S49,INDEX(V20:V49,ROW()-ROW(T20)))</f>
        <v/>
      </c>
      <c r="U43" s="704" t="str">
        <f>IF(T43="","",LEFT(T43,IF(LEN(T43)&lt;=S22,LEN(T43),IF((LEN(LEFT(T43,MIN(LEN(T43),S22+1)))-LEN(SUBSTITUTE(LEFT(T43,MIN(LEN(T43),S22+1))," ","")))&gt;0,FIND(CHAR(1),SUBSTITUTE(LEFT(T43,MIN(LEN(T43),S22+1))," ",CHAR(1),LEN(LEFT(T43,MIN(LEN(T43),S22+1)))-LEN(SUBSTITUTE(LEFT(T43,MIN(LEN(T43),S22+1))," ",""))))-1,FIND(" ",T43&amp;" ",S22+1)-1))))</f>
        <v/>
      </c>
      <c r="V43" s="705" t="str">
        <f>IF(OR(T43="",S22="",S22&lt;=0,U43=""),"",TRIM(MID(T43,LEN(U43)+1+IF(MID(T43,LEN(U43)+1,1)=" ",1,0),99999)))</f>
        <v/>
      </c>
      <c r="W43" s="50" t="str">
        <f>IF(LEN(TRIM(X43))&gt;0,COUNTIF(X20:X43,"&lt;&gt;")&amp;" ►","")</f>
        <v/>
      </c>
      <c r="X43" s="2" t="str" cm="1">
        <f t="array" ref="X43">IFERROR(INDEX(U20:U49,_xlfn.AGGREGATE(15,6,(ROW(U20:U49)-ROW(U20)+1)/(U20:U49&lt;&gt;""),ROW()-ROW(X20)+1)),"")</f>
        <v/>
      </c>
      <c r="Y43" s="822"/>
      <c r="Z43" s="111"/>
      <c r="AB43" s="2"/>
      <c r="AC43" s="784"/>
      <c r="AD43" s="49" t="str">
        <f>TRIM(SUBSTITUTE(SUBSTITUTE(SUBSTITUTE(SUBSTITUTE(SUBSTITUTE(SUBSTITUTE(SUBSTITUTE(SUBSTITUTE(AD42,"("," "),")"," "),CHAR(34)," "),"-"," "),"_"," "),"&lt;"," "),"&gt;"," "),"="," "))</f>
        <v>Ce tableau découpe votre texte AVEC ou SANS la ponctuation au nombre de caractères saisis ❶ Saisissez la largeur du document dans lequel vous collerez ensuite le texte ► ❷ Saisissez ou coller le texte que vous voulez découper dans cette cellule ▼ ❸ saisissez un nombre de caractères cellule fond jaune ▲</v>
      </c>
      <c r="AE43" s="49" t="str" cm="1">
        <f t="array" ref="AE43">IF(ROW()=ROW(AE38),AD41,INDEX(AF38:AF48,ROW()-ROW(AE38)))</f>
        <v/>
      </c>
      <c r="AF43" s="89" t="str">
        <f>IF(OR(AE43="",AD40="",AD40&lt;=0,AG43=""),"",TRIM(MID(AE43,LEN(AG43)+1+IF(MID(AE43,LEN(AG43)+1,1)=" ",1,0),99999)))</f>
        <v/>
      </c>
      <c r="AG43" s="49" t="str">
        <f>IF(OR(AH43="",AH43=0,AH43="0"),"",IF(LEN(AH43)&lt;=AD40,AH43,IF(LEN(SUBSTITUTE(AI43," ",""))=AD40+1,LEFT(AH43,AD40),LEFT(AH43,FIND("§",SUBSTITUTE(AI43," ","§",LEN(AI43)-LEN(SUBSTITUTE(AI43," ",""))))-1))))</f>
        <v/>
      </c>
      <c r="AH43" s="49" t="str">
        <f t="shared" si="26"/>
        <v/>
      </c>
      <c r="AI43" s="49" t="str">
        <f>IF(OR(AH43="",AH43=0,AH43="0"),"",LEFT(AH43,AD40+1))</f>
        <v/>
      </c>
      <c r="AJ43" s="59"/>
      <c r="AK43" s="801"/>
      <c r="AW43" s="3">
        <v>1</v>
      </c>
    </row>
    <row r="44" spans="2:49" ht="21" customHeight="1">
      <c r="B44" s="799"/>
      <c r="C44" s="713"/>
      <c r="D44" s="141"/>
      <c r="E44" s="706" t="str">
        <f t="shared" si="25"/>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4" s="244" t="str" cm="1">
        <f t="array" ref="F44">IF(ROW()=ROW(F25),E54,INDEX(H25:H49,ROW()-ROW(F25)))</f>
        <v/>
      </c>
      <c r="G44" s="704" t="str">
        <f>IF(F44="","",LEFT(F44,IF(LEN(F44)&lt;=E27,LEN(F44),IF((LEN(LEFT(F44,MIN(LEN(F44),E27+1)))-LEN(SUBSTITUTE(LEFT(F44,MIN(LEN(F44),E27+1))," ","")))&gt;0,FIND(CHAR(1),SUBSTITUTE(LEFT(F44,MIN(LEN(F44),E27+1))," ",CHAR(1),LEN(LEFT(F44,MIN(LEN(F44),E27+1)))-LEN(SUBSTITUTE(LEFT(F44,MIN(LEN(F44),E27+1))," ",""))))-1,FIND(" ",F44&amp;" ",E27+1)-1))))</f>
        <v/>
      </c>
      <c r="H44" s="705" t="str">
        <f>IF(OR(F44="",E27="",E27&lt;=0,G44=""),"",TRIM(MID(F44,LEN(G44)+1+IF(MID(F44,LEN(G44)+1,1)=" ",1,0),99999)))</f>
        <v/>
      </c>
      <c r="I44" s="50" t="str">
        <f>IF(LEN(TRIM(J44))&gt;0,COUNTIF(J25:J44,"&lt;&gt;")&amp;" ►","")</f>
        <v/>
      </c>
      <c r="J44" s="2" t="str" cm="1">
        <f t="array" ref="J44">IFERROR(INDEX(G25:G54,_xlfn.AGGREGATE(15,6,(ROW(G25:G54)-ROW(G25)+1)/(G25:G54&lt;&gt;""),ROW()-ROW(J25)+1)),"")</f>
        <v/>
      </c>
      <c r="K44" s="51" t="str">
        <f t="shared" si="20"/>
        <v/>
      </c>
      <c r="L44" s="52" t="str">
        <f t="shared" si="21"/>
        <v/>
      </c>
      <c r="M44" s="111"/>
      <c r="R44" s="799"/>
      <c r="S44"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44" s="244" t="str" cm="1">
        <f t="array" ref="T44">IF(ROW()=ROW(T20),S49,INDEX(V20:V49,ROW()-ROW(T20)))</f>
        <v/>
      </c>
      <c r="U44" s="704" t="str">
        <f>IF(T44="","",LEFT(T44,IF(LEN(T44)&lt;=S22,LEN(T44),IF((LEN(LEFT(T44,MIN(LEN(T44),S22+1)))-LEN(SUBSTITUTE(LEFT(T44,MIN(LEN(T44),S22+1))," ","")))&gt;0,FIND(CHAR(1),SUBSTITUTE(LEFT(T44,MIN(LEN(T44),S22+1))," ",CHAR(1),LEN(LEFT(T44,MIN(LEN(T44),S22+1)))-LEN(SUBSTITUTE(LEFT(T44,MIN(LEN(T44),S22+1))," ",""))))-1,FIND(" ",T44&amp;" ",S22+1)-1))))</f>
        <v/>
      </c>
      <c r="V44" s="705" t="str">
        <f>IF(OR(T44="",S22="",S22&lt;=0,U44=""),"",TRIM(MID(T44,LEN(U44)+1+IF(MID(T44,LEN(U44)+1,1)=" ",1,0),99999)))</f>
        <v/>
      </c>
      <c r="W44" s="50" t="str">
        <f>IF(LEN(TRIM(X44))&gt;0,COUNTIF(X20:X44,"&lt;&gt;")&amp;" ►","")</f>
        <v/>
      </c>
      <c r="X44" s="2" t="str" cm="1">
        <f t="array" ref="X44">IFERROR(INDEX(U20:U49,_xlfn.AGGREGATE(15,6,(ROW(U20:U49)-ROW(U20)+1)/(U20:U49&lt;&gt;""),ROW()-ROW(X20)+1)),"")</f>
        <v/>
      </c>
      <c r="Y44" s="822"/>
      <c r="Z44" s="111"/>
      <c r="AB44" s="2"/>
      <c r="AC44" s="784"/>
      <c r="AD44" s="55" t="str">
        <f>TRIM(SUBSTITUTE(SUBSTITUTE(SUBSTITUTE(SUBSTITUTE(AD43,"►"," "),"▼"," "),"▲"," "),"◄"," "))</f>
        <v>Ce tableau découpe votre texte AVEC ou SANS la ponctuation au nombre de caractères saisis ❶ Saisissez la largeur du document dans lequel vous collerez ensuite le texte ❷ Saisissez ou coller le texte que vous voulez découper dans cette cellule ❸ saisissez un nombre de caractères cellule fond jaune</v>
      </c>
      <c r="AE44" s="49" t="str" cm="1">
        <f t="array" ref="AE44">IF(ROW()=ROW(AE38),AD41,INDEX(AF38:AF48,ROW()-ROW(AE38)))</f>
        <v/>
      </c>
      <c r="AF44" s="89" t="str">
        <f>IF(OR(AE44="",AD40="",AD40&lt;=0,AG44=""),"",TRIM(MID(AE44,LEN(AG44)+1+IF(MID(AE44,LEN(AG44)+1,1)=" ",1,0),99999)))</f>
        <v/>
      </c>
      <c r="AG44" s="49" t="str">
        <f>IF(OR(AH44="",AH44=0,AH44="0"),"",IF(LEN(AH44)&lt;=AD40,AH44,IF(LEN(SUBSTITUTE(AI44," ",""))=AD40+1,LEFT(AH44,AD40),LEFT(AH44,FIND("§",SUBSTITUTE(AI44," ","§",LEN(AI44)-LEN(SUBSTITUTE(AI44," ",""))))-1))))</f>
        <v/>
      </c>
      <c r="AH44" s="49" t="str">
        <f t="shared" si="26"/>
        <v/>
      </c>
      <c r="AI44" s="49" t="str">
        <f>IF(OR(AH44="",AH44=0,AH44="0"),"",LEFT(AH44,AD40+1))</f>
        <v/>
      </c>
      <c r="AJ44" s="59"/>
      <c r="AK44" s="801"/>
      <c r="AW44" s="3">
        <v>1</v>
      </c>
    </row>
    <row r="45" spans="2:49" ht="21" customHeight="1">
      <c r="B45" s="799"/>
      <c r="C45" s="713"/>
      <c r="D45" s="141"/>
      <c r="E45" s="706" t="str">
        <f t="shared" si="25"/>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5" s="244" t="str" cm="1">
        <f t="array" ref="F45">IF(ROW()=ROW(F25),E54,INDEX(H25:H49,ROW()-ROW(F25)))</f>
        <v/>
      </c>
      <c r="G45" s="704" t="str">
        <f>IF(F45="","",LEFT(F45,IF(LEN(F45)&lt;=E27,LEN(F45),IF((LEN(LEFT(F45,MIN(LEN(F45),E27+1)))-LEN(SUBSTITUTE(LEFT(F45,MIN(LEN(F45),E27+1))," ","")))&gt;0,FIND(CHAR(1),SUBSTITUTE(LEFT(F45,MIN(LEN(F45),E27+1))," ",CHAR(1),LEN(LEFT(F45,MIN(LEN(F45),E27+1)))-LEN(SUBSTITUTE(LEFT(F45,MIN(LEN(F45),E27+1))," ",""))))-1,FIND(" ",F45&amp;" ",E27+1)-1))))</f>
        <v/>
      </c>
      <c r="H45" s="705" t="str">
        <f>IF(OR(F45="",E27="",E27&lt;=0,G45=""),"",TRIM(MID(F45,LEN(G45)+1+IF(MID(F45,LEN(G45)+1,1)=" ",1,0),99999)))</f>
        <v/>
      </c>
      <c r="I45" s="50" t="str">
        <f>IF(LEN(TRIM(J45))&gt;0,COUNTIF(J25:J45,"&lt;&gt;")&amp;" ►","")</f>
        <v/>
      </c>
      <c r="J45" s="2" t="str" cm="1">
        <f t="array" ref="J45">IFERROR(INDEX(G25:G54,_xlfn.AGGREGATE(15,6,(ROW(G25:G54)-ROW(G25)+1)/(G25:G54&lt;&gt;""),ROW()-ROW(J25)+1)),"")</f>
        <v/>
      </c>
      <c r="K45" s="51" t="str">
        <f t="shared" si="20"/>
        <v/>
      </c>
      <c r="L45" s="52" t="str">
        <f t="shared" si="21"/>
        <v/>
      </c>
      <c r="M45" s="111"/>
      <c r="R45" s="799"/>
      <c r="S45"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45" s="244" t="str" cm="1">
        <f t="array" ref="T45">IF(ROW()=ROW(T20),S49,INDEX(V20:V49,ROW()-ROW(T20)))</f>
        <v/>
      </c>
      <c r="U45" s="704" t="str">
        <f>IF(T45="","",LEFT(T45,IF(LEN(T45)&lt;=S22,LEN(T45),IF((LEN(LEFT(T45,MIN(LEN(T45),S22+1)))-LEN(SUBSTITUTE(LEFT(T45,MIN(LEN(T45),S22+1))," ","")))&gt;0,FIND(CHAR(1),SUBSTITUTE(LEFT(T45,MIN(LEN(T45),S22+1))," ",CHAR(1),LEN(LEFT(T45,MIN(LEN(T45),S22+1)))-LEN(SUBSTITUTE(LEFT(T45,MIN(LEN(T45),S22+1))," ",""))))-1,FIND(" ",T45&amp;" ",S22+1)-1))))</f>
        <v/>
      </c>
      <c r="V45" s="705" t="str">
        <f>IF(OR(T45="",S22="",S22&lt;=0,U45=""),"",TRIM(MID(T45,LEN(U45)+1+IF(MID(T45,LEN(U45)+1,1)=" ",1,0),99999)))</f>
        <v/>
      </c>
      <c r="W45" s="50" t="str">
        <f>IF(LEN(TRIM(X45))&gt;0,COUNTIF(X20:X45,"&lt;&gt;")&amp;" ►","")</f>
        <v/>
      </c>
      <c r="X45" s="2" t="str" cm="1">
        <f t="array" ref="X45">IFERROR(INDEX(U20:U49,_xlfn.AGGREGATE(15,6,(ROW(U20:U49)-ROW(U20)+1)/(U20:U49&lt;&gt;""),ROW()-ROW(X20)+1)),"")</f>
        <v/>
      </c>
      <c r="Y45" s="822"/>
      <c r="Z45" s="111"/>
      <c r="AB45" s="2"/>
      <c r="AC45" s="784"/>
      <c r="AD45" s="55" t="str">
        <f>TRIM(SUBSTITUTE(SUBSTITUTE(AD44,"“"," "),"”"," "))</f>
        <v>Ce tableau découpe votre texte AVEC ou SANS la ponctuation au nombre de caractères saisis ❶ Saisissez la largeur du document dans lequel vous collerez ensuite le texte ❷ Saisissez ou coller le texte que vous voulez découper dans cette cellule ❸ saisissez un nombre de caractères cellule fond jaune</v>
      </c>
      <c r="AE45" s="49" t="str" cm="1">
        <f t="array" ref="AE45">IF(ROW()=ROW(AE38),AD41,INDEX(AF38:AF48,ROW()-ROW(AE38)))</f>
        <v/>
      </c>
      <c r="AF45" s="89" t="str">
        <f>IF(OR(AE45="",AD40="",AD40&lt;=0,AG45=""),"",TRIM(MID(AE45,LEN(AG45)+1+IF(MID(AE45,LEN(AG45)+1,1)=" ",1,0),99999)))</f>
        <v/>
      </c>
      <c r="AG45" s="49" t="str">
        <f>IF(OR(AH45="",AH45=0,AH45="0"),"",IF(LEN(AH45)&lt;=AD40,AH45,IF(LEN(SUBSTITUTE(AI45," ",""))=AD40+1,LEFT(AH45,AD40),LEFT(AH45,FIND("§",SUBSTITUTE(AI45," ","§",LEN(AI45)-LEN(SUBSTITUTE(AI45," ",""))))-1))))</f>
        <v/>
      </c>
      <c r="AH45" s="49" t="str">
        <f t="shared" si="26"/>
        <v/>
      </c>
      <c r="AI45" s="49" t="str">
        <f>IF(OR(AH45="",AH45=0,AH45="0"),"",LEFT(AH45,AD40+1))</f>
        <v/>
      </c>
      <c r="AJ45" s="59"/>
      <c r="AK45" s="801"/>
      <c r="AW45" s="3">
        <v>1</v>
      </c>
    </row>
    <row r="46" spans="2:49" ht="21" customHeight="1">
      <c r="B46" s="799"/>
      <c r="C46" s="713"/>
      <c r="D46" s="141"/>
      <c r="E46" s="706" t="str">
        <f t="shared" si="25"/>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6" s="244" t="str" cm="1">
        <f t="array" ref="F46">IF(ROW()=ROW(F25),E54,INDEX(H25:H54,ROW()-ROW(F25)))</f>
        <v/>
      </c>
      <c r="G46" s="704" t="str">
        <f>IF(F46="","",LEFT(F46,IF(LEN(F46)&lt;=E27,LEN(F46),IF((LEN(LEFT(F46,MIN(LEN(F46),E27+1)))-LEN(SUBSTITUTE(LEFT(F46,MIN(LEN(F46),E27+1))," ","")))&gt;0,FIND(CHAR(1),SUBSTITUTE(LEFT(F46,MIN(LEN(F46),E27+1))," ",CHAR(1),LEN(LEFT(F46,MIN(LEN(F46),E27+1)))-LEN(SUBSTITUTE(LEFT(F46,MIN(LEN(F46),E27+1))," ",""))))-1,FIND(" ",F46&amp;" ",E27+1)-1))))</f>
        <v/>
      </c>
      <c r="H46" s="705" t="str">
        <f>IF(OR(F46="",E27="",E27&lt;=0,G46=""),"",TRIM(MID(F46,LEN(G46)+1+IF(MID(F46,LEN(G46)+1,1)=" ",1,0),99999)))</f>
        <v/>
      </c>
      <c r="I46" s="50" t="str">
        <f>IF(LEN(TRIM(J46))&gt;0,COUNTIF(J25:J46,"&lt;&gt;")&amp;" ►","")</f>
        <v/>
      </c>
      <c r="J46" s="2" t="str" cm="1">
        <f t="array" ref="J46">IFERROR(INDEX(G25:G54,_xlfn.AGGREGATE(15,6,(ROW(G25:G54)-ROW(G25)+1)/(G25:G54&lt;&gt;""),ROW()-ROW(J25)+1)),"")</f>
        <v/>
      </c>
      <c r="K46" s="51" t="str">
        <f t="shared" si="20"/>
        <v/>
      </c>
      <c r="L46" s="52" t="str">
        <f t="shared" si="21"/>
        <v/>
      </c>
      <c r="M46" s="111"/>
      <c r="N46" s="2"/>
      <c r="R46" s="799"/>
      <c r="S46"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46" s="244" t="str" cm="1">
        <f t="array" ref="T46">IF(ROW()=ROW(T20),S49,INDEX(V20:V49,ROW()-ROW(T20)))</f>
        <v/>
      </c>
      <c r="U46" s="704" t="str">
        <f>IF(T46="","",LEFT(T46,IF(LEN(T46)&lt;=S22,LEN(T46),IF((LEN(LEFT(T46,MIN(LEN(T46),S22+1)))-LEN(SUBSTITUTE(LEFT(T46,MIN(LEN(T46),S22+1))," ","")))&gt;0,FIND(CHAR(1),SUBSTITUTE(LEFT(T46,MIN(LEN(T46),S22+1))," ",CHAR(1),LEN(LEFT(T46,MIN(LEN(T46),S22+1)))-LEN(SUBSTITUTE(LEFT(T46,MIN(LEN(T46),S22+1))," ",""))))-1,FIND(" ",T46&amp;" ",S22+1)-1))))</f>
        <v/>
      </c>
      <c r="V46" s="705" t="str">
        <f>IF(OR(T46="",S22="",S22&lt;=0,U46=""),"",TRIM(MID(T46,LEN(U46)+1+IF(MID(T46,LEN(U46)+1,1)=" ",1,0),99999)))</f>
        <v/>
      </c>
      <c r="W46" s="50" t="str">
        <f>IF(LEN(TRIM(X46))&gt;0,COUNTIF(X20:X46,"&lt;&gt;")&amp;" ►","")</f>
        <v/>
      </c>
      <c r="X46" s="2" t="str" cm="1">
        <f t="array" ref="X46">IFERROR(INDEX(U20:U49,_xlfn.AGGREGATE(15,6,(ROW(U20:U49)-ROW(U20)+1)/(U20:U49&lt;&gt;""),ROW()-ROW(X20)+1)),"")</f>
        <v/>
      </c>
      <c r="Y46" s="822"/>
      <c r="Z46" s="111"/>
      <c r="AA46" s="2"/>
      <c r="AB46" s="2"/>
      <c r="AC46" s="784"/>
      <c r="AD46" s="55"/>
      <c r="AE46" s="49" t="str" cm="1">
        <f t="array" ref="AE46">IF(ROW()=ROW(AE38),AD41,INDEX(AF38:AF48,ROW()-ROW(AE38)))</f>
        <v/>
      </c>
      <c r="AF46" s="89" t="str">
        <f>IF(OR(AE46="",AD40="",AD40&lt;=0,AG46=""),"",TRIM(MID(AE46,LEN(AG46)+1+IF(MID(AE46,LEN(AG46)+1,1)=" ",1,0),99999)))</f>
        <v/>
      </c>
      <c r="AG46" s="49" t="str">
        <f>IF(OR(AH46="",AH46=0,AH46="0"),"",IF(LEN(AH46)&lt;=AD40,AH46,IF(LEN(SUBSTITUTE(AI46," ",""))=AD40+1,LEFT(AH46,AD40),LEFT(AH46,FIND("§",SUBSTITUTE(AI46," ","§",LEN(AI46)-LEN(SUBSTITUTE(AI46," ",""))))-1))))</f>
        <v/>
      </c>
      <c r="AH46" s="49" t="str">
        <f t="shared" si="26"/>
        <v/>
      </c>
      <c r="AI46" s="49" t="str">
        <f>IF(OR(AH46="",AH46=0,AH46="0"),"",LEFT(AH46,AD40+1))</f>
        <v/>
      </c>
      <c r="AJ46" s="59"/>
      <c r="AK46" s="801"/>
      <c r="AW46" s="3">
        <v>1</v>
      </c>
    </row>
    <row r="47" spans="2:49" ht="21" customHeight="1">
      <c r="B47" s="799"/>
      <c r="C47" s="713"/>
      <c r="D47" s="141"/>
      <c r="E47" s="706" t="str">
        <f t="shared" si="25"/>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7" s="244" t="str" cm="1">
        <f t="array" ref="F47">IF(ROW()=ROW(F25),E54,INDEX(H25:H54,ROW()-ROW(F25)))</f>
        <v/>
      </c>
      <c r="G47" s="704" t="str">
        <f>IF(F47="","",LEFT(F47,IF(LEN(F47)&lt;=E27,LEN(F47),IF((LEN(LEFT(F47,MIN(LEN(F47),E27+1)))-LEN(SUBSTITUTE(LEFT(F47,MIN(LEN(F47),E27+1))," ","")))&gt;0,FIND(CHAR(1),SUBSTITUTE(LEFT(F47,MIN(LEN(F47),E27+1))," ",CHAR(1),LEN(LEFT(F47,MIN(LEN(F47),E27+1)))-LEN(SUBSTITUTE(LEFT(F47,MIN(LEN(F47),E27+1))," ",""))))-1,FIND(" ",F47&amp;" ",E27+1)-1))))</f>
        <v/>
      </c>
      <c r="H47" s="705" t="str">
        <f>IF(OR(F47="",E27="",E27&lt;=0,G47=""),"",TRIM(MID(F47,LEN(G47)+1+IF(MID(F47,LEN(G47)+1,1)=" ",1,0),99999)))</f>
        <v/>
      </c>
      <c r="I47" s="50" t="str">
        <f>IF(LEN(TRIM(J47))&gt;0,COUNTIF(J25:J47,"&lt;&gt;")&amp;" ►","")</f>
        <v/>
      </c>
      <c r="J47" s="2" t="str" cm="1">
        <f t="array" ref="J47">IFERROR(INDEX(G25:G54,_xlfn.AGGREGATE(15,6,(ROW(G25:G54)-ROW(G25)+1)/(G25:G54&lt;&gt;""),ROW()-ROW(J25)+1)),"")</f>
        <v/>
      </c>
      <c r="K47" s="51" t="str">
        <f t="shared" si="20"/>
        <v/>
      </c>
      <c r="L47" s="52" t="str">
        <f t="shared" si="21"/>
        <v/>
      </c>
      <c r="M47" s="111"/>
      <c r="N47" s="2"/>
      <c r="R47" s="799"/>
      <c r="S47"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47" s="244" t="str" cm="1">
        <f t="array" ref="T47">IF(ROW()=ROW(T20),S49,INDEX(V20:V49,ROW()-ROW(T20)))</f>
        <v/>
      </c>
      <c r="U47" s="704" t="str">
        <f>IF(T47="","",LEFT(T47,IF(LEN(T47)&lt;=S22,LEN(T47),IF((LEN(LEFT(T47,MIN(LEN(T47),S22+1)))-LEN(SUBSTITUTE(LEFT(T47,MIN(LEN(T47),S22+1))," ","")))&gt;0,FIND(CHAR(1),SUBSTITUTE(LEFT(T47,MIN(LEN(T47),S22+1))," ",CHAR(1),LEN(LEFT(T47,MIN(LEN(T47),S22+1)))-LEN(SUBSTITUTE(LEFT(T47,MIN(LEN(T47),S22+1))," ",""))))-1,FIND(" ",T47&amp;" ",S22+1)-1))))</f>
        <v/>
      </c>
      <c r="V47" s="705" t="str">
        <f>IF(OR(T47="",S22="",S22&lt;=0,U47=""),"",TRIM(MID(T47,LEN(U47)+1+IF(MID(T47,LEN(U47)+1,1)=" ",1,0),99999)))</f>
        <v/>
      </c>
      <c r="W47" s="50" t="str">
        <f>IF(LEN(TRIM(X47))&gt;0,COUNTIF(X20:X47,"&lt;&gt;")&amp;" ►","")</f>
        <v/>
      </c>
      <c r="X47" s="2" t="str" cm="1">
        <f t="array" ref="X47">IFERROR(INDEX(U20:U49,_xlfn.AGGREGATE(15,6,(ROW(U20:U49)-ROW(U20)+1)/(U20:U49&lt;&gt;""),ROW()-ROW(X20)+1)),"")</f>
        <v/>
      </c>
      <c r="Y47" s="822"/>
      <c r="Z47" s="111"/>
      <c r="AA47" s="2"/>
      <c r="AB47" s="2"/>
      <c r="AC47" s="784"/>
      <c r="AD47" s="55"/>
      <c r="AE47" s="49" t="str" cm="1">
        <f t="array" ref="AE47">IF(ROW()=ROW(AE38),AD41,INDEX(AF38:AF48,ROW()-ROW(AE38)))</f>
        <v/>
      </c>
      <c r="AF47" s="89" t="str">
        <f>IF(OR(AE47="",AD40="",AD40&lt;=0,AG47=""),"",TRIM(MID(AE47,LEN(AG47)+1+IF(MID(AE47,LEN(AG47)+1,1)=" ",1,0),99999)))</f>
        <v/>
      </c>
      <c r="AG47" s="49" t="str">
        <f>IF(OR(AH47="",AH47=0,AH47="0"),"",IF(LEN(AH47)&lt;=AD40,AH47,IF(LEN(SUBSTITUTE(AI47," ",""))=AD40+1,LEFT(AH47,AD40),LEFT(AH47,FIND("§",SUBSTITUTE(AI47," ","§",LEN(AI47)-LEN(SUBSTITUTE(AI47," ",""))))-1))))</f>
        <v/>
      </c>
      <c r="AH47" s="49" t="str">
        <f t="shared" si="26"/>
        <v/>
      </c>
      <c r="AI47" s="49" t="str">
        <f>IF(OR(AH47="",AH47=0,AH47="0"),"",LEFT(AH47,AD40+1))</f>
        <v/>
      </c>
      <c r="AJ47" s="59"/>
      <c r="AK47" s="801"/>
      <c r="AW47" s="3">
        <v>1</v>
      </c>
    </row>
    <row r="48" spans="2:49" ht="21" customHeight="1" thickBot="1">
      <c r="B48" s="799"/>
      <c r="C48" s="713"/>
      <c r="D48" s="141"/>
      <c r="E48" s="706" t="str">
        <f t="shared" si="25"/>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8" s="244" t="str" cm="1">
        <f t="array" ref="F48">IF(ROW()=ROW(F25),E54,INDEX(H25:H54,ROW()-ROW(F25)))</f>
        <v/>
      </c>
      <c r="G48" s="704" t="str">
        <f>IF(F48="","",LEFT(F48,IF(LEN(F48)&lt;=E27,LEN(F48),IF((LEN(LEFT(F48,MIN(LEN(F48),E27+1)))-LEN(SUBSTITUTE(LEFT(F48,MIN(LEN(F48),E27+1))," ","")))&gt;0,FIND(CHAR(1),SUBSTITUTE(LEFT(F48,MIN(LEN(F48),E27+1))," ",CHAR(1),LEN(LEFT(F48,MIN(LEN(F48),E27+1)))-LEN(SUBSTITUTE(LEFT(F48,MIN(LEN(F48),E27+1))," ",""))))-1,FIND(" ",F48&amp;" ",E27+1)-1))))</f>
        <v/>
      </c>
      <c r="H48" s="705" t="str">
        <f>IF(OR(F48="",E27="",E27&lt;=0,G48=""),"",TRIM(MID(F48,LEN(G48)+1+IF(MID(F48,LEN(G48)+1,1)=" ",1,0),99999)))</f>
        <v/>
      </c>
      <c r="I48" s="50" t="str">
        <f>IF(LEN(TRIM(J48))&gt;0,COUNTIF(J25:J48,"&lt;&gt;")&amp;" ►","")</f>
        <v/>
      </c>
      <c r="J48" s="2" t="str" cm="1">
        <f t="array" ref="J48">IFERROR(INDEX(G25:G54,_xlfn.AGGREGATE(15,6,(ROW(G25:G54)-ROW(G25)+1)/(G25:G54&lt;&gt;""),ROW()-ROW(J25)+1)),"")</f>
        <v/>
      </c>
      <c r="K48" s="51" t="str">
        <f t="shared" si="20"/>
        <v/>
      </c>
      <c r="L48" s="52" t="str">
        <f t="shared" si="21"/>
        <v/>
      </c>
      <c r="M48" s="111"/>
      <c r="N48" s="2"/>
      <c r="R48" s="799"/>
      <c r="S48" s="706" t="str">
        <f>S28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48" s="244" t="str" cm="1">
        <f t="array" ref="T48">IF(ROW()=ROW(T20),S49,INDEX(V20:V49,ROW()-ROW(T20)))</f>
        <v/>
      </c>
      <c r="U48" s="704" t="str">
        <f>IF(T48="","",LEFT(T48,IF(LEN(T48)&lt;=S22,LEN(T48),IF((LEN(LEFT(T48,MIN(LEN(T48),S22+1)))-LEN(SUBSTITUTE(LEFT(T48,MIN(LEN(T48),S22+1))," ","")))&gt;0,FIND(CHAR(1),SUBSTITUTE(LEFT(T48,MIN(LEN(T48),S22+1))," ",CHAR(1),LEN(LEFT(T48,MIN(LEN(T48),S22+1)))-LEN(SUBSTITUTE(LEFT(T48,MIN(LEN(T48),S22+1))," ",""))))-1,FIND(" ",T48&amp;" ",S22+1)-1))))</f>
        <v/>
      </c>
      <c r="V48" s="705" t="str">
        <f>IF(OR(T48="",S22="",S22&lt;=0,U48=""),"",TRIM(MID(T48,LEN(U48)+1+IF(MID(T48,LEN(U48)+1,1)=" ",1,0),99999)))</f>
        <v/>
      </c>
      <c r="W48" s="50" t="str">
        <f>IF(LEN(TRIM(X48))&gt;0,COUNTIF(X20:X48,"&lt;&gt;")&amp;" ►","")</f>
        <v/>
      </c>
      <c r="X48" s="2" t="str" cm="1">
        <f t="array" ref="X48">IFERROR(INDEX(U20:U49,_xlfn.AGGREGATE(15,6,(ROW(U20:U49)-ROW(U20)+1)/(U20:U49&lt;&gt;""),ROW()-ROW(X20)+1)),"")</f>
        <v/>
      </c>
      <c r="Y48" s="822"/>
      <c r="Z48" s="111"/>
      <c r="AA48" s="2"/>
      <c r="AB48" s="2"/>
      <c r="AC48" s="785"/>
      <c r="AD48" s="651"/>
      <c r="AE48" s="652" t="str" cm="1">
        <f t="array" ref="AE48">IF(ROW()=ROW(AE38),AD41,INDEX(AF38:AF48,ROW()-ROW(AE38)))</f>
        <v/>
      </c>
      <c r="AF48" s="653" t="str">
        <f>IF(OR(AE48="",AD40="",AD40&lt;=0,AG48=""),"",TRIM(MID(AE48,LEN(AG48)+1+IF(MID(AE48,LEN(AG48)+1,1)=" ",1,0),99999)))</f>
        <v/>
      </c>
      <c r="AG48" s="652" t="str">
        <f>IF(OR(AH48="",AH48=0,AH48="0"),"",IF(LEN(AH48)&lt;=AD40,AH48,IF(LEN(SUBSTITUTE(AI48," ",""))=AD40+1,LEFT(AH48,AD40),LEFT(AH48,FIND("§",SUBSTITUTE(AI48," ","§",LEN(AI48)-LEN(SUBSTITUTE(AI48," ",""))))-1))))</f>
        <v/>
      </c>
      <c r="AH48" s="652" t="str">
        <f>IF(OR(AE48="",AE48=0),"",TRIM(SUBSTITUTE(SUBSTITUTE(AE48,CHAR(160)," "),CHAR(10)," ")))</f>
        <v/>
      </c>
      <c r="AI48" s="652" t="str">
        <f>IF(OR(AH48="",AH48=0,AH48="0"),"",LEFT(AH48,AD40+1))</f>
        <v/>
      </c>
      <c r="AJ48" s="652" t="str">
        <f>IF(OR(AI48="",AI48=0,AI48="0"),"",LEFT(AI48,AE40+1))</f>
        <v/>
      </c>
      <c r="AK48" s="129" t="s">
        <v>230</v>
      </c>
      <c r="AW48" s="3">
        <v>1</v>
      </c>
    </row>
    <row r="49" spans="1:51" ht="21" customHeight="1">
      <c r="B49" s="799"/>
      <c r="C49" s="713"/>
      <c r="D49" s="141"/>
      <c r="E49" s="706" t="str">
        <f t="shared" si="25"/>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9" s="244" t="str" cm="1">
        <f t="array" ref="F49">IF(ROW()=ROW(F25),E54,INDEX(H25:H54,ROW()-ROW(F25)))</f>
        <v/>
      </c>
      <c r="G49" s="704" t="str">
        <f>IF(F49="","",LEFT(F49,IF(LEN(F49)&lt;=E27,LEN(F49),IF((LEN(LEFT(F49,MIN(LEN(F49),E27+1)))-LEN(SUBSTITUTE(LEFT(F49,MIN(LEN(F49),E27+1))," ","")))&gt;0,FIND(CHAR(1),SUBSTITUTE(LEFT(F49,MIN(LEN(F49),E27+1))," ",CHAR(1),LEN(LEFT(F49,MIN(LEN(F49),E27+1)))-LEN(SUBSTITUTE(LEFT(F49,MIN(LEN(F49),E27+1))," ",""))))-1,FIND(" ",F49&amp;" ",E27+1)-1))))</f>
        <v/>
      </c>
      <c r="H49" s="705" t="str">
        <f>IF(OR(F49="",E27="",E27&lt;=0,G49=""),"",TRIM(MID(F49,LEN(G49)+1+IF(MID(F49,LEN(G49)+1,1)=" ",1,0),99999)))</f>
        <v/>
      </c>
      <c r="I49" s="50" t="str">
        <f>IF(LEN(TRIM(J49))&gt;0,COUNTIF(J25:J49,"&lt;&gt;")&amp;" ►","")</f>
        <v/>
      </c>
      <c r="J49" s="2" t="str" cm="1">
        <f t="array" ref="J49">IFERROR(INDEX(G25:G54,_xlfn.AGGREGATE(15,6,(ROW(G25:G54)-ROW(G25)+1)/(G25:G54&lt;&gt;""),ROW()-ROW(J25)+1)),"")</f>
        <v/>
      </c>
      <c r="K49" s="51" t="str">
        <f t="shared" si="20"/>
        <v/>
      </c>
      <c r="L49" s="52" t="str">
        <f t="shared" si="21"/>
        <v/>
      </c>
      <c r="M49" s="111"/>
      <c r="N49" s="2"/>
      <c r="R49" s="799"/>
      <c r="S49" s="689" t="str">
        <f>TRIM(SUBSTITUTE(SUBSTITUTE(SUBSTITUTE(SUBSTITUTE(SUBSTITUTE(S48,CHAR(160)," "),CHAR(9)," "),CHAR(13)&amp;CHAR(10)," "),CHAR(13)," "),CHAR(10)," "))</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T49" s="244" t="str" cm="1">
        <f t="array" ref="T49">IF(ROW()=ROW(T20),S49,INDEX(V20:V49,ROW()-ROW(T20)))</f>
        <v/>
      </c>
      <c r="U49" s="704" t="str">
        <f>IF(T49="","",LEFT(T49,IF(LEN(T49)&lt;=S22,LEN(T49),IF((LEN(LEFT(T49,MIN(LEN(T49),S22+1)))-LEN(SUBSTITUTE(LEFT(T49,MIN(LEN(T49),S22+1))," ","")))&gt;0,FIND(CHAR(1),SUBSTITUTE(LEFT(T49,MIN(LEN(T49),S22+1))," ",CHAR(1),LEN(LEFT(T49,MIN(LEN(T49),S22+1)))-LEN(SUBSTITUTE(LEFT(T49,MIN(LEN(T49),S22+1))," ",""))))-1,FIND(" ",T49&amp;" ",S22+1)-1))))</f>
        <v/>
      </c>
      <c r="V49" s="705" t="str">
        <f>IF(OR(T49="",S22="",S22&lt;=0,U49=""),"",TRIM(MID(T49,LEN(U49)+1+IF(MID(T49,LEN(U49)+1,1)=" ",1,0),99999)))</f>
        <v/>
      </c>
      <c r="W49" s="50" t="str">
        <f>IF(LEN(TRIM(X49))&gt;0,COUNTIF(X20:X49,"&lt;&gt;")&amp;" ►","")</f>
        <v/>
      </c>
      <c r="X49" s="2" t="str" cm="1">
        <f t="array" ref="X49">IFERROR(INDEX(U20:U49,_xlfn.AGGREGATE(15,6,(ROW(U20:U49)-ROW(U20)+1)/(U20:U49&lt;&gt;""),ROW()-ROW(X20)+1)),"")</f>
        <v/>
      </c>
      <c r="Y49" s="822"/>
      <c r="Z49" s="111"/>
      <c r="AA49" s="2"/>
      <c r="AB49" s="2"/>
      <c r="AW49" s="3">
        <v>1</v>
      </c>
    </row>
    <row r="50" spans="1:51" ht="21" customHeight="1">
      <c r="B50" s="799"/>
      <c r="C50" s="713"/>
      <c r="D50" s="141"/>
      <c r="E50" s="706" t="str">
        <f t="shared" si="25"/>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50" s="244" t="str" cm="1">
        <f t="array" ref="F50">IF(ROW()=ROW(F25),E54,INDEX(H25:H54,ROW()-ROW(F25)))</f>
        <v/>
      </c>
      <c r="G50" s="704" t="str">
        <f>IF(F50="","",LEFT(F50,IF(LEN(F50)&lt;=E27,LEN(F50),IF((LEN(LEFT(F50,MIN(LEN(F50),E27+1)))-LEN(SUBSTITUTE(LEFT(F50,MIN(LEN(F50),E27+1))," ","")))&gt;0,FIND(CHAR(1),SUBSTITUTE(LEFT(F50,MIN(LEN(F50),E27+1))," ",CHAR(1),LEN(LEFT(F50,MIN(LEN(F50),E27+1)))-LEN(SUBSTITUTE(LEFT(F50,MIN(LEN(F50),E27+1))," ",""))))-1,FIND(" ",F50&amp;" ",E27+1)-1))))</f>
        <v/>
      </c>
      <c r="H50" s="705" t="str">
        <f>IF(OR(F50="",E27="",E27&lt;=0,G50=""),"",TRIM(MID(F50,LEN(G50)+1+IF(MID(F50,LEN(G50)+1,1)=" ",1,0),99999)))</f>
        <v/>
      </c>
      <c r="I50" s="50" t="str">
        <f>IF(LEN(TRIM(J50))&gt;0,COUNTIF(J25:J50,"&lt;&gt;")&amp;" ►","")</f>
        <v/>
      </c>
      <c r="J50" s="2" t="str" cm="1">
        <f t="array" ref="J50">IFERROR(INDEX(G25:G54,_xlfn.AGGREGATE(15,6,(ROW(G25:G54)-ROW(G25)+1)/(G25:G54&lt;&gt;""),ROW()-ROW(J25)+1)),"")</f>
        <v/>
      </c>
      <c r="K50" s="51" t="str">
        <f t="shared" si="20"/>
        <v/>
      </c>
      <c r="L50" s="52" t="str">
        <f t="shared" si="21"/>
        <v/>
      </c>
      <c r="M50" s="111"/>
      <c r="N50" s="2"/>
      <c r="R50" s="799"/>
      <c r="T50" s="2"/>
      <c r="U50" s="2"/>
      <c r="V50" s="2"/>
      <c r="W50" s="2"/>
      <c r="X50" s="56" t="s">
        <v>76</v>
      </c>
      <c r="Y50" s="822"/>
      <c r="Z50" s="2"/>
      <c r="AA50" s="2"/>
      <c r="AB50" s="2"/>
      <c r="AW50" s="3">
        <v>1</v>
      </c>
    </row>
    <row r="51" spans="1:51" ht="21" customHeight="1">
      <c r="B51" s="799"/>
      <c r="C51" s="713"/>
      <c r="D51" s="141"/>
      <c r="E51" s="706" t="str">
        <f t="shared" si="25"/>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51" s="244" t="str" cm="1">
        <f t="array" ref="F51">IF(ROW()=ROW(F25),E54,INDEX(H25:H54,ROW()-ROW(F25)))</f>
        <v/>
      </c>
      <c r="G51" s="704" t="str">
        <f>IF(F51="","",LEFT(F51,IF(LEN(F51)&lt;=E27,LEN(F51),IF((LEN(LEFT(F51,MIN(LEN(F51),E27+1)))-LEN(SUBSTITUTE(LEFT(F51,MIN(LEN(F51),E27+1))," ","")))&gt;0,FIND(CHAR(1),SUBSTITUTE(LEFT(F51,MIN(LEN(F51),E27+1))," ",CHAR(1),LEN(LEFT(F51,MIN(LEN(F51),E27+1)))-LEN(SUBSTITUTE(LEFT(F51,MIN(LEN(F51),E27+1))," ",""))))-1,FIND(" ",F51&amp;" ",E27+1)-1))))</f>
        <v/>
      </c>
      <c r="H51" s="705" t="str">
        <f>IF(OR(F51="",E27="",E27&lt;=0,G51=""),"",TRIM(MID(F51,LEN(G51)+1+IF(MID(F51,LEN(G51)+1,1)=" ",1,0),99999)))</f>
        <v/>
      </c>
      <c r="I51" s="50" t="str">
        <f>IF(LEN(TRIM(J51))&gt;0,COUNTIF(J25:J51,"&lt;&gt;")&amp;" ►","")</f>
        <v/>
      </c>
      <c r="J51" s="2" t="str" cm="1">
        <f t="array" ref="J51">IFERROR(INDEX(G25:G54,_xlfn.AGGREGATE(15,6,(ROW(G25:G54)-ROW(G25)+1)/(G25:G54&lt;&gt;""),ROW()-ROW(J25)+1)),"")</f>
        <v/>
      </c>
      <c r="K51" s="51" t="str">
        <f t="shared" si="20"/>
        <v/>
      </c>
      <c r="L51" s="52" t="str">
        <f t="shared" si="21"/>
        <v/>
      </c>
      <c r="M51" s="111"/>
      <c r="N51" s="2"/>
      <c r="R51" s="799"/>
      <c r="S51" s="59" t="s">
        <v>66</v>
      </c>
      <c r="T51" s="2"/>
      <c r="U51" s="2"/>
      <c r="V51" s="2"/>
      <c r="W51" s="2"/>
      <c r="X51" s="2"/>
      <c r="Y51" s="822"/>
      <c r="Z51" s="2"/>
      <c r="AA51"/>
      <c r="AB51"/>
      <c r="AW51" s="3">
        <v>1</v>
      </c>
    </row>
    <row r="52" spans="1:51" ht="21" customHeight="1" thickBot="1">
      <c r="B52" s="799"/>
      <c r="C52" s="713"/>
      <c r="D52" s="141"/>
      <c r="E52" s="706" t="str">
        <f t="shared" si="25"/>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52" s="244" t="str" cm="1">
        <f t="array" ref="F52">IF(ROW()=ROW(F25),E54,INDEX(H25:H54,ROW()-ROW(F25)))</f>
        <v/>
      </c>
      <c r="G52" s="704" t="str">
        <f>IF(F52="","",LEFT(F52,IF(LEN(F52)&lt;=E27,LEN(F52),IF((LEN(LEFT(F52,MIN(LEN(F52),E27+1)))-LEN(SUBSTITUTE(LEFT(F52,MIN(LEN(F52),E27+1))," ","")))&gt;0,FIND(CHAR(1),SUBSTITUTE(LEFT(F52,MIN(LEN(F52),E27+1))," ",CHAR(1),LEN(LEFT(F52,MIN(LEN(F52),E27+1)))-LEN(SUBSTITUTE(LEFT(F52,MIN(LEN(F52),E27+1))," ",""))))-1,FIND(" ",F52&amp;" ",E27+1)-1))))</f>
        <v/>
      </c>
      <c r="H52" s="705" t="str">
        <f>IF(OR(F52="",E27="",E27&lt;=0,G52=""),"",TRIM(MID(F52,LEN(G52)+1+IF(MID(F52,LEN(G52)+1,1)=" ",1,0),99999)))</f>
        <v/>
      </c>
      <c r="I52" s="50" t="str">
        <f>IF(LEN(TRIM(J52))&gt;0,COUNTIF(J25:J52,"&lt;&gt;")&amp;" ►","")</f>
        <v/>
      </c>
      <c r="J52" s="2" t="str" cm="1">
        <f t="array" ref="J52">IFERROR(INDEX(G25:G54,_xlfn.AGGREGATE(15,6,(ROW(G25:G54)-ROW(G25)+1)/(G25:G54&lt;&gt;""),ROW()-ROW(J25)+1)),"")</f>
        <v/>
      </c>
      <c r="K52" s="51" t="str">
        <f t="shared" si="20"/>
        <v/>
      </c>
      <c r="L52" s="52" t="str">
        <f t="shared" si="21"/>
        <v/>
      </c>
      <c r="M52" s="111"/>
      <c r="N52" s="2"/>
      <c r="R52" s="800"/>
      <c r="S52" s="60"/>
      <c r="T52" s="60"/>
      <c r="U52" s="60"/>
      <c r="V52" s="60"/>
      <c r="W52" s="60"/>
      <c r="X52" s="60"/>
      <c r="Y52" s="743" t="s">
        <v>230</v>
      </c>
      <c r="Z52" s="2"/>
      <c r="AA52"/>
      <c r="AB52"/>
      <c r="AW52" s="3">
        <v>1</v>
      </c>
    </row>
    <row r="53" spans="1:51" ht="21" customHeight="1">
      <c r="B53" s="799"/>
      <c r="C53" s="713"/>
      <c r="D53" s="141"/>
      <c r="E53" s="706" t="str">
        <f t="shared" si="25"/>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53" s="244" t="str" cm="1">
        <f t="array" ref="F53">IF(ROW()=ROW(F25),E54,INDEX(H25:H54,ROW()-ROW(F25)))</f>
        <v/>
      </c>
      <c r="G53" s="704" t="str">
        <f>IF(F53="","",LEFT(F53,IF(LEN(F53)&lt;=E27,LEN(F53),IF((LEN(LEFT(F53,MIN(LEN(F53),E27+1)))-LEN(SUBSTITUTE(LEFT(F53,MIN(LEN(F53),E27+1))," ","")))&gt;0,FIND(CHAR(1),SUBSTITUTE(LEFT(F53,MIN(LEN(F53),E27+1))," ",CHAR(1),LEN(LEFT(F53,MIN(LEN(F53),E27+1)))-LEN(SUBSTITUTE(LEFT(F53,MIN(LEN(F53),E27+1))," ",""))))-1,FIND(" ",F53&amp;" ",E27+1)-1))))</f>
        <v/>
      </c>
      <c r="H53" s="705" t="str">
        <f>IF(OR(F53="",E27="",E27&lt;=0,G53=""),"",TRIM(MID(F53,LEN(G53)+1+IF(MID(F53,LEN(G53)+1,1)=" ",1,0),99999)))</f>
        <v/>
      </c>
      <c r="I53" s="50" t="str">
        <f>IF(LEN(TRIM(J53))&gt;0,COUNTIF(J25:J53,"&lt;&gt;")&amp;" ►","")</f>
        <v/>
      </c>
      <c r="J53" s="2" t="str" cm="1">
        <f t="array" ref="J53">IFERROR(INDEX(G25:G54,_xlfn.AGGREGATE(15,6,(ROW(G25:G54)-ROW(G25)+1)/(G25:G54&lt;&gt;""),ROW()-ROW(J25)+1)),"")</f>
        <v/>
      </c>
      <c r="K53" s="51" t="str">
        <f t="shared" si="20"/>
        <v/>
      </c>
      <c r="L53" s="52" t="str">
        <f t="shared" si="21"/>
        <v/>
      </c>
      <c r="M53" s="111"/>
      <c r="N53" s="2"/>
      <c r="S53" s="2"/>
      <c r="T53" s="2"/>
      <c r="U53" s="2"/>
      <c r="V53" s="2"/>
      <c r="W53" s="2"/>
      <c r="X53" s="2"/>
      <c r="Z53" s="2"/>
      <c r="AA53"/>
      <c r="AB53"/>
      <c r="AW53" s="3">
        <v>1</v>
      </c>
    </row>
    <row r="54" spans="1:51" ht="21" customHeight="1">
      <c r="B54" s="799"/>
      <c r="C54" s="708" t="str">
        <f>ADDRESS(ROW(C53),COLUMN(C53),4)&amp;" ▲"</f>
        <v>C53 ▲</v>
      </c>
      <c r="D54" s="708"/>
      <c r="E54" s="689" t="str">
        <f>TRIM(SUBSTITUTE(SUBSTITUTE(SUBSTITUTE(SUBSTITUTE(SUBSTITUTE(E53,CHAR(160)," "),CHAR(9)," "),CHAR(13)&amp;CHAR(10)," "),CHAR(13)," "),CHAR(10)," "))</f>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54" s="244" t="str" cm="1">
        <f t="array" ref="F54">IF(ROW()=ROW(F25),E54,INDEX(H25:H54,ROW()-ROW(F25)))</f>
        <v/>
      </c>
      <c r="G54" s="704" t="str">
        <f>IF(F54="","",LEFT(F54,IF(LEN(F54)&lt;=E27,LEN(F54),IF((LEN(LEFT(F54,MIN(LEN(F54),E27+1)))-LEN(SUBSTITUTE(LEFT(F54,MIN(LEN(F54),E27+1))," ","")))&gt;0,FIND(CHAR(1),SUBSTITUTE(LEFT(F54,MIN(LEN(F54),E27+1))," ",CHAR(1),LEN(LEFT(F54,MIN(LEN(F54),E27+1)))-LEN(SUBSTITUTE(LEFT(F54,MIN(LEN(F54),E27+1))," ",""))))-1,FIND(" ",F54&amp;" ",E27+1)-1))))</f>
        <v/>
      </c>
      <c r="H54" s="705" t="str">
        <f>IF(OR(F54="",E27="",E27&lt;=0,G54=""),"",TRIM(MID(F54,LEN(G54)+1+IF(MID(F54,LEN(G54)+1,1)=" ",1,0),99999)))</f>
        <v/>
      </c>
      <c r="I54" s="50" t="str">
        <f>IF(LEN(TRIM(J54))&gt;0,COUNTIF(J25:J54,"&lt;&gt;")&amp;" ►","")</f>
        <v/>
      </c>
      <c r="J54" s="2" t="str" cm="1">
        <f t="array" ref="J54">IFERROR(INDEX(G25:G54,_xlfn.AGGREGATE(15,6,(ROW(G25:G54)-ROW(G25)+1)/(G25:G54&lt;&gt;""),ROW()-ROW(J25)+1)),"")</f>
        <v/>
      </c>
      <c r="K54" s="51" t="str">
        <f t="shared" si="20"/>
        <v/>
      </c>
      <c r="L54" s="52" t="str">
        <f t="shared" si="21"/>
        <v/>
      </c>
      <c r="M54" s="111"/>
      <c r="N54" s="2"/>
      <c r="Z54" s="2"/>
      <c r="AA54"/>
      <c r="AB54"/>
      <c r="AW54" s="3">
        <v>1</v>
      </c>
    </row>
    <row r="55" spans="1:51" ht="21" customHeight="1">
      <c r="B55" s="799"/>
      <c r="C55" s="6" t="s">
        <v>75</v>
      </c>
      <c r="D55" s="2"/>
      <c r="F55" s="2"/>
      <c r="G55" s="2"/>
      <c r="H55" s="2"/>
      <c r="I55" s="2"/>
      <c r="J55" s="56" t="s">
        <v>76</v>
      </c>
      <c r="K55" s="57"/>
      <c r="L55" s="38"/>
      <c r="M55" s="2"/>
      <c r="N55" s="2"/>
      <c r="AA55"/>
      <c r="AB55"/>
      <c r="AW55" s="3">
        <v>1</v>
      </c>
    </row>
    <row r="56" spans="1:51" ht="15.75">
      <c r="B56" s="799"/>
      <c r="C56" s="2" t="s">
        <v>77</v>
      </c>
      <c r="D56" s="2"/>
      <c r="E56" s="2"/>
      <c r="F56" s="2"/>
      <c r="G56" s="2"/>
      <c r="H56" s="2"/>
      <c r="I56" s="2"/>
      <c r="J56" s="58" t="s">
        <v>78</v>
      </c>
      <c r="K56" s="57"/>
      <c r="L56" s="38"/>
      <c r="M56" s="2"/>
      <c r="N56" s="2"/>
      <c r="AB56"/>
      <c r="AJ56" s="6"/>
      <c r="AK56" s="6"/>
      <c r="AL56" s="6"/>
      <c r="AM56" s="6"/>
      <c r="AN56" s="6"/>
      <c r="AO56" s="6"/>
      <c r="AW56" s="3">
        <v>1</v>
      </c>
    </row>
    <row r="57" spans="1:51">
      <c r="B57" s="799"/>
      <c r="C57" s="17"/>
      <c r="D57" s="17"/>
      <c r="E57" s="59" t="s">
        <v>66</v>
      </c>
      <c r="F57" s="2"/>
      <c r="G57" s="2"/>
      <c r="H57" s="2"/>
      <c r="I57" s="2"/>
      <c r="J57" s="2"/>
      <c r="K57" s="2"/>
      <c r="L57" s="38"/>
      <c r="M57" s="2"/>
      <c r="N57" s="2"/>
      <c r="AA57"/>
      <c r="AB57"/>
      <c r="AW57" s="3">
        <v>1</v>
      </c>
    </row>
    <row r="58" spans="1:51" ht="15.75" thickBot="1">
      <c r="B58" s="800"/>
      <c r="C58" s="60"/>
      <c r="D58" s="60"/>
      <c r="E58" s="60"/>
      <c r="F58" s="60"/>
      <c r="G58" s="60"/>
      <c r="H58" s="60"/>
      <c r="I58" s="60"/>
      <c r="J58" s="60"/>
      <c r="K58" s="60"/>
      <c r="L58" s="61"/>
      <c r="M58" s="2"/>
      <c r="N58" s="2"/>
      <c r="AA58"/>
      <c r="AB58"/>
      <c r="AW58" s="3">
        <v>1</v>
      </c>
    </row>
    <row r="59" spans="1:51">
      <c r="E59" s="2"/>
      <c r="F59" s="2"/>
      <c r="G59" s="2"/>
      <c r="H59" s="2"/>
      <c r="I59" s="2"/>
      <c r="J59" s="2"/>
      <c r="K59" s="2"/>
      <c r="L59" s="2"/>
      <c r="M59" s="2"/>
      <c r="N59" s="2"/>
      <c r="AA59"/>
      <c r="AB59"/>
      <c r="AW59" s="3">
        <v>1</v>
      </c>
    </row>
    <row r="60" spans="1:51">
      <c r="M60" s="2"/>
      <c r="AA60"/>
      <c r="AB60"/>
      <c r="AW60" s="3">
        <v>1</v>
      </c>
    </row>
    <row r="61" spans="1:51">
      <c r="AA61"/>
      <c r="AB61"/>
      <c r="AP61"/>
      <c r="AQ61"/>
      <c r="AR61"/>
      <c r="AS61"/>
      <c r="AT61"/>
      <c r="AU61"/>
      <c r="AV61"/>
      <c r="AW61" s="62" t="s">
        <v>56</v>
      </c>
    </row>
    <row r="62" spans="1:51">
      <c r="A62" s="3">
        <v>1</v>
      </c>
      <c r="B62" s="3">
        <v>1</v>
      </c>
      <c r="C62" s="3">
        <v>1</v>
      </c>
      <c r="D62" s="3">
        <v>1</v>
      </c>
      <c r="E62" s="3">
        <v>1</v>
      </c>
      <c r="F62" s="3">
        <v>1</v>
      </c>
      <c r="G62" s="3">
        <v>1</v>
      </c>
      <c r="H62" s="3">
        <v>1</v>
      </c>
      <c r="I62" s="3">
        <v>1</v>
      </c>
      <c r="J62" s="3">
        <v>1</v>
      </c>
      <c r="K62" s="3">
        <v>1</v>
      </c>
      <c r="L62" s="3">
        <v>1</v>
      </c>
      <c r="M62" s="3">
        <v>1</v>
      </c>
      <c r="N62" s="3">
        <v>1</v>
      </c>
      <c r="O62" s="3">
        <v>1</v>
      </c>
      <c r="P62" s="3">
        <v>1</v>
      </c>
      <c r="Q62" s="3">
        <v>1</v>
      </c>
      <c r="R62" s="3">
        <v>1</v>
      </c>
      <c r="S62" s="3">
        <v>1</v>
      </c>
      <c r="T62" s="3">
        <v>1</v>
      </c>
      <c r="U62" s="3">
        <v>1</v>
      </c>
      <c r="V62" s="3">
        <v>1</v>
      </c>
      <c r="W62" s="3">
        <v>1</v>
      </c>
      <c r="X62" s="3">
        <v>1</v>
      </c>
      <c r="Y62" s="3">
        <v>1</v>
      </c>
      <c r="Z62" s="3">
        <v>1</v>
      </c>
      <c r="AA62" s="3">
        <v>1</v>
      </c>
      <c r="AB62" s="3">
        <v>1</v>
      </c>
      <c r="AC62" s="3">
        <v>1</v>
      </c>
      <c r="AD62" s="3">
        <v>1</v>
      </c>
      <c r="AE62" s="3">
        <v>1</v>
      </c>
      <c r="AF62" s="3">
        <v>1</v>
      </c>
      <c r="AG62" s="3">
        <v>1</v>
      </c>
      <c r="AH62" s="3">
        <v>1</v>
      </c>
      <c r="AI62" s="3">
        <v>1</v>
      </c>
      <c r="AJ62" s="3">
        <v>1</v>
      </c>
      <c r="AK62" s="3">
        <v>1</v>
      </c>
      <c r="AL62" s="3">
        <v>1</v>
      </c>
      <c r="AM62" s="3">
        <v>1</v>
      </c>
      <c r="AN62" s="3">
        <v>1</v>
      </c>
      <c r="AO62" s="3">
        <v>1</v>
      </c>
      <c r="AP62" s="3">
        <v>1</v>
      </c>
      <c r="AQ62" s="3">
        <v>1</v>
      </c>
      <c r="AR62" s="3">
        <v>1</v>
      </c>
      <c r="AS62" s="3">
        <v>1</v>
      </c>
      <c r="AT62" s="3">
        <v>1</v>
      </c>
      <c r="AU62" s="3">
        <v>1</v>
      </c>
      <c r="AV62" s="3">
        <v>1</v>
      </c>
      <c r="AW62" s="1" t="str">
        <f>ADDRESS(ROW(),COLUMN(),4)</f>
        <v>AW62</v>
      </c>
      <c r="AX62" s="21"/>
      <c r="AY62" s="22" t="str">
        <f>ADDRESS(ROW(),COLUMN(),4)</f>
        <v>AY62</v>
      </c>
    </row>
    <row r="63" spans="1:51">
      <c r="AA63"/>
      <c r="AB63"/>
    </row>
  </sheetData>
  <mergeCells count="21">
    <mergeCell ref="AR12:AT12"/>
    <mergeCell ref="AO3:AT4"/>
    <mergeCell ref="AO5:AS5"/>
    <mergeCell ref="C6:L7"/>
    <mergeCell ref="B10:B58"/>
    <mergeCell ref="E19:L23"/>
    <mergeCell ref="C21:C24"/>
    <mergeCell ref="C30:C32"/>
    <mergeCell ref="D30:D32"/>
    <mergeCell ref="AK31:AK47"/>
    <mergeCell ref="S14:X18"/>
    <mergeCell ref="Y7:Y51"/>
    <mergeCell ref="AA15:AA17"/>
    <mergeCell ref="AO12:AO14"/>
    <mergeCell ref="N20:N22"/>
    <mergeCell ref="Z1:Z2"/>
    <mergeCell ref="Z3:Z4"/>
    <mergeCell ref="R8:R52"/>
    <mergeCell ref="AC8:AC26"/>
    <mergeCell ref="AM10:AM25"/>
    <mergeCell ref="AC29:AC4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E08C8-3086-4EFD-BC40-F0A952AB4F3F}">
  <dimension ref="A1:O113"/>
  <sheetViews>
    <sheetView showZeros="0" workbookViewId="0">
      <selection activeCell="A5" sqref="A5"/>
    </sheetView>
  </sheetViews>
  <sheetFormatPr baseColWidth="10" defaultRowHeight="15"/>
  <cols>
    <col min="1" max="1" width="6.5703125" customWidth="1"/>
    <col min="2" max="2" width="5.7109375" customWidth="1"/>
    <col min="3" max="3" width="10.7109375" customWidth="1"/>
    <col min="4" max="8" width="5.7109375" customWidth="1"/>
    <col min="9" max="9" width="7.7109375" customWidth="1"/>
    <col min="10" max="10" width="107.42578125" customWidth="1"/>
    <col min="11" max="11" width="13.5703125" customWidth="1"/>
    <col min="12" max="12" width="17.140625" customWidth="1"/>
    <col min="15" max="15" width="76.28515625" customWidth="1"/>
  </cols>
  <sheetData>
    <row r="1" spans="1:15" ht="15.75" thickTop="1">
      <c r="A1" s="1" t="str">
        <f>ADDRESS(ROW(),COLUMN(),4)</f>
        <v>A1</v>
      </c>
      <c r="B1" s="673" t="str">
        <f t="shared" ref="B1:K1" si="0">SUBSTITUTE(ADDRESS(1,COLUMN(),4),"1","")</f>
        <v>B</v>
      </c>
      <c r="C1" s="673" t="str">
        <f t="shared" si="0"/>
        <v>C</v>
      </c>
      <c r="D1" s="673" t="str">
        <f t="shared" si="0"/>
        <v>D</v>
      </c>
      <c r="E1" s="673" t="str">
        <f t="shared" si="0"/>
        <v>E</v>
      </c>
      <c r="F1" s="673" t="str">
        <f t="shared" si="0"/>
        <v>F</v>
      </c>
      <c r="G1" s="673" t="str">
        <f t="shared" si="0"/>
        <v>G</v>
      </c>
      <c r="H1" s="673" t="str">
        <f t="shared" si="0"/>
        <v>H</v>
      </c>
      <c r="I1" s="673" t="str">
        <f t="shared" si="0"/>
        <v>I</v>
      </c>
      <c r="J1" s="673" t="str">
        <f t="shared" si="0"/>
        <v>J</v>
      </c>
      <c r="K1" s="673" t="str">
        <f t="shared" si="0"/>
        <v>K</v>
      </c>
      <c r="M1" s="3">
        <v>1</v>
      </c>
      <c r="N1" s="4" t="str">
        <f>SUBSTITUTE(ADDRESS(1,COLUMN(),4),"1","")</f>
        <v>N</v>
      </c>
      <c r="O1" s="5" t="str">
        <f>SUBSTITUTE(ADDRESS(1,COLUMN(),4),"1","")</f>
        <v>O</v>
      </c>
    </row>
    <row r="2" spans="1:15">
      <c r="B2" s="183">
        <f t="shared" ref="B2:K2" ca="1" si="1">CELL("largeur",B2)</f>
        <v>5</v>
      </c>
      <c r="C2" s="183">
        <f t="shared" ca="1" si="1"/>
        <v>10</v>
      </c>
      <c r="D2" s="183">
        <f t="shared" ca="1" si="1"/>
        <v>5</v>
      </c>
      <c r="E2" s="183">
        <f t="shared" ca="1" si="1"/>
        <v>5</v>
      </c>
      <c r="F2" s="183">
        <f t="shared" ca="1" si="1"/>
        <v>5</v>
      </c>
      <c r="G2" s="183">
        <f t="shared" ca="1" si="1"/>
        <v>5</v>
      </c>
      <c r="H2" s="183">
        <f t="shared" ca="1" si="1"/>
        <v>5</v>
      </c>
      <c r="I2" s="183">
        <f t="shared" ca="1" si="1"/>
        <v>7</v>
      </c>
      <c r="J2" s="183">
        <f t="shared" ca="1" si="1"/>
        <v>107</v>
      </c>
      <c r="K2" s="183">
        <f t="shared" ca="1" si="1"/>
        <v>13</v>
      </c>
      <c r="M2" s="3">
        <v>1</v>
      </c>
      <c r="N2" s="7" t="s">
        <v>0</v>
      </c>
      <c r="O2" s="8"/>
    </row>
    <row r="3" spans="1:15" ht="16.5" thickBot="1">
      <c r="B3" s="674">
        <v>3</v>
      </c>
      <c r="C3" s="674">
        <v>3</v>
      </c>
      <c r="D3" s="674">
        <v>3</v>
      </c>
      <c r="E3" s="674">
        <v>3</v>
      </c>
      <c r="F3" s="674">
        <v>5</v>
      </c>
      <c r="G3" s="674">
        <v>6</v>
      </c>
      <c r="H3" s="674">
        <v>7</v>
      </c>
      <c r="I3" s="674">
        <v>8</v>
      </c>
      <c r="J3" s="674">
        <v>9</v>
      </c>
      <c r="K3" s="674">
        <v>10</v>
      </c>
      <c r="M3" s="3">
        <v>1</v>
      </c>
      <c r="N3" s="9">
        <f ca="1">COUNTA(A1:M107) + COUNTBLANK(A1:M107)</f>
        <v>1711</v>
      </c>
      <c r="O3" s="10" t="str">
        <f>"cellules entre -cells -celdas  "&amp;" " &amp;A1&amp;" et  "&amp;M107</f>
        <v>cellules entre -cells -celdas   A1 et  M107</v>
      </c>
    </row>
    <row r="4" spans="1:15" ht="31.5">
      <c r="B4" s="63"/>
      <c r="C4" s="64"/>
      <c r="D4" s="65"/>
      <c r="E4" s="64"/>
      <c r="F4" s="65"/>
      <c r="G4" s="65"/>
      <c r="H4" s="63"/>
      <c r="I4" s="729" t="s">
        <v>251</v>
      </c>
      <c r="K4" s="68" t="s">
        <v>84</v>
      </c>
      <c r="L4" s="69" t="str">
        <f>M107</f>
        <v>M107</v>
      </c>
      <c r="M4" s="3">
        <v>1</v>
      </c>
      <c r="N4" s="9">
        <f ca="1">COUNTA(A1:M107)</f>
        <v>794</v>
      </c>
      <c r="O4" s="10" t="s">
        <v>1</v>
      </c>
    </row>
    <row r="5" spans="1:15" ht="18.75" customHeight="1">
      <c r="B5" s="824" t="s">
        <v>83</v>
      </c>
      <c r="C5" s="824"/>
      <c r="D5" s="824"/>
      <c r="E5" s="824"/>
      <c r="F5" s="824"/>
      <c r="G5" s="824"/>
      <c r="H5" s="824"/>
      <c r="I5" s="824"/>
      <c r="J5" s="824"/>
      <c r="K5" s="824"/>
      <c r="L5" s="63"/>
      <c r="M5" s="3">
        <v>1</v>
      </c>
      <c r="N5" s="9">
        <f ca="1">COUNTBLANK(A1:M107)</f>
        <v>917</v>
      </c>
      <c r="O5" s="10" t="s">
        <v>2</v>
      </c>
    </row>
    <row r="6" spans="1:15" ht="18.75" customHeight="1">
      <c r="B6" s="824"/>
      <c r="C6" s="824"/>
      <c r="D6" s="824"/>
      <c r="E6" s="824"/>
      <c r="F6" s="824"/>
      <c r="G6" s="824"/>
      <c r="H6" s="824"/>
      <c r="I6" s="824"/>
      <c r="J6" s="824"/>
      <c r="K6" s="824"/>
      <c r="L6" s="63"/>
      <c r="M6" s="3">
        <v>1</v>
      </c>
      <c r="N6" s="9">
        <f>SUM(M1:M105)+2</f>
        <v>107</v>
      </c>
      <c r="O6" s="10" t="s">
        <v>3</v>
      </c>
    </row>
    <row r="7" spans="1:15" ht="16.5" thickBot="1">
      <c r="B7" s="63"/>
      <c r="C7" s="63"/>
      <c r="D7" s="63"/>
      <c r="E7" s="63"/>
      <c r="F7" s="63"/>
      <c r="G7" s="63"/>
      <c r="H7" s="63"/>
      <c r="I7" s="63"/>
      <c r="J7" s="63"/>
      <c r="K7" s="63"/>
      <c r="L7" s="63"/>
      <c r="M7" s="3">
        <v>1</v>
      </c>
      <c r="N7" s="9" cm="1">
        <f t="array" ref="N7">SUM(A107:L107+1)</f>
        <v>24</v>
      </c>
      <c r="O7" s="10" t="s">
        <v>4</v>
      </c>
    </row>
    <row r="8" spans="1:15" ht="15.75" customHeight="1">
      <c r="B8" s="126" t="s">
        <v>57</v>
      </c>
      <c r="C8" s="637" t="str">
        <f t="shared" ref="C8:J8" si="2">SUBSTITUTE(ADDRESS(1,COLUMN(),4),"1","")</f>
        <v>C</v>
      </c>
      <c r="D8" s="637" t="str">
        <f t="shared" si="2"/>
        <v>D</v>
      </c>
      <c r="E8" s="637" t="str">
        <f t="shared" si="2"/>
        <v>E</v>
      </c>
      <c r="F8" s="637" t="str">
        <f t="shared" si="2"/>
        <v>F</v>
      </c>
      <c r="G8" s="637" t="str">
        <f t="shared" si="2"/>
        <v>G</v>
      </c>
      <c r="H8" s="637" t="str">
        <f t="shared" si="2"/>
        <v>H</v>
      </c>
      <c r="I8" s="637" t="str">
        <f t="shared" si="2"/>
        <v>I</v>
      </c>
      <c r="J8" s="637" t="str">
        <f t="shared" si="2"/>
        <v>J</v>
      </c>
      <c r="K8" s="639" t="str">
        <f>SUBSTITUTE(ADDRESS(1,COLUMN(),4),"1","")</f>
        <v>K</v>
      </c>
      <c r="L8" s="797" t="s">
        <v>793</v>
      </c>
      <c r="M8" s="3">
        <v>1</v>
      </c>
      <c r="N8" s="9"/>
      <c r="O8" s="10"/>
    </row>
    <row r="9" spans="1:15" ht="15" customHeight="1">
      <c r="B9" s="784"/>
      <c r="C9" s="27">
        <f t="shared" ref="C9:K9" ca="1" si="3">CELL("largeur",C9)</f>
        <v>10</v>
      </c>
      <c r="D9" s="27">
        <f t="shared" ca="1" si="3"/>
        <v>5</v>
      </c>
      <c r="E9" s="27">
        <f t="shared" ca="1" si="3"/>
        <v>5</v>
      </c>
      <c r="F9" s="27">
        <f t="shared" ca="1" si="3"/>
        <v>5</v>
      </c>
      <c r="G9" s="27">
        <f t="shared" ca="1" si="3"/>
        <v>5</v>
      </c>
      <c r="H9" s="27">
        <f t="shared" ca="1" si="3"/>
        <v>5</v>
      </c>
      <c r="I9" s="27">
        <f t="shared" ca="1" si="3"/>
        <v>7</v>
      </c>
      <c r="J9" s="27">
        <f t="shared" ca="1" si="3"/>
        <v>107</v>
      </c>
      <c r="K9" s="28">
        <f t="shared" ca="1" si="3"/>
        <v>13</v>
      </c>
      <c r="L9" s="797"/>
      <c r="M9" s="3">
        <v>1</v>
      </c>
      <c r="N9" s="184" t="s">
        <v>252</v>
      </c>
    </row>
    <row r="10" spans="1:15" ht="15.75">
      <c r="B10" s="784"/>
      <c r="C10" s="221">
        <v>10</v>
      </c>
      <c r="D10" s="221">
        <v>5</v>
      </c>
      <c r="E10" s="221">
        <v>5</v>
      </c>
      <c r="F10" s="221">
        <v>5</v>
      </c>
      <c r="G10" s="221">
        <v>5</v>
      </c>
      <c r="H10" s="221">
        <v>5</v>
      </c>
      <c r="I10" s="221">
        <v>7</v>
      </c>
      <c r="J10" s="221">
        <f ca="1">J9</f>
        <v>107</v>
      </c>
      <c r="K10" s="222">
        <f ca="1">K9</f>
        <v>13</v>
      </c>
      <c r="L10" s="798" t="s">
        <v>792</v>
      </c>
      <c r="M10" s="3">
        <v>1</v>
      </c>
      <c r="N10" s="184" t="s">
        <v>253</v>
      </c>
    </row>
    <row r="11" spans="1:15" ht="21">
      <c r="B11" s="784"/>
      <c r="C11" s="825" t="s">
        <v>254</v>
      </c>
      <c r="D11" s="825"/>
      <c r="E11" s="825"/>
      <c r="F11" s="825"/>
      <c r="G11" s="825"/>
      <c r="H11" s="825"/>
      <c r="I11" s="74"/>
      <c r="J11" s="185" t="str">
        <f ca="1">" Largeur de cette colonne : " &amp; J9 &amp; IF(J9 &gt; K15, " - Colonne trop large de " &amp; (J9 - K15), IF(J9 &lt; K15, " - Élargissez la colonne à " &amp; K15, " Largeur correcte"))</f>
        <v xml:space="preserve"> Largeur de cette colonne : 107 - Élargissez la colonne à 122</v>
      </c>
      <c r="K11" s="670"/>
      <c r="L11" s="798"/>
      <c r="M11" s="3">
        <v>1</v>
      </c>
      <c r="N11" s="184"/>
    </row>
    <row r="12" spans="1:15" ht="22.5" customHeight="1">
      <c r="B12" s="784"/>
      <c r="C12" s="774" t="s">
        <v>255</v>
      </c>
      <c r="D12" s="774"/>
      <c r="E12" s="774"/>
      <c r="F12" s="774"/>
      <c r="G12" s="774"/>
      <c r="H12" s="774"/>
      <c r="I12" s="672"/>
      <c r="J12" s="186" t="s">
        <v>86</v>
      </c>
      <c r="K12" s="671"/>
      <c r="M12" s="3">
        <v>1</v>
      </c>
      <c r="N12" s="184" t="s">
        <v>256</v>
      </c>
    </row>
    <row r="13" spans="1:15" ht="15.75">
      <c r="B13" s="784"/>
      <c r="C13" s="774"/>
      <c r="D13" s="774"/>
      <c r="E13" s="774"/>
      <c r="F13" s="774"/>
      <c r="G13" s="774"/>
      <c r="H13" s="774"/>
      <c r="I13" s="79"/>
      <c r="J13" s="187" t="s">
        <v>257</v>
      </c>
      <c r="K13" s="658"/>
      <c r="M13" s="3">
        <v>1</v>
      </c>
      <c r="N13" s="184" t="s">
        <v>258</v>
      </c>
    </row>
    <row r="14" spans="1:15" ht="18.75">
      <c r="B14" s="784"/>
      <c r="C14" s="641" t="s">
        <v>60</v>
      </c>
      <c r="D14" s="221"/>
      <c r="E14" s="235"/>
      <c r="F14" s="221"/>
      <c r="G14" s="221"/>
      <c r="H14" s="63"/>
      <c r="I14" s="40"/>
      <c r="J14" s="188" t="s">
        <v>259</v>
      </c>
      <c r="K14" s="659">
        <v>120</v>
      </c>
      <c r="M14" s="3">
        <v>1</v>
      </c>
    </row>
    <row r="15" spans="1:15" ht="21">
      <c r="B15" s="784"/>
      <c r="C15" s="656" t="s">
        <v>62</v>
      </c>
      <c r="D15" s="657"/>
      <c r="E15" s="643"/>
      <c r="F15" s="650"/>
      <c r="G15" s="650"/>
      <c r="H15" s="35"/>
      <c r="I15" s="56"/>
      <c r="J15" s="188" t="s">
        <v>260</v>
      </c>
      <c r="K15" s="660">
        <v>122</v>
      </c>
      <c r="M15" s="3">
        <v>1</v>
      </c>
    </row>
    <row r="16" spans="1:15" ht="15.75">
      <c r="B16" s="784"/>
      <c r="C16" s="656" t="s">
        <v>283</v>
      </c>
      <c r="D16" s="656"/>
      <c r="E16" s="656"/>
      <c r="F16" s="656"/>
      <c r="G16" s="656"/>
      <c r="H16" s="35"/>
      <c r="I16" s="63"/>
      <c r="J16" s="189" t="s">
        <v>91</v>
      </c>
      <c r="K16" s="147"/>
      <c r="M16" s="3">
        <v>1</v>
      </c>
      <c r="N16" s="184" t="s">
        <v>261</v>
      </c>
    </row>
    <row r="17" spans="2:14" ht="15.75">
      <c r="B17" s="784"/>
      <c r="C17" s="826" t="s">
        <v>262</v>
      </c>
      <c r="D17" s="826"/>
      <c r="E17" s="826"/>
      <c r="F17" s="826"/>
      <c r="G17" s="826"/>
      <c r="H17" s="826"/>
      <c r="I17" s="661"/>
      <c r="J17" s="662" t="str">
        <f>"Col."&amp;SUBSTITUTE(ADDRESS(1,COLUMN(),4),"1","")&amp;" ▼"</f>
        <v>Col.J ▼</v>
      </c>
      <c r="K17" s="663"/>
      <c r="M17" s="3">
        <v>1</v>
      </c>
      <c r="N17" s="184" t="s">
        <v>263</v>
      </c>
    </row>
    <row r="18" spans="2:14" ht="15.75">
      <c r="B18" s="784"/>
      <c r="C18" s="826"/>
      <c r="D18" s="826"/>
      <c r="E18" s="826"/>
      <c r="F18" s="826"/>
      <c r="G18" s="826"/>
      <c r="H18" s="826"/>
      <c r="I18" s="664" t="str">
        <f>IF(LEN(TRIM(SUBSTITUTE(J18,CHAR(160)," ")))=0,"",LEN(J18)&amp;" car")</f>
        <v>555 car</v>
      </c>
      <c r="J18" s="91" t="s">
        <v>170</v>
      </c>
      <c r="K18" s="666" t="str">
        <f>"◄ "&amp;IF(J18="","",(LEN(TRIM(SUBSTITUTE(J18,CHAR(160)," ")))-LEN(SUBSTITUTE(TRIM(SUBSTITUTE(J18,CHAR(160)," "))," ",""))+1)&amp;" mot"&amp;IF((LEN(TRIM(SUBSTITUTE(J18,CHAR(160)," ")))-LEN(SUBSTITUTE(TRIM(SUBSTITUTE(J18,CHAR(160)," "))," ",""))+1)&gt;1,"s",""))</f>
        <v>◄ 93 mots</v>
      </c>
      <c r="M18" s="3">
        <v>1</v>
      </c>
      <c r="N18" s="184"/>
    </row>
    <row r="19" spans="2:14" ht="15.75">
      <c r="B19" s="784"/>
      <c r="C19" s="826"/>
      <c r="D19" s="826"/>
      <c r="E19" s="826"/>
      <c r="F19" s="826"/>
      <c r="G19" s="826"/>
      <c r="H19" s="826"/>
      <c r="I19" s="664" t="str">
        <f t="shared" ref="I19:I22" si="4">IF(LEN(TRIM(SUBSTITUTE(J19,CHAR(160)," ")))=0,"",LEN(J19)&amp;" car")</f>
        <v>555 car</v>
      </c>
      <c r="J19" s="91" t="s">
        <v>170</v>
      </c>
      <c r="K19" s="666" t="str">
        <f>"◄ "&amp;IF(J19="","",(LEN(TRIM(SUBSTITUTE(J19,CHAR(160)," ")))-LEN(SUBSTITUTE(TRIM(SUBSTITUTE(J19,CHAR(160)," "))," ",""))+1)&amp;" mot"&amp;IF((LEN(TRIM(SUBSTITUTE(J19,CHAR(160)," ")))-LEN(SUBSTITUTE(TRIM(SUBSTITUTE(J19,CHAR(160)," "))," ",""))+1)&gt;1,"s",""))</f>
        <v>◄ 93 mots</v>
      </c>
      <c r="M19" s="3">
        <v>1</v>
      </c>
      <c r="N19" s="184" t="s">
        <v>264</v>
      </c>
    </row>
    <row r="20" spans="2:14" ht="15.75">
      <c r="B20" s="784"/>
      <c r="C20" s="826"/>
      <c r="D20" s="826"/>
      <c r="E20" s="826"/>
      <c r="F20" s="826"/>
      <c r="G20" s="826"/>
      <c r="H20" s="826"/>
      <c r="I20" s="664" t="str">
        <f t="shared" si="4"/>
        <v>555 car</v>
      </c>
      <c r="J20" s="91" t="s">
        <v>170</v>
      </c>
      <c r="K20" s="666" t="str">
        <f>"◄ "&amp;IF(J20="","",(LEN(TRIM(SUBSTITUTE(J20,CHAR(160)," ")))-LEN(SUBSTITUTE(TRIM(SUBSTITUTE(J20,CHAR(160)," "))," ",""))+1)&amp;" mot"&amp;IF((LEN(TRIM(SUBSTITUTE(J20,CHAR(160)," ")))-LEN(SUBSTITUTE(TRIM(SUBSTITUTE(J20,CHAR(160)," "))," ",""))+1)&gt;1,"s",""))</f>
        <v>◄ 93 mots</v>
      </c>
      <c r="M20" s="3">
        <v>1</v>
      </c>
      <c r="N20" s="184" t="s">
        <v>265</v>
      </c>
    </row>
    <row r="21" spans="2:14" ht="15.75">
      <c r="B21" s="784"/>
      <c r="C21" s="826"/>
      <c r="D21" s="826"/>
      <c r="E21" s="826"/>
      <c r="F21" s="826"/>
      <c r="G21" s="826"/>
      <c r="H21" s="826"/>
      <c r="I21" s="664" t="str">
        <f t="shared" si="4"/>
        <v>555 car</v>
      </c>
      <c r="J21" s="91" t="s">
        <v>170</v>
      </c>
      <c r="K21" s="666" t="str">
        <f>"◄ "&amp;IF(J21="","",(LEN(TRIM(SUBSTITUTE(J21,CHAR(160)," ")))-LEN(SUBSTITUTE(TRIM(SUBSTITUTE(J21,CHAR(160)," "))," ",""))+1)&amp;" mot"&amp;IF((LEN(TRIM(SUBSTITUTE(J21,CHAR(160)," ")))-LEN(SUBSTITUTE(TRIM(SUBSTITUTE(J21,CHAR(160)," "))," ",""))+1)&gt;1,"s",""))</f>
        <v>◄ 93 mots</v>
      </c>
      <c r="M21" s="3">
        <v>1</v>
      </c>
    </row>
    <row r="22" spans="2:14" ht="15.75">
      <c r="B22" s="784"/>
      <c r="C22" s="826"/>
      <c r="D22" s="826"/>
      <c r="E22" s="826"/>
      <c r="F22" s="826"/>
      <c r="G22" s="826"/>
      <c r="H22" s="826"/>
      <c r="I22" s="664" t="str">
        <f t="shared" si="4"/>
        <v>555 car</v>
      </c>
      <c r="J22" s="91" t="s">
        <v>170</v>
      </c>
      <c r="K22" s="666" t="str">
        <f>"◄ "&amp;IF(J22="","",(LEN(TRIM(SUBSTITUTE(J22,CHAR(160)," ")))-LEN(SUBSTITUTE(TRIM(SUBSTITUTE(J22,CHAR(160)," "))," ",""))+1)&amp;" mot"&amp;IF((LEN(TRIM(SUBSTITUTE(J22,CHAR(160)," ")))-LEN(SUBSTITUTE(TRIM(SUBSTITUTE(J22,CHAR(160)," "))," ",""))+1)&gt;1,"s",""))</f>
        <v>◄ 93 mots</v>
      </c>
      <c r="M22" s="3">
        <v>1</v>
      </c>
    </row>
    <row r="23" spans="2:14" ht="15.75">
      <c r="B23" s="784"/>
      <c r="C23" s="190"/>
      <c r="D23" s="191"/>
      <c r="E23" s="192"/>
      <c r="F23" s="191"/>
      <c r="G23" s="191"/>
      <c r="H23" s="191"/>
      <c r="I23" s="193">
        <v>0</v>
      </c>
      <c r="J23" s="86" t="s">
        <v>93</v>
      </c>
      <c r="K23" s="194"/>
      <c r="M23" s="3">
        <v>1</v>
      </c>
      <c r="N23" s="184" t="s">
        <v>266</v>
      </c>
    </row>
    <row r="24" spans="2:14" ht="15.75">
      <c r="B24" s="784"/>
      <c r="C24" s="88" t="str">
        <f>IF(TRIM(SUBSTITUTE(J18,CHAR(160),""))="","",J18)</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24" s="195" t="str" cm="1">
        <f t="array" ref="D24">IF(ROW()=ROW(D24),C27,INDEX(E24:E37,ROW()-ROW(D24)))</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24" s="196" t="str">
        <f>IF(OR(D24="",C26="",C26&lt;=0,F24=""),"",TRIM(MID(D24,LEN(F24)+1+IF(MID(D24,LEN(F24)+1,1)=" ",1,0),99999)))</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24" s="195" t="str">
        <f>IF(OR(G24="",G24=0,G24="0"),"",IF(LEN(G24)&lt;=C26,G24,IF(LEN(SUBSTITUTE(H24," ",""))=C26+1,LEFT(G24,C26),LEFT(G24,FIND("§",SUBSTITUTE(H24," ","§",LEN(H24)-LEN(SUBSTITUTE(H24," ",""))))-1))))</f>
        <v>Si vous récupérez du texte sur internet, collez-le d’abord dans la cellule A pour le “nettoyer” : cela supprime les</v>
      </c>
      <c r="G24" s="195" t="str">
        <f t="shared" ref="G24:G87" si="5">IF(OR(D24="",D24=0),"",TRIM(SUBSTITUTE(SUBSTITUTE(D24,CHAR(160)," "),CHAR(10)," ")))</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24" s="195" t="str">
        <f>IF(OR(G24="",G24=0,G24="0"),"",LEFT(G24,C26+1))</f>
        <v>Si vous récupérez du texte sur internet, collez-le d’abord dans la cellule A pour le “nettoyer” : cela supprime les espac</v>
      </c>
      <c r="I24" s="246">
        <f>IF(LEN(TRIM(J24))&gt;0,MAX(I23:I23)+1,"")</f>
        <v>1</v>
      </c>
      <c r="J24" s="79" t="str" cm="1">
        <f t="array" ref="J24:J48">_xlfn._xlws.FILTER(F24:F93,TRIM(SUBSTITUTE(F24:F93,CHAR(160),""))&lt;&gt;"")</f>
        <v>Si vous récupérez du texte sur internet, collez-le d’abord dans la cellule A pour le “nettoyer” : cela supprime les</v>
      </c>
      <c r="K24" s="667" t="str">
        <f>IF(LEN(TRIM(SUBSTITUTE(J24,CHAR(160)," ")))=0,"",LEN(J24)&amp;" car")</f>
        <v>115 car</v>
      </c>
      <c r="M24" s="3">
        <v>1</v>
      </c>
      <c r="N24" s="184" t="s">
        <v>267</v>
      </c>
    </row>
    <row r="25" spans="2:14" ht="15.75">
      <c r="B25" s="784"/>
      <c r="C25" s="197" t="str">
        <f>TRIM(SUBSTITUTE(SUBSTITUTE(SUBSTITUTE(SUBSTITUTE(SUBSTITUTE(SUBSTITUTE(SUBSTITUTE(SUBSTITUTE(SUBSTITUTE(CLEAN(IF(OR(LEFT(C24,1)="-",LEFT(C24,1)="="),MID(C24,2,99999),C24)),"—","-"),"–","-"),CHAR(160)," "),CHAR(9)," "),CHAR(13)," "),CHAR(10)," ")," "," ")," "," ")," "," "))</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25" s="195" t="str" cm="1">
        <f t="array" ref="D25">IF(ROW()=ROW(D24),C27,INDEX(E24:E37,ROW()-ROW(D24)))</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25" s="196" t="str">
        <f>IF(OR(D25="",C26="",C26&lt;=0,F25=""),"",TRIM(MID(D25,LEN(F25)+1+IF(MID(D25,LEN(F25)+1,1)=" ",1,0),99999)))</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25" s="195" t="str">
        <f>IF(OR(G25="",G25=0,G25="0"),"",IF(LEN(G25)&lt;=C26,G25,IF(LEN(SUBSTITUTE(H25," ",""))=C26+1,LEFT(G25,C26),LEFT(G25,FIND("§",SUBSTITUTE(H25," ","§",LEN(H25)-LEN(SUBSTITUTE(H25," ",""))))-1))))</f>
        <v>espaces insécables, tabulations invisibles et autres “pollutions”.◄ 2️⃣ Saisissez la largeur du document dans lequel</v>
      </c>
      <c r="G25" s="195" t="str">
        <f t="shared" si="5"/>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25" s="195" t="str">
        <f>IF(OR(G25="",G25=0,G25="0"),"",LEFT(G25,C26+1))</f>
        <v>espaces insécables, tabulations invisibles et autres “pollutions”.◄ 2️⃣ Saisissez la largeur du document dans lequel vous</v>
      </c>
      <c r="I25" s="246">
        <f>IF(LEN(TRIM(J25))&gt;0,MAX(I23:I24)+1,"")</f>
        <v>2</v>
      </c>
      <c r="J25" s="79" t="str">
        <v>espaces insécables, tabulations invisibles et autres “pollutions”.◄ 2️⃣ Saisissez la largeur du document dans lequel</v>
      </c>
      <c r="K25" s="667" t="str">
        <f>IF(LEN(TRIM(SUBSTITUTE(J25,CHAR(160)," ")))=0,"",LEN(J25)&amp;" car")</f>
        <v>116 car</v>
      </c>
      <c r="M25" s="3">
        <v>1</v>
      </c>
      <c r="N25" s="184"/>
    </row>
    <row r="26" spans="2:14" ht="15.75">
      <c r="B26" s="784"/>
      <c r="C26" s="92">
        <f>K14</f>
        <v>120</v>
      </c>
      <c r="D26" s="195" t="str" cm="1">
        <f t="array" ref="D26">IF(ROW()=ROW(D24),C27,INDEX(E24:E37,ROW()-ROW(D24)))</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26" s="196" t="str">
        <f>IF(OR(D26="",C26="",C26&lt;=0,F26=""),"",TRIM(MID(D26,LEN(F26)+1+IF(MID(D26,LEN(F26)+1,1)=" ",1,0),99999)))</f>
        <v>ponctuation saisissez un X dans la cellule - Ensuite, dans la colonne B copiez le texte nettoyé - puis dans votre document faites Collage spécial &gt; 1.2.3 Valeurs pour ne coller que le texte, sans formules.</v>
      </c>
      <c r="F26" s="195" t="str">
        <f>IF(OR(G26="",G26=0,G26="0"),"",IF(LEN(G26)&lt;=C26,G26,IF(LEN(SUBSTITUTE(H26," ",""))=C26+1,LEFT(G26,C26),LEFT(G26,FIND("§",SUBSTITUTE(H26," ","§",LEN(H26)-LEN(SUBSTITUTE(H26," ",""))))-1))))</f>
        <v>vous collerez ensuite le texte. ◄ 3️⃣ saisissez un nombre de caractères par lignes ◄ 4️⃣ Si vous ne voulez pas de</v>
      </c>
      <c r="G26" s="195" t="str">
        <f t="shared" si="5"/>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26" s="195" t="str">
        <f>IF(OR(G26="",G26=0,G26="0"),"",LEFT(G26,C26+1))</f>
        <v>vous collerez ensuite le texte. ◄ 3️⃣ saisissez un nombre de caractères par lignes ◄ 4️⃣ Si vous ne voulez pas de ponctua</v>
      </c>
      <c r="I26" s="246">
        <f>IF(LEN(TRIM(J26))&gt;0,MAX(I23:I25)+1,"")</f>
        <v>3</v>
      </c>
      <c r="J26" s="79" t="str">
        <v>vous collerez ensuite le texte. ◄ 3️⃣ saisissez un nombre de caractères par lignes ◄ 4️⃣ Si vous ne voulez pas de</v>
      </c>
      <c r="K26" s="667" t="str">
        <f t="shared" ref="K26:K89" si="6">IF(LEN(TRIM(SUBSTITUTE(J26,CHAR(160)," ")))=0,"",LEN(J26)&amp;" car")</f>
        <v>113 car</v>
      </c>
      <c r="M26" s="3">
        <v>1</v>
      </c>
      <c r="N26" s="184" t="s">
        <v>268</v>
      </c>
    </row>
    <row r="27" spans="2:14" ht="15.75">
      <c r="B27" s="784"/>
      <c r="C27" s="197" t="str">
        <f>IF(UPPER(TRIM(K13))="X",C31,C25)</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27" s="195" t="str" cm="1">
        <f t="array" ref="D27">IF(ROW()=ROW(D24),C27,INDEX(E24:E37,ROW()-ROW(D24)))</f>
        <v>ponctuation saisissez un X dans la cellule - Ensuite, dans la colonne B copiez le texte nettoyé - puis dans votre document faites Collage spécial &gt; 1.2.3 Valeurs pour ne coller que le texte, sans formules.</v>
      </c>
      <c r="E27" s="196" t="str">
        <f>IF(OR(D27="",C26="",C26&lt;=0,F27=""),"",TRIM(MID(D27,LEN(F27)+1+IF(MID(D27,LEN(F27)+1,1)=" ",1,0),99999)))</f>
        <v>document faites Collage spécial &gt; 1.2.3 Valeurs pour ne coller que le texte, sans formules.</v>
      </c>
      <c r="F27" s="195" t="str">
        <f>IF(OR(G27="",G27=0,G27="0"),"",IF(LEN(G27)&lt;=C26,G27,IF(LEN(SUBSTITUTE(H27," ",""))=C26+1,LEFT(G27,C26),LEFT(G27,FIND("§",SUBSTITUTE(H27," ","§",LEN(H27)-LEN(SUBSTITUTE(H27," ",""))))-1))))</f>
        <v>ponctuation saisissez un X dans la cellule - Ensuite, dans la colonne B copiez le texte nettoyé - puis dans votre</v>
      </c>
      <c r="G27" s="195" t="str">
        <f t="shared" si="5"/>
        <v>ponctuation saisissez un X dans la cellule - Ensuite, dans la colonne B copiez le texte nettoyé - puis dans votre document faites Collage spécial &gt; 1.2.3 Valeurs pour ne coller que le texte, sans formules.</v>
      </c>
      <c r="H27" s="195" t="str">
        <f>IF(OR(G27="",G27=0,G27="0"),"",LEFT(G27,C26+1))</f>
        <v>ponctuation saisissez un X dans la cellule - Ensuite, dans la colonne B copiez le texte nettoyé - puis dans votre documen</v>
      </c>
      <c r="I27" s="246">
        <f>IF(LEN(TRIM(J27))&gt;0,MAX(I23:I26)+1,"")</f>
        <v>4</v>
      </c>
      <c r="J27" s="79" t="str">
        <v>ponctuation saisissez un X dans la cellule - Ensuite, dans la colonne B copiez le texte nettoyé - puis dans votre</v>
      </c>
      <c r="K27" s="668" t="str">
        <f t="shared" si="6"/>
        <v>113 car</v>
      </c>
      <c r="M27" s="3">
        <v>1</v>
      </c>
      <c r="N27" s="184" t="s">
        <v>269</v>
      </c>
    </row>
    <row r="28" spans="2:14">
      <c r="B28" s="784"/>
      <c r="C28" s="198" t="str">
        <f>TRIM(SUBSTITUTE(SUBSTITUTE(SUBSTITUTE(SUBSTITUTE(SUBSTITUTE(SUBSTITUTE(SUBSTITUTE(SUBSTITUTE(SUBSTITUTE(SUBSTITUTE(C25,","," "),";"," "),":"," "),"!"," "),"?"," "),"…"," "),"»"," "),"«"," "),"/"," "),"."," "))</f>
        <v>Si vous récupérez du texte sur internet collez-le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D28" s="195" t="str" cm="1">
        <f t="array" ref="D28">IF(ROW()=ROW(D24),C27,INDEX(E24:E37,ROW()-ROW(D24)))</f>
        <v>document faites Collage spécial &gt; 1.2.3 Valeurs pour ne coller que le texte, sans formules.</v>
      </c>
      <c r="E28" s="196" t="str">
        <f>IF(OR(D28="",C26="",C26&lt;=0,F28=""),"",TRIM(MID(D28,LEN(F28)+1+IF(MID(D28,LEN(F28)+1,1)=" ",1,0),99999)))</f>
        <v/>
      </c>
      <c r="F28" s="195" t="str">
        <f>IF(OR(G28="",G28=0,G28="0"),"",IF(LEN(G28)&lt;=C26,G28,IF(LEN(SUBSTITUTE(H28," ",""))=C26+1,LEFT(G28,C26),LEFT(G28,FIND("§",SUBSTITUTE(H28," ","§",LEN(H28)-LEN(SUBSTITUTE(H28," ",""))))-1))))</f>
        <v>document faites Collage spécial &gt; 1.2.3 Valeurs pour ne coller que le texte, sans formules.</v>
      </c>
      <c r="G28" s="195" t="str">
        <f t="shared" si="5"/>
        <v>document faites Collage spécial &gt; 1.2.3 Valeurs pour ne coller que le texte, sans formules.</v>
      </c>
      <c r="H28" s="195" t="str">
        <f>IF(OR(G28="",G28=0,G28="0"),"",LEFT(G28,C26+1))</f>
        <v>document faites Collage spécial &gt; 1.2.3 Valeurs pour ne coller que le texte, sans formules.</v>
      </c>
      <c r="I28" s="246">
        <f>IF(LEN(TRIM(J28))&gt;0,MAX(I23:I27)+1,"")</f>
        <v>5</v>
      </c>
      <c r="J28" s="79" t="str">
        <v>document faites Collage spécial &gt; 1.2.3 Valeurs pour ne coller que le texte, sans formules.</v>
      </c>
      <c r="K28" s="667" t="str">
        <f t="shared" si="6"/>
        <v>91 car</v>
      </c>
      <c r="M28" s="3">
        <v>1</v>
      </c>
    </row>
    <row r="29" spans="2:14">
      <c r="B29" s="784"/>
      <c r="C29" s="195" t="str">
        <f>TRIM(SUBSTITUTE(SUBSTITUTE(SUBSTITUTE(SUBSTITUTE(SUBSTITUTE(SUBSTITUTE(SUBSTITUTE(SUBSTITUTE(C28,"("," "),")"," "),CHAR(34)," "),"-"," "),"_"," "),"&lt;"," "),"&gt;"," "),"="," "))</f>
        <v>Si vous récupérez du texte sur internet collez 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D29" s="195" t="str" cm="1">
        <f t="array" ref="D29">IF(ROW()=ROW(D24),C27,INDEX(E24:E37,ROW()-ROW(D24)))</f>
        <v/>
      </c>
      <c r="E29" s="196" t="str">
        <f>IF(OR(D29="",C26="",C26&lt;=0,F29=""),"",TRIM(MID(D29,LEN(F29)+1+IF(MID(D29,LEN(F29)+1,1)=" ",1,0),99999)))</f>
        <v/>
      </c>
      <c r="F29" s="195" t="str">
        <f>IF(OR(G29="",G29=0,G29="0"),"",IF(LEN(G29)&lt;=C26,G29,IF(LEN(SUBSTITUTE(H29," ",""))=C26+1,LEFT(G29,C26),LEFT(G29,FIND("§",SUBSTITUTE(H29," ","§",LEN(H29)-LEN(SUBSTITUTE(H29," ",""))))-1))))</f>
        <v/>
      </c>
      <c r="G29" s="195" t="str">
        <f t="shared" si="5"/>
        <v/>
      </c>
      <c r="H29" s="195" t="str">
        <f>IF(OR(G29="",G29=0,G29="0"),"",LEFT(G29,C26+1))</f>
        <v/>
      </c>
      <c r="I29" s="246">
        <f>IF(LEN(TRIM(J29))&gt;0,MAX(I23:I28)+1,"")</f>
        <v>6</v>
      </c>
      <c r="J29" s="79" t="str">
        <v>Si vous récupérez du texte sur internet, collez-le d’abord dans la cellule A pour le “nettoyer” : cela supprime les</v>
      </c>
      <c r="K29" s="667" t="str">
        <f t="shared" si="6"/>
        <v>115 car</v>
      </c>
      <c r="M29" s="3">
        <v>1</v>
      </c>
    </row>
    <row r="30" spans="2:14">
      <c r="B30" s="784"/>
      <c r="C30" s="197" t="str">
        <f>TRIM(SUBSTITUTE(SUBSTITUTE(SUBSTITUTE(SUBSTITUTE(C29,"►"," "),"▼"," "),"▲","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30" s="195" t="str" cm="1">
        <f t="array" ref="D30">IF(ROW()=ROW(D24),C27,INDEX(E24:E37,ROW()-ROW(D24)))</f>
        <v/>
      </c>
      <c r="E30" s="196" t="str">
        <f>IF(OR(D30="",C26="",C26&lt;=0,F30=""),"",TRIM(MID(D30,LEN(F30)+1+IF(MID(D30,LEN(F30)+1,1)=" ",1,0),99999)))</f>
        <v/>
      </c>
      <c r="F30" s="195" t="str">
        <f>IF(OR(G30="",G30=0,G30="0"),"",IF(LEN(G30)&lt;=C26,G30,IF(LEN(SUBSTITUTE(H30," ",""))=C26+1,LEFT(G30,C26),LEFT(G30,FIND("§",SUBSTITUTE(H30," ","§",LEN(H30)-LEN(SUBSTITUTE(H30," ",""))))-1))))</f>
        <v/>
      </c>
      <c r="G30" s="195" t="str">
        <f t="shared" si="5"/>
        <v/>
      </c>
      <c r="H30" s="195" t="str">
        <f>IF(OR(G30="",G30=0,G30="0"),"",LEFT(G30,C26+1))</f>
        <v/>
      </c>
      <c r="I30" s="246">
        <f>IF(LEN(TRIM(J30))&gt;0,MAX(I23:I29)+1,"")</f>
        <v>7</v>
      </c>
      <c r="J30" s="79" t="str">
        <v>espaces insécables, tabulations invisibles et autres “pollutions”.◄ 2️⃣ Saisissez la largeur du document dans lequel</v>
      </c>
      <c r="K30" s="667" t="str">
        <f t="shared" si="6"/>
        <v>116 car</v>
      </c>
      <c r="M30" s="3">
        <v>1</v>
      </c>
    </row>
    <row r="31" spans="2:14">
      <c r="B31" s="784"/>
      <c r="C31" s="197" t="str">
        <f>TRIM(SUBSTITUTE(SUBSTITUTE(C30,"“","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31" s="195" t="str" cm="1">
        <f t="array" ref="D31">IF(ROW()=ROW(D24),C27,INDEX(E24:E37,ROW()-ROW(D24)))</f>
        <v/>
      </c>
      <c r="E31" s="196" t="str">
        <f>IF(OR(D31="",C26="",C26&lt;=0,F31=""),"",TRIM(MID(D31,LEN(F31)+1+IF(MID(D31,LEN(F31)+1,1)=" ",1,0),99999)))</f>
        <v/>
      </c>
      <c r="F31" s="195" t="str">
        <f>IF(OR(G31="",G31=0,G31="0"),"",IF(LEN(G31)&lt;=C26,G31,IF(LEN(SUBSTITUTE(H31," ",""))=C26+1,LEFT(G31,C26),LEFT(G31,FIND("§",SUBSTITUTE(H31," ","§",LEN(H31)-LEN(SUBSTITUTE(H31," ",""))))-1))))</f>
        <v/>
      </c>
      <c r="G31" s="195" t="str">
        <f t="shared" si="5"/>
        <v/>
      </c>
      <c r="H31" s="195" t="str">
        <f>IF(OR(G31="",G31=0,G31="0"),"",LEFT(G31,C26+1))</f>
        <v/>
      </c>
      <c r="I31" s="246">
        <f>IF(LEN(TRIM(J31))&gt;0,MAX(I23:I30)+1,"")</f>
        <v>8</v>
      </c>
      <c r="J31" s="79" t="str">
        <v>vous collerez ensuite le texte. ◄ 3️⃣ saisissez un nombre de caractères par lignes ◄ 4️⃣ Si vous ne voulez pas de</v>
      </c>
      <c r="K31" s="667" t="str">
        <f t="shared" si="6"/>
        <v>113 car</v>
      </c>
      <c r="M31" s="3">
        <v>1</v>
      </c>
    </row>
    <row r="32" spans="2:14">
      <c r="B32" s="784"/>
      <c r="C32" s="197"/>
      <c r="D32" s="195" t="str" cm="1">
        <f t="array" ref="D32">IF(ROW()=ROW(D24),C27,INDEX(E24:E37,ROW()-ROW(D24)))</f>
        <v/>
      </c>
      <c r="E32" s="196" t="str">
        <f>IF(OR(D32="",C26="",C26&lt;=0,F32=""),"",TRIM(MID(D32,LEN(F32)+1+IF(MID(D32,LEN(F32)+1,1)=" ",1,0),99999)))</f>
        <v/>
      </c>
      <c r="F32" s="195" t="str">
        <f>IF(OR(G32="",G32=0,G32="0"),"",IF(LEN(G32)&lt;=C26,G32,IF(LEN(SUBSTITUTE(H32," ",""))=C26+1,LEFT(G32,C26),LEFT(G32,FIND("§",SUBSTITUTE(H32," ","§",LEN(H32)-LEN(SUBSTITUTE(H32," ",""))))-1))))</f>
        <v/>
      </c>
      <c r="G32" s="195" t="str">
        <f t="shared" si="5"/>
        <v/>
      </c>
      <c r="H32" s="195" t="str">
        <f>IF(OR(G32="",G32=0,G32="0"),"",LEFT(G32,C26+1))</f>
        <v/>
      </c>
      <c r="I32" s="246">
        <f>IF(LEN(TRIM(J32))&gt;0,MAX(I23:I31)+1,"")</f>
        <v>9</v>
      </c>
      <c r="J32" s="79" t="str">
        <v>ponctuation saisissez un X dans la cellule - Ensuite, dans la colonne B copiez le texte nettoyé - puis dans votre</v>
      </c>
      <c r="K32" s="667" t="str">
        <f t="shared" si="6"/>
        <v>113 car</v>
      </c>
      <c r="M32" s="3">
        <v>1</v>
      </c>
    </row>
    <row r="33" spans="2:13">
      <c r="B33" s="784"/>
      <c r="C33" s="197"/>
      <c r="D33" s="195" t="str" cm="1">
        <f t="array" ref="D33">IF(ROW()=ROW(D24),C27,INDEX(E24:E37,ROW()-ROW(D24)))</f>
        <v/>
      </c>
      <c r="E33" s="196" t="str">
        <f>IF(OR(D33="",C26="",C26&lt;=0,F33=""),"",TRIM(MID(D33,LEN(F33)+1+IF(MID(D33,LEN(F33)+1,1)=" ",1,0),99999)))</f>
        <v/>
      </c>
      <c r="F33" s="195" t="str">
        <f>IF(OR(G33="",G33=0,G33="0"),"",IF(LEN(G33)&lt;=C26,G33,IF(LEN(SUBSTITUTE(H33," ",""))=C26+1,LEFT(G33,C26),LEFT(G33,FIND("§",SUBSTITUTE(H33," ","§",LEN(H33)-LEN(SUBSTITUTE(H33," ",""))))-1))))</f>
        <v/>
      </c>
      <c r="G33" s="195" t="str">
        <f t="shared" si="5"/>
        <v/>
      </c>
      <c r="H33" s="195" t="str">
        <f>IF(OR(G33="",G33=0,G33="0"),"",LEFT(G33,C26+1))</f>
        <v/>
      </c>
      <c r="I33" s="246">
        <f>IF(LEN(TRIM(J33))&gt;0,MAX(I23:I32)+1,"")</f>
        <v>10</v>
      </c>
      <c r="J33" s="79" t="str">
        <v>document faites Collage spécial &gt; 1.2.3 Valeurs pour ne coller que le texte, sans formules.</v>
      </c>
      <c r="K33" s="667" t="str">
        <f t="shared" si="6"/>
        <v>91 car</v>
      </c>
      <c r="M33" s="3">
        <v>1</v>
      </c>
    </row>
    <row r="34" spans="2:13">
      <c r="B34" s="784"/>
      <c r="C34" s="197"/>
      <c r="D34" s="195" t="str" cm="1">
        <f t="array" ref="D34">IF(ROW()=ROW(D24),C27,INDEX(E24:E37,ROW()-ROW(D24)))</f>
        <v/>
      </c>
      <c r="E34" s="196" t="str">
        <f>IF(OR(D34="",C26="",C26&lt;=0,F34=""),"",TRIM(MID(D34,LEN(F34)+1+IF(MID(D34,LEN(F34)+1,1)=" ",1,0),99999)))</f>
        <v/>
      </c>
      <c r="F34" s="195" t="str">
        <f>IF(OR(G34="",G34=0,G34="0"),"",IF(LEN(G34)&lt;=C26,G34,IF(LEN(SUBSTITUTE(H34," ",""))=C26+1,LEFT(G34,C26),LEFT(G34,FIND("§",SUBSTITUTE(H34," ","§",LEN(H34)-LEN(SUBSTITUTE(H34," ",""))))-1))))</f>
        <v/>
      </c>
      <c r="G34" s="195" t="str">
        <f t="shared" si="5"/>
        <v/>
      </c>
      <c r="H34" s="195" t="str">
        <f>IF(OR(G34="",G34=0,G34="0"),"",LEFT(G34,C26+1))</f>
        <v/>
      </c>
      <c r="I34" s="246">
        <f>IF(LEN(TRIM(J34))&gt;0,MAX(I23:I33)+1,"")</f>
        <v>11</v>
      </c>
      <c r="J34" s="79" t="str">
        <v>Si vous récupérez du texte sur internet, collez-le d’abord dans la cellule A pour le “nettoyer” : cela supprime les</v>
      </c>
      <c r="K34" s="667" t="str">
        <f t="shared" si="6"/>
        <v>115 car</v>
      </c>
      <c r="M34" s="3">
        <v>1</v>
      </c>
    </row>
    <row r="35" spans="2:13">
      <c r="B35" s="784"/>
      <c r="C35" s="197"/>
      <c r="D35" s="195" t="str" cm="1">
        <f t="array" ref="D35">IF(ROW()=ROW(D24),C27,INDEX(E24:E37,ROW()-ROW(D24)))</f>
        <v/>
      </c>
      <c r="E35" s="196" t="str">
        <f>IF(OR(D35="",C26="",C26&lt;=0,F35=""),"",TRIM(MID(D35,LEN(F35)+1+IF(MID(D35,LEN(F35)+1,1)=" ",1,0),99999)))</f>
        <v/>
      </c>
      <c r="F35" s="195" t="str">
        <f>IF(OR(G35="",G35=0,G35="0"),"",IF(LEN(G35)&lt;=C26,G35,IF(LEN(SUBSTITUTE(H35," ",""))=C26+1,LEFT(G35,C26),LEFT(G35,FIND("§",SUBSTITUTE(H35," ","§",LEN(H35)-LEN(SUBSTITUTE(H35," ",""))))-1))))</f>
        <v/>
      </c>
      <c r="G35" s="195" t="str">
        <f t="shared" si="5"/>
        <v/>
      </c>
      <c r="H35" s="195" t="str">
        <f>IF(OR(G35="",G35=0,G35="0"),"",LEFT(G35,C26+1))</f>
        <v/>
      </c>
      <c r="I35" s="246">
        <f>IF(LEN(TRIM(J35))&gt;0,MAX(I23:I34)+1,"")</f>
        <v>12</v>
      </c>
      <c r="J35" s="79" t="str">
        <v>espaces insécables, tabulations invisibles et autres “pollutions”.◄ 2️⃣ Saisissez la largeur du document dans lequel</v>
      </c>
      <c r="K35" s="667" t="str">
        <f t="shared" si="6"/>
        <v>116 car</v>
      </c>
      <c r="M35" s="3">
        <v>1</v>
      </c>
    </row>
    <row r="36" spans="2:13">
      <c r="B36" s="784"/>
      <c r="C36" s="197"/>
      <c r="D36" s="195" t="str" cm="1">
        <f t="array" ref="D36">IF(ROW()=ROW(D24),C27,INDEX(E24:E37,ROW()-ROW(D24)))</f>
        <v/>
      </c>
      <c r="E36" s="196" t="str">
        <f>IF(OR(D36="",C26="",C26&lt;=0,F36=""),"",TRIM(MID(D36,LEN(F36)+1+IF(MID(D36,LEN(F36)+1,1)=" ",1,0),99999)))</f>
        <v/>
      </c>
      <c r="F36" s="195" t="str">
        <f>IF(OR(G36="",G36=0,G36="0"),"",IF(LEN(G36)&lt;=C26,G36,IF(LEN(SUBSTITUTE(H36," ",""))=C26+1,LEFT(G36,C26),LEFT(G36,FIND("§",SUBSTITUTE(H36," ","§",LEN(H36)-LEN(SUBSTITUTE(H36," ",""))))-1))))</f>
        <v/>
      </c>
      <c r="G36" s="195" t="str">
        <f t="shared" si="5"/>
        <v/>
      </c>
      <c r="H36" s="195" t="str">
        <f>IF(OR(G36="",G36=0,G36="0"),"",LEFT(G36,C26+1))</f>
        <v/>
      </c>
      <c r="I36" s="246">
        <f>IF(LEN(TRIM(J36))&gt;0,MAX(I23:I35)+1,"")</f>
        <v>13</v>
      </c>
      <c r="J36" s="79" t="str">
        <v>vous collerez ensuite le texte. ◄ 3️⃣ saisissez un nombre de caractères par lignes ◄ 4️⃣ Si vous ne voulez pas de</v>
      </c>
      <c r="K36" s="667" t="str">
        <f t="shared" si="6"/>
        <v>113 car</v>
      </c>
      <c r="M36" s="3">
        <v>1</v>
      </c>
    </row>
    <row r="37" spans="2:13">
      <c r="B37" s="784"/>
      <c r="C37" s="197"/>
      <c r="D37" s="195" t="str" cm="1">
        <f t="array" ref="D37">IF(ROW()=ROW(D24),C27,INDEX(E24:E37,ROW()-ROW(D24)))</f>
        <v/>
      </c>
      <c r="E37" s="196" t="str">
        <f>IF(OR(D37="",C26="",C26&lt;=0,F37=""),"",TRIM(MID(D37,LEN(F37)+1+IF(MID(D37,LEN(F37)+1,1)=" ",1,0),99999)))</f>
        <v/>
      </c>
      <c r="F37" s="195" t="str">
        <f>IF(OR(G37="",G37=0,G37="0"),"",IF(LEN(G37)&lt;=C26,G37,IF(LEN(SUBSTITUTE(H37," ",""))=C26+1,LEFT(G37,C26),LEFT(G37,FIND("§",SUBSTITUTE(H37," ","§",LEN(H37)-LEN(SUBSTITUTE(H37," ",""))))-1))))</f>
        <v/>
      </c>
      <c r="G37" s="195" t="str">
        <f t="shared" si="5"/>
        <v/>
      </c>
      <c r="H37" s="195" t="str">
        <f>IF(OR(G37="",G37=0,G37="0"),"",LEFT(G37,C26+1))</f>
        <v/>
      </c>
      <c r="I37" s="246">
        <f>IF(LEN(TRIM(J37))&gt;0,MAX(I23:I36)+1,"")</f>
        <v>14</v>
      </c>
      <c r="J37" s="79" t="str">
        <v>ponctuation saisissez un X dans la cellule - Ensuite, dans la colonne B copiez le texte nettoyé - puis dans votre</v>
      </c>
      <c r="K37" s="667" t="str">
        <f t="shared" si="6"/>
        <v>113 car</v>
      </c>
      <c r="M37" s="3">
        <v>1</v>
      </c>
    </row>
    <row r="38" spans="2:13">
      <c r="B38" s="784"/>
      <c r="C38" s="88" t="str">
        <f>IF(TRIM(SUBSTITUTE(J19,CHAR(160),""))="","",J19)</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38" s="199" t="str" cm="1">
        <f t="array" ref="D38">IF(ROW()=ROW(D38),C41,INDEX(E38:E51,ROW()-ROW(D38)))</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38" s="199" t="str">
        <f>IF(OR(D38="",C40="",C40&lt;=0,F38=""),"",TRIM(MID(D38,LEN(F38)+1+IF(MID(D38,LEN(F38)+1,1)=" ",1,0),99999)))</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38" s="199" t="str">
        <f>IF(OR(G38="",G38=0,G38="0"),"",IF(LEN(G38)&lt;=C40,G38,IF(LEN(SUBSTITUTE(H38," ",""))=C40+1,LEFT(G38,C40),LEFT(G38,FIND("§",SUBSTITUTE(H38," ","§",LEN(H38)-LEN(SUBSTITUTE(H38," ",""))))-1))))</f>
        <v>Si vous récupérez du texte sur internet, collez-le d’abord dans la cellule A pour le “nettoyer” : cela supprime les</v>
      </c>
      <c r="G38" s="199" t="str">
        <f t="shared" si="5"/>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38" s="199" t="str">
        <f>IF(OR(G38="",G38=0,G38="0"),"",LEFT(G38,C40+1))</f>
        <v>Si vous récupérez du texte sur internet, collez-le d’abord dans la cellule A pour le “nettoyer” : cela supprime les espac</v>
      </c>
      <c r="I38" s="246">
        <f>IF(LEN(TRIM(J38))&gt;0,MAX(I23:I37)+1,"")</f>
        <v>15</v>
      </c>
      <c r="J38" s="79" t="str">
        <v>document faites Collage spécial &gt; 1.2.3 Valeurs pour ne coller que le texte, sans formules.</v>
      </c>
      <c r="K38" s="667" t="str">
        <f t="shared" si="6"/>
        <v>91 car</v>
      </c>
      <c r="M38" s="3">
        <v>1</v>
      </c>
    </row>
    <row r="39" spans="2:13">
      <c r="B39" s="784"/>
      <c r="C39" s="55" t="str">
        <f>TRIM(SUBSTITUTE(SUBSTITUTE(SUBSTITUTE(SUBSTITUTE(SUBSTITUTE(SUBSTITUTE(SUBSTITUTE(SUBSTITUTE(SUBSTITUTE(CLEAN(IF(OR(LEFT(C38,1)="-",LEFT(C38,1)="="),MID(C38,2,99999),C38)),"—","-"),"–","-"),CHAR(160)," "),CHAR(9)," "),CHAR(13)," "),CHAR(10)," ")," "," ")," "," ")," "," "))</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39" s="199" t="str" cm="1">
        <f t="array" ref="D39">IF(ROW()=ROW(D38),C41,INDEX(E38:E51,ROW()-ROW(D38)))</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39" s="199" t="str">
        <f>IF(OR(D39="",C40="",C40&lt;=0,F39=""),"",TRIM(MID(D39,LEN(F39)+1+IF(MID(D39,LEN(F39)+1,1)=" ",1,0),99999)))</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39" s="199" t="str">
        <f>IF(OR(G39="",G39=0,G39="0"),"",IF(LEN(G39)&lt;=C40,G39,IF(LEN(SUBSTITUTE(H39," ",""))=C40+1,LEFT(G39,C40),LEFT(G39,FIND("§",SUBSTITUTE(H39," ","§",LEN(H39)-LEN(SUBSTITUTE(H39," ",""))))-1))))</f>
        <v>espaces insécables, tabulations invisibles et autres “pollutions”.◄ 2️⃣ Saisissez la largeur du document dans lequel</v>
      </c>
      <c r="G39" s="199" t="str">
        <f t="shared" si="5"/>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39" s="199" t="str">
        <f>IF(OR(G39="",G39=0,G39="0"),"",LEFT(G39,C40+1))</f>
        <v>espaces insécables, tabulations invisibles et autres “pollutions”.◄ 2️⃣ Saisissez la largeur du document dans lequel vous</v>
      </c>
      <c r="I39" s="246">
        <f>IF(LEN(TRIM(J39))&gt;0,MAX(I23:I38)+1,"")</f>
        <v>16</v>
      </c>
      <c r="J39" s="79" t="str">
        <v>Si vous récupérez du texte sur internet, collez-le d’abord dans la cellule A pour le “nettoyer” : cela supprime les</v>
      </c>
      <c r="K39" s="667" t="str">
        <f t="shared" si="6"/>
        <v>115 car</v>
      </c>
      <c r="M39" s="3">
        <v>1</v>
      </c>
    </row>
    <row r="40" spans="2:13">
      <c r="B40" s="784"/>
      <c r="C40" s="92">
        <f>K14</f>
        <v>120</v>
      </c>
      <c r="D40" s="199" t="str" cm="1">
        <f t="array" ref="D40">IF(ROW()=ROW(D38),C41,INDEX(E38:E51,ROW()-ROW(D38)))</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40" s="199" t="str">
        <f>IF(OR(D40="",C40="",C40&lt;=0,F40=""),"",TRIM(MID(D40,LEN(F40)+1+IF(MID(D40,LEN(F40)+1,1)=" ",1,0),99999)))</f>
        <v>ponctuation saisissez un X dans la cellule - Ensuite, dans la colonne B copiez le texte nettoyé - puis dans votre document faites Collage spécial &gt; 1.2.3 Valeurs pour ne coller que le texte, sans formules.</v>
      </c>
      <c r="F40" s="199" t="str">
        <f>IF(OR(G40="",G40=0,G40="0"),"",IF(LEN(G40)&lt;=C40,G40,IF(LEN(SUBSTITUTE(H40," ",""))=C40+1,LEFT(G40,C40),LEFT(G40,FIND("§",SUBSTITUTE(H40," ","§",LEN(H40)-LEN(SUBSTITUTE(H40," ",""))))-1))))</f>
        <v>vous collerez ensuite le texte. ◄ 3️⃣ saisissez un nombre de caractères par lignes ◄ 4️⃣ Si vous ne voulez pas de</v>
      </c>
      <c r="G40" s="199" t="str">
        <f t="shared" si="5"/>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40" s="199" t="str">
        <f>IF(OR(G40="",G40=0,G40="0"),"",LEFT(G40,C40+1))</f>
        <v>vous collerez ensuite le texte. ◄ 3️⃣ saisissez un nombre de caractères par lignes ◄ 4️⃣ Si vous ne voulez pas de ponctua</v>
      </c>
      <c r="I40" s="246">
        <f>IF(LEN(TRIM(J40))&gt;0,MAX(I23:I39)+1,"")</f>
        <v>17</v>
      </c>
      <c r="J40" s="79" t="str">
        <v>espaces insécables, tabulations invisibles et autres “pollutions”.◄ 2️⃣ Saisissez la largeur du document dans lequel</v>
      </c>
      <c r="K40" s="667" t="str">
        <f t="shared" si="6"/>
        <v>116 car</v>
      </c>
      <c r="M40" s="3">
        <v>1</v>
      </c>
    </row>
    <row r="41" spans="2:13">
      <c r="B41" s="784"/>
      <c r="C41" s="200" t="str">
        <f>IF(UPPER(TRIM(K13))="X",C45,C39)</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41" s="199" t="str" cm="1">
        <f t="array" ref="D41">IF(ROW()=ROW(D38),C41,INDEX(E38:E51,ROW()-ROW(D38)))</f>
        <v>ponctuation saisissez un X dans la cellule - Ensuite, dans la colonne B copiez le texte nettoyé - puis dans votre document faites Collage spécial &gt; 1.2.3 Valeurs pour ne coller que le texte, sans formules.</v>
      </c>
      <c r="E41" s="199" t="str">
        <f>IF(OR(D41="",C40="",C40&lt;=0,F41=""),"",TRIM(MID(D41,LEN(F41)+1+IF(MID(D41,LEN(F41)+1,1)=" ",1,0),99999)))</f>
        <v>document faites Collage spécial &gt; 1.2.3 Valeurs pour ne coller que le texte, sans formules.</v>
      </c>
      <c r="F41" s="199" t="str">
        <f>IF(OR(G41="",G41=0,G41="0"),"",IF(LEN(G41)&lt;=C40,G41,IF(LEN(SUBSTITUTE(H41," ",""))=C40+1,LEFT(G41,C40),LEFT(G41,FIND("§",SUBSTITUTE(H41," ","§",LEN(H41)-LEN(SUBSTITUTE(H41," ",""))))-1))))</f>
        <v>ponctuation saisissez un X dans la cellule - Ensuite, dans la colonne B copiez le texte nettoyé - puis dans votre</v>
      </c>
      <c r="G41" s="199" t="str">
        <f t="shared" si="5"/>
        <v>ponctuation saisissez un X dans la cellule - Ensuite, dans la colonne B copiez le texte nettoyé - puis dans votre document faites Collage spécial &gt; 1.2.3 Valeurs pour ne coller que le texte, sans formules.</v>
      </c>
      <c r="H41" s="199" t="str">
        <f>IF(OR(G41="",G41=0,G41="0"),"",LEFT(G41,C40+1))</f>
        <v>ponctuation saisissez un X dans la cellule - Ensuite, dans la colonne B copiez le texte nettoyé - puis dans votre documen</v>
      </c>
      <c r="I41" s="246">
        <f>IF(LEN(TRIM(J41))&gt;0,MAX(I23:I40)+1,"")</f>
        <v>18</v>
      </c>
      <c r="J41" s="79" t="str">
        <v>vous collerez ensuite le texte. ◄ 3️⃣ saisissez un nombre de caractères par lignes ◄ 4️⃣ Si vous ne voulez pas de</v>
      </c>
      <c r="K41" s="667" t="str">
        <f t="shared" si="6"/>
        <v>113 car</v>
      </c>
      <c r="M41" s="3">
        <v>1</v>
      </c>
    </row>
    <row r="42" spans="2:13">
      <c r="B42" s="784"/>
      <c r="C42" s="201" t="str">
        <f>TRIM(SUBSTITUTE(SUBSTITUTE(SUBSTITUTE(SUBSTITUTE(SUBSTITUTE(SUBSTITUTE(SUBSTITUTE(SUBSTITUTE(SUBSTITUTE(SUBSTITUTE(C39,","," "),";"," "),":"," "),"!"," "),"?"," "),"…"," "),"»"," "),"«"," "),"/"," "),"."," "))</f>
        <v>Si vous récupérez du texte sur internet collez-le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D42" s="199" t="str" cm="1">
        <f t="array" ref="D42">IF(ROW()=ROW(D38),C41,INDEX(E38:E51,ROW()-ROW(D38)))</f>
        <v>document faites Collage spécial &gt; 1.2.3 Valeurs pour ne coller que le texte, sans formules.</v>
      </c>
      <c r="E42" s="199" t="str">
        <f>IF(OR(D42="",C40="",C40&lt;=0,F42=""),"",TRIM(MID(D42,LEN(F42)+1+IF(MID(D42,LEN(F42)+1,1)=" ",1,0),99999)))</f>
        <v/>
      </c>
      <c r="F42" s="199" t="str">
        <f>IF(OR(G42="",G42=0,G42="0"),"",IF(LEN(G42)&lt;=C40,G42,IF(LEN(SUBSTITUTE(H42," ",""))=C40+1,LEFT(G42,C40),LEFT(G42,FIND("§",SUBSTITUTE(H42," ","§",LEN(H42)-LEN(SUBSTITUTE(H42," ",""))))-1))))</f>
        <v>document faites Collage spécial &gt; 1.2.3 Valeurs pour ne coller que le texte, sans formules.</v>
      </c>
      <c r="G42" s="199" t="str">
        <f t="shared" si="5"/>
        <v>document faites Collage spécial &gt; 1.2.3 Valeurs pour ne coller que le texte, sans formules.</v>
      </c>
      <c r="H42" s="199" t="str">
        <f>IF(OR(G42="",G42=0,G42="0"),"",LEFT(G42,C40+1))</f>
        <v>document faites Collage spécial &gt; 1.2.3 Valeurs pour ne coller que le texte, sans formules.</v>
      </c>
      <c r="I42" s="246">
        <f>IF(LEN(TRIM(J42))&gt;0,MAX(I23:I41)+1,"")</f>
        <v>19</v>
      </c>
      <c r="J42" s="79" t="str">
        <v>ponctuation saisissez un X dans la cellule - Ensuite, dans la colonne B copiez le texte nettoyé - puis dans votre</v>
      </c>
      <c r="K42" s="667" t="str">
        <f t="shared" si="6"/>
        <v>113 car</v>
      </c>
      <c r="M42" s="3">
        <v>1</v>
      </c>
    </row>
    <row r="43" spans="2:13">
      <c r="B43" s="784"/>
      <c r="C43" s="199" t="str">
        <f>TRIM(SUBSTITUTE(SUBSTITUTE(SUBSTITUTE(SUBSTITUTE(SUBSTITUTE(SUBSTITUTE(SUBSTITUTE(SUBSTITUTE(C42,"("," "),")"," "),CHAR(34)," "),"-"," "),"_"," "),"&lt;"," "),"&gt;"," "),"="," "))</f>
        <v>Si vous récupérez du texte sur internet collez 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D43" s="199" t="str" cm="1">
        <f t="array" ref="D43">IF(ROW()=ROW(D38),C41,INDEX(E38:E51,ROW()-ROW(D38)))</f>
        <v/>
      </c>
      <c r="E43" s="199" t="str">
        <f>IF(OR(D43="",C40="",C40&lt;=0,F43=""),"",TRIM(MID(D43,LEN(F43)+1+IF(MID(D43,LEN(F43)+1,1)=" ",1,0),99999)))</f>
        <v/>
      </c>
      <c r="F43" s="199" t="str">
        <f>IF(OR(G43="",G43=0,G43="0"),"",IF(LEN(G43)&lt;=C40,G43,IF(LEN(SUBSTITUTE(H43," ",""))=C40+1,LEFT(G43,C40),LEFT(G43,FIND("§",SUBSTITUTE(H43," ","§",LEN(H43)-LEN(SUBSTITUTE(H43," ",""))))-1))))</f>
        <v/>
      </c>
      <c r="G43" s="199" t="str">
        <f t="shared" si="5"/>
        <v/>
      </c>
      <c r="H43" s="199" t="str">
        <f>IF(OR(G43="",G43=0,G43="0"),"",LEFT(G43,C40+1))</f>
        <v/>
      </c>
      <c r="I43" s="246">
        <f>IF(LEN(TRIM(J43))&gt;0,MAX(I23:I42)+1,"")</f>
        <v>20</v>
      </c>
      <c r="J43" s="79" t="str">
        <v>document faites Collage spécial &gt; 1.2.3 Valeurs pour ne coller que le texte, sans formules.</v>
      </c>
      <c r="K43" s="667" t="str">
        <f t="shared" si="6"/>
        <v>91 car</v>
      </c>
      <c r="M43" s="3">
        <v>1</v>
      </c>
    </row>
    <row r="44" spans="2:13">
      <c r="B44" s="784"/>
      <c r="C44" s="200" t="str">
        <f>TRIM(SUBSTITUTE(SUBSTITUTE(SUBSTITUTE(SUBSTITUTE(C43,"►"," "),"▼"," "),"▲","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44" s="199" t="str" cm="1">
        <f t="array" ref="D44">IF(ROW()=ROW(D38),C41,INDEX(E38:E51,ROW()-ROW(D38)))</f>
        <v/>
      </c>
      <c r="E44" s="199" t="str">
        <f>IF(OR(D44="",C40="",C40&lt;=0,F44=""),"",TRIM(MID(D44,LEN(F44)+1+IF(MID(D44,LEN(F44)+1,1)=" ",1,0),99999)))</f>
        <v/>
      </c>
      <c r="F44" s="199" t="str">
        <f>IF(OR(G44="",G44=0,G44="0"),"",IF(LEN(G44)&lt;=C40,G44,IF(LEN(SUBSTITUTE(H44," ",""))=C40+1,LEFT(G44,C40),LEFT(G44,FIND("§",SUBSTITUTE(H44," ","§",LEN(H44)-LEN(SUBSTITUTE(H44," ",""))))-1))))</f>
        <v/>
      </c>
      <c r="G44" s="199" t="str">
        <f t="shared" si="5"/>
        <v/>
      </c>
      <c r="H44" s="199" t="str">
        <f>IF(OR(G44="",G44=0,G44="0"),"",LEFT(G44,C40+1))</f>
        <v/>
      </c>
      <c r="I44" s="246">
        <f>IF(LEN(TRIM(J44))&gt;0,MAX(I23:I43)+1,"")</f>
        <v>21</v>
      </c>
      <c r="J44" s="79" t="str">
        <v>Si vous récupérez du texte sur internet, collez-le d’abord dans la cellule A pour le “nettoyer” : cela supprime les</v>
      </c>
      <c r="K44" s="667" t="str">
        <f t="shared" si="6"/>
        <v>115 car</v>
      </c>
      <c r="M44" s="3">
        <v>1</v>
      </c>
    </row>
    <row r="45" spans="2:13">
      <c r="B45" s="784"/>
      <c r="C45" s="200" t="str">
        <f>TRIM(SUBSTITUTE(SUBSTITUTE(C44,"“","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45" s="199" t="str" cm="1">
        <f t="array" ref="D45">IF(ROW()=ROW(D38),C41,INDEX(E38:E51,ROW()-ROW(D38)))</f>
        <v/>
      </c>
      <c r="E45" s="199" t="str">
        <f>IF(OR(D45="",C40="",C40&lt;=0,F45=""),"",TRIM(MID(D45,LEN(F45)+1+IF(MID(D45,LEN(F45)+1,1)=" ",1,0),99999)))</f>
        <v/>
      </c>
      <c r="F45" s="199" t="str">
        <f>IF(OR(G45="",G45=0,G45="0"),"",IF(LEN(G45)&lt;=C40,G45,IF(LEN(SUBSTITUTE(H45," ",""))=C40+1,LEFT(G45,C40),LEFT(G45,FIND("§",SUBSTITUTE(H45," ","§",LEN(H45)-LEN(SUBSTITUTE(H45," ",""))))-1))))</f>
        <v/>
      </c>
      <c r="G45" s="199" t="str">
        <f t="shared" si="5"/>
        <v/>
      </c>
      <c r="H45" s="199" t="str">
        <f>IF(OR(G45="",G45=0,G45="0"),"",LEFT(G45,C40+1))</f>
        <v/>
      </c>
      <c r="I45" s="246">
        <f>IF(LEN(TRIM(J45))&gt;0,MAX(I23:I44)+1,"")</f>
        <v>22</v>
      </c>
      <c r="J45" s="79" t="str">
        <v>espaces insécables, tabulations invisibles et autres “pollutions”.◄ 2️⃣ Saisissez la largeur du document dans lequel</v>
      </c>
      <c r="K45" s="667" t="str">
        <f t="shared" si="6"/>
        <v>116 car</v>
      </c>
      <c r="M45" s="3">
        <v>1</v>
      </c>
    </row>
    <row r="46" spans="2:13" ht="15.75" customHeight="1">
      <c r="B46" s="784"/>
      <c r="C46" s="200"/>
      <c r="D46" s="199" t="str" cm="1">
        <f t="array" ref="D46">IF(ROW()=ROW(D38),C41,INDEX(E38:E51,ROW()-ROW(D38)))</f>
        <v/>
      </c>
      <c r="E46" s="199" t="str">
        <f>IF(OR(D46="",C40="",C40&lt;=0,F46=""),"",TRIM(MID(D46,LEN(F46)+1+IF(MID(D46,LEN(F46)+1,1)=" ",1,0),99999)))</f>
        <v/>
      </c>
      <c r="F46" s="199" t="str">
        <f>IF(OR(G46="",G46=0,G46="0"),"",IF(LEN(G46)&lt;=C40,G46,IF(LEN(SUBSTITUTE(H46," ",""))=C40+1,LEFT(G46,C40),LEFT(G46,FIND("§",SUBSTITUTE(H46," ","§",LEN(H46)-LEN(SUBSTITUTE(H46," ",""))))-1))))</f>
        <v/>
      </c>
      <c r="G46" s="199" t="str">
        <f t="shared" si="5"/>
        <v/>
      </c>
      <c r="H46" s="199" t="str">
        <f>IF(OR(G46="",G46=0,G46="0"),"",LEFT(G46,C40+1))</f>
        <v/>
      </c>
      <c r="I46" s="246">
        <f>IF(LEN(TRIM(J46))&gt;0,MAX(I23:I45)+1,"")</f>
        <v>23</v>
      </c>
      <c r="J46" s="79" t="str">
        <v>vous collerez ensuite le texte. ◄ 3️⃣ saisissez un nombre de caractères par lignes ◄ 4️⃣ Si vous ne voulez pas de</v>
      </c>
      <c r="K46" s="667" t="str">
        <f t="shared" si="6"/>
        <v>113 car</v>
      </c>
      <c r="M46" s="3">
        <v>1</v>
      </c>
    </row>
    <row r="47" spans="2:13">
      <c r="B47" s="784"/>
      <c r="C47" s="200"/>
      <c r="D47" s="199" t="str" cm="1">
        <f t="array" ref="D47">IF(ROW()=ROW(D38),C41,INDEX(E38:E51,ROW()-ROW(D38)))</f>
        <v/>
      </c>
      <c r="E47" s="199" t="str">
        <f>IF(OR(D47="",C40="",C40&lt;=0,F47=""),"",TRIM(MID(D47,LEN(F47)+1+IF(MID(D47,LEN(F47)+1,1)=" ",1,0),99999)))</f>
        <v/>
      </c>
      <c r="F47" s="199" t="str">
        <f>IF(OR(G47="",G47=0,G47="0"),"",IF(LEN(G47)&lt;=C40,G47,IF(LEN(SUBSTITUTE(H47," ",""))=C40+1,LEFT(G47,C40),LEFT(G47,FIND("§",SUBSTITUTE(H47," ","§",LEN(H47)-LEN(SUBSTITUTE(H47," ",""))))-1))))</f>
        <v/>
      </c>
      <c r="G47" s="199" t="str">
        <f t="shared" si="5"/>
        <v/>
      </c>
      <c r="H47" s="199" t="str">
        <f>IF(OR(G47="",G47=0,G47="0"),"",LEFT(G47,C40+1))</f>
        <v/>
      </c>
      <c r="I47" s="246">
        <f>IF(LEN(TRIM(J47))&gt;0,MAX(I23:I46)+1,"")</f>
        <v>24</v>
      </c>
      <c r="J47" s="79" t="str">
        <v>ponctuation saisissez un X dans la cellule - Ensuite, dans la colonne B copiez le texte nettoyé - puis dans votre</v>
      </c>
      <c r="K47" s="667" t="str">
        <f t="shared" si="6"/>
        <v>113 car</v>
      </c>
      <c r="M47" s="3">
        <v>1</v>
      </c>
    </row>
    <row r="48" spans="2:13">
      <c r="B48" s="784"/>
      <c r="C48" s="200"/>
      <c r="D48" s="199" t="str" cm="1">
        <f t="array" ref="D48">IF(ROW()=ROW(D38),C41,INDEX(E38:E51,ROW()-ROW(D38)))</f>
        <v/>
      </c>
      <c r="E48" s="199" t="str">
        <f>IF(OR(D48="",C40="",C40&lt;=0,F48=""),"",TRIM(MID(D48,LEN(F48)+1+IF(MID(D48,LEN(F48)+1,1)=" ",1,0),99999)))</f>
        <v/>
      </c>
      <c r="F48" s="199" t="str">
        <f>IF(OR(G48="",G48=0,G48="0"),"",IF(LEN(G48)&lt;=C40,G48,IF(LEN(SUBSTITUTE(H48," ",""))=C40+1,LEFT(G48,C40),LEFT(G48,FIND("§",SUBSTITUTE(H48," ","§",LEN(H48)-LEN(SUBSTITUTE(H48," ",""))))-1))))</f>
        <v/>
      </c>
      <c r="G48" s="199" t="str">
        <f t="shared" si="5"/>
        <v/>
      </c>
      <c r="H48" s="199" t="str">
        <f>IF(OR(G48="",G48=0,G48="0"),"",LEFT(G48,C40+1))</f>
        <v/>
      </c>
      <c r="I48" s="246">
        <f>IF(LEN(TRIM(J48))&gt;0,MAX(I23:I47)+1,"")</f>
        <v>25</v>
      </c>
      <c r="J48" s="79" t="str">
        <v>document faites Collage spécial &gt; 1.2.3 Valeurs pour ne coller que le texte, sans formules.</v>
      </c>
      <c r="K48" s="667" t="str">
        <f t="shared" si="6"/>
        <v>91 car</v>
      </c>
      <c r="M48" s="3">
        <v>1</v>
      </c>
    </row>
    <row r="49" spans="2:13">
      <c r="B49" s="784"/>
      <c r="C49" s="200"/>
      <c r="D49" s="199" t="str" cm="1">
        <f t="array" ref="D49">IF(ROW()=ROW(D38),C41,INDEX(E38:E51,ROW()-ROW(D38)))</f>
        <v/>
      </c>
      <c r="E49" s="199" t="str">
        <f>IF(OR(D49="",C40="",C40&lt;=0,F49=""),"",TRIM(MID(D49,LEN(F49)+1+IF(MID(D49,LEN(F49)+1,1)=" ",1,0),99999)))</f>
        <v/>
      </c>
      <c r="F49" s="199" t="str">
        <f>IF(OR(G49="",G49=0,G49="0"),"",IF(LEN(G49)&lt;=C40,G49,IF(LEN(SUBSTITUTE(H49," ",""))=C40+1,LEFT(G49,C40),LEFT(G49,FIND("§",SUBSTITUTE(H49," ","§",LEN(H49)-LEN(SUBSTITUTE(H49," ",""))))-1))))</f>
        <v/>
      </c>
      <c r="G49" s="199" t="str">
        <f t="shared" si="5"/>
        <v/>
      </c>
      <c r="H49" s="199" t="str">
        <f>IF(OR(G49="",G49=0,G49="0"),"",LEFT(G49,C40+1))</f>
        <v/>
      </c>
      <c r="I49" s="246" t="str">
        <f>IF(LEN(TRIM(J49))&gt;0,MAX(I23:I48)+1,"")</f>
        <v/>
      </c>
      <c r="J49" s="79"/>
      <c r="K49" s="667" t="str">
        <f t="shared" si="6"/>
        <v/>
      </c>
      <c r="M49" s="3">
        <v>1</v>
      </c>
    </row>
    <row r="50" spans="2:13">
      <c r="B50" s="784"/>
      <c r="C50" s="200"/>
      <c r="D50" s="199" t="str" cm="1">
        <f t="array" ref="D50">IF(ROW()=ROW(D38),C41,INDEX(E38:E51,ROW()-ROW(D38)))</f>
        <v/>
      </c>
      <c r="E50" s="199" t="str">
        <f>IF(OR(D50="",C40="",C40&lt;=0,F50=""),"",TRIM(MID(D50,LEN(F50)+1+IF(MID(D50,LEN(F50)+1,1)=" ",1,0),99999)))</f>
        <v/>
      </c>
      <c r="F50" s="199" t="str">
        <f>IF(OR(G50="",G50=0,G50="0"),"",IF(LEN(G50)&lt;=C40,G50,IF(LEN(SUBSTITUTE(H50," ",""))=C40+1,LEFT(G50,C40),LEFT(G50,FIND("§",SUBSTITUTE(H50," ","§",LEN(H50)-LEN(SUBSTITUTE(H50," ",""))))-1))))</f>
        <v/>
      </c>
      <c r="G50" s="199" t="str">
        <f t="shared" si="5"/>
        <v/>
      </c>
      <c r="H50" s="199" t="str">
        <f>IF(OR(G50="",G50=0,G50="0"),"",LEFT(G50,C40+1))</f>
        <v/>
      </c>
      <c r="I50" s="246" t="str">
        <f>IF(LEN(TRIM(J50))&gt;0,MAX(I23:I49)+1,"")</f>
        <v/>
      </c>
      <c r="J50" s="79"/>
      <c r="K50" s="667" t="str">
        <f t="shared" si="6"/>
        <v/>
      </c>
      <c r="M50" s="3">
        <v>1</v>
      </c>
    </row>
    <row r="51" spans="2:13">
      <c r="B51" s="784"/>
      <c r="C51" s="200"/>
      <c r="D51" s="199" t="str" cm="1">
        <f t="array" ref="D51">IF(ROW()=ROW(D38),C41,INDEX(E38:E51,ROW()-ROW(D38)))</f>
        <v/>
      </c>
      <c r="E51" s="199" t="str">
        <f>IF(OR(D51="",C40="",C40&lt;=0,F51=""),"",TRIM(MID(D51,LEN(F51)+1+IF(MID(D51,LEN(F51)+1,1)=" ",1,0),99999)))</f>
        <v/>
      </c>
      <c r="F51" s="199" t="str">
        <f>IF(OR(G51="",G51=0,G51="0"),"",IF(LEN(G51)&lt;=C40,G51,IF(LEN(SUBSTITUTE(H51," ",""))=C40+1,LEFT(G51,C40),LEFT(G51,FIND("§",SUBSTITUTE(H51," ","§",LEN(H51)-LEN(SUBSTITUTE(H51," ",""))))-1))))</f>
        <v/>
      </c>
      <c r="G51" s="199" t="str">
        <f t="shared" si="5"/>
        <v/>
      </c>
      <c r="H51" s="199" t="str">
        <f>IF(OR(G51="",G51=0,G51="0"),"",LEFT(G51,C40+1))</f>
        <v/>
      </c>
      <c r="I51" s="246" t="str">
        <f>IF(LEN(TRIM(J51))&gt;0,MAX(I23:I50)+1,"")</f>
        <v/>
      </c>
      <c r="J51" s="79"/>
      <c r="K51" s="667" t="str">
        <f t="shared" si="6"/>
        <v/>
      </c>
      <c r="M51" s="3">
        <v>1</v>
      </c>
    </row>
    <row r="52" spans="2:13">
      <c r="B52" s="784"/>
      <c r="C52" s="88" t="str">
        <f>IF(TRIM(SUBSTITUTE(J20,CHAR(160),""))="","",J20)</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52" s="195" t="str" cm="1">
        <f t="array" ref="D52">IF(ROW()=ROW(D52),C55,INDEX(E52:E65,ROW()-ROW(D52)))</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52" s="196" t="str">
        <f>IF(OR(D52="",C54="",C54&lt;=0,F52=""),"",TRIM(MID(D52,LEN(F52)+1+IF(MID(D52,LEN(F52)+1,1)=" ",1,0),99999)))</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52" s="195" t="str">
        <f>IF(OR(G52="",G52=0,G52="0"),"",IF(LEN(G52)&lt;=C54,G52,IF(LEN(SUBSTITUTE(H52," ",""))=C54+1,LEFT(G52,C54),LEFT(G52,FIND("§",SUBSTITUTE(H52," ","§",LEN(H52)-LEN(SUBSTITUTE(H52," ",""))))-1))))</f>
        <v>Si vous récupérez du texte sur internet, collez-le d’abord dans la cellule A pour le “nettoyer” : cela supprime les</v>
      </c>
      <c r="G52" s="195" t="str">
        <f t="shared" si="5"/>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52" s="195" t="str">
        <f>IF(OR(G52="",G52=0,G52="0"),"",LEFT(G52,C54+1))</f>
        <v>Si vous récupérez du texte sur internet, collez-le d’abord dans la cellule A pour le “nettoyer” : cela supprime les espac</v>
      </c>
      <c r="I52" s="246" t="str">
        <f>IF(LEN(TRIM(J52))&gt;0,MAX(I23:I51)+1,"")</f>
        <v/>
      </c>
      <c r="J52" s="79"/>
      <c r="K52" s="667" t="str">
        <f t="shared" si="6"/>
        <v/>
      </c>
      <c r="M52" s="3">
        <v>1</v>
      </c>
    </row>
    <row r="53" spans="2:13">
      <c r="B53" s="784"/>
      <c r="C53" s="197" t="str">
        <f>TRIM(SUBSTITUTE(SUBSTITUTE(SUBSTITUTE(SUBSTITUTE(SUBSTITUTE(SUBSTITUTE(SUBSTITUTE(SUBSTITUTE(SUBSTITUTE(CLEAN(IF(OR(LEFT(C52,1)="-",LEFT(C52,1)="="),MID(C52,2,99999),C52)),"—","-"),"–","-"),CHAR(160)," "),CHAR(9)," "),CHAR(13)," "),CHAR(10)," ")," "," ")," "," ")," "," "))</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53" s="195" t="str" cm="1">
        <f t="array" ref="D53">IF(ROW()=ROW(D52),C55,INDEX(E52:E65,ROW()-ROW(D52)))</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53" s="196" t="str">
        <f>IF(OR(D53="",C54="",C54&lt;=0,F53=""),"",TRIM(MID(D53,LEN(F53)+1+IF(MID(D53,LEN(F53)+1,1)=" ",1,0),99999)))</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53" s="195" t="str">
        <f>IF(OR(G53="",G53=0,G53="0"),"",IF(LEN(G53)&lt;=C54,G53,IF(LEN(SUBSTITUTE(H53," ",""))=C54+1,LEFT(G53,C54),LEFT(G53,FIND("§",SUBSTITUTE(H53," ","§",LEN(H53)-LEN(SUBSTITUTE(H53," ",""))))-1))))</f>
        <v>espaces insécables, tabulations invisibles et autres “pollutions”.◄ 2️⃣ Saisissez la largeur du document dans lequel</v>
      </c>
      <c r="G53" s="195" t="str">
        <f t="shared" si="5"/>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53" s="195" t="str">
        <f>IF(OR(G53="",G53=0,G53="0"),"",LEFT(G53,C54+1))</f>
        <v>espaces insécables, tabulations invisibles et autres “pollutions”.◄ 2️⃣ Saisissez la largeur du document dans lequel vous</v>
      </c>
      <c r="I53" s="246" t="str">
        <f>IF(LEN(TRIM(J53))&gt;0,MAX(I23:I52)+1,"")</f>
        <v/>
      </c>
      <c r="J53" s="79"/>
      <c r="K53" s="667" t="str">
        <f t="shared" si="6"/>
        <v/>
      </c>
      <c r="M53" s="3">
        <v>1</v>
      </c>
    </row>
    <row r="54" spans="2:13">
      <c r="B54" s="784"/>
      <c r="C54" s="92">
        <f>K14</f>
        <v>120</v>
      </c>
      <c r="D54" s="195" t="str" cm="1">
        <f t="array" ref="D54">IF(ROW()=ROW(D52),C55,INDEX(E52:E65,ROW()-ROW(D52)))</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54" s="196" t="str">
        <f>IF(OR(D54="",C54="",C54&lt;=0,F54=""),"",TRIM(MID(D54,LEN(F54)+1+IF(MID(D54,LEN(F54)+1,1)=" ",1,0),99999)))</f>
        <v>ponctuation saisissez un X dans la cellule - Ensuite, dans la colonne B copiez le texte nettoyé - puis dans votre document faites Collage spécial &gt; 1.2.3 Valeurs pour ne coller que le texte, sans formules.</v>
      </c>
      <c r="F54" s="195" t="str">
        <f>IF(OR(G54="",G54=0,G54="0"),"",IF(LEN(G54)&lt;=C54,G54,IF(LEN(SUBSTITUTE(H54," ",""))=C54+1,LEFT(G54,C54),LEFT(G54,FIND("§",SUBSTITUTE(H54," ","§",LEN(H54)-LEN(SUBSTITUTE(H54," ",""))))-1))))</f>
        <v>vous collerez ensuite le texte. ◄ 3️⃣ saisissez un nombre de caractères par lignes ◄ 4️⃣ Si vous ne voulez pas de</v>
      </c>
      <c r="G54" s="195" t="str">
        <f t="shared" si="5"/>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54" s="195" t="str">
        <f>IF(OR(G54="",G54=0,G54="0"),"",LEFT(G54,C54+1))</f>
        <v>vous collerez ensuite le texte. ◄ 3️⃣ saisissez un nombre de caractères par lignes ◄ 4️⃣ Si vous ne voulez pas de ponctua</v>
      </c>
      <c r="I54" s="246" t="str">
        <f>IF(LEN(TRIM(J54))&gt;0,MAX(I23:I53)+1,"")</f>
        <v/>
      </c>
      <c r="J54" s="79"/>
      <c r="K54" s="667" t="str">
        <f t="shared" si="6"/>
        <v/>
      </c>
      <c r="M54" s="3">
        <v>1</v>
      </c>
    </row>
    <row r="55" spans="2:13">
      <c r="B55" s="784"/>
      <c r="C55" s="197" t="str">
        <f>IF(UPPER(TRIM(K13))="X",C59,C53)</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55" s="195" t="str" cm="1">
        <f t="array" ref="D55">IF(ROW()=ROW(D52),C55,INDEX(E52:E65,ROW()-ROW(D52)))</f>
        <v>ponctuation saisissez un X dans la cellule - Ensuite, dans la colonne B copiez le texte nettoyé - puis dans votre document faites Collage spécial &gt; 1.2.3 Valeurs pour ne coller que le texte, sans formules.</v>
      </c>
      <c r="E55" s="196" t="str">
        <f>IF(OR(D55="",C54="",C54&lt;=0,F55=""),"",TRIM(MID(D55,LEN(F55)+1+IF(MID(D55,LEN(F55)+1,1)=" ",1,0),99999)))</f>
        <v>document faites Collage spécial &gt; 1.2.3 Valeurs pour ne coller que le texte, sans formules.</v>
      </c>
      <c r="F55" s="195" t="str">
        <f>IF(OR(G55="",G55=0,G55="0"),"",IF(LEN(G55)&lt;=C54,G55,IF(LEN(SUBSTITUTE(H55," ",""))=C54+1,LEFT(G55,C54),LEFT(G55,FIND("§",SUBSTITUTE(H55," ","§",LEN(H55)-LEN(SUBSTITUTE(H55," ",""))))-1))))</f>
        <v>ponctuation saisissez un X dans la cellule - Ensuite, dans la colonne B copiez le texte nettoyé - puis dans votre</v>
      </c>
      <c r="G55" s="195" t="str">
        <f t="shared" si="5"/>
        <v>ponctuation saisissez un X dans la cellule - Ensuite, dans la colonne B copiez le texte nettoyé - puis dans votre document faites Collage spécial &gt; 1.2.3 Valeurs pour ne coller que le texte, sans formules.</v>
      </c>
      <c r="H55" s="195" t="str">
        <f>IF(OR(G55="",G55=0,G55="0"),"",LEFT(G55,C54+1))</f>
        <v>ponctuation saisissez un X dans la cellule - Ensuite, dans la colonne B copiez le texte nettoyé - puis dans votre documen</v>
      </c>
      <c r="I55" s="246" t="str">
        <f>IF(LEN(TRIM(J55))&gt;0,MAX(I23:I54)+1,"")</f>
        <v/>
      </c>
      <c r="J55" s="79"/>
      <c r="K55" s="667" t="str">
        <f t="shared" si="6"/>
        <v/>
      </c>
      <c r="M55" s="3">
        <v>1</v>
      </c>
    </row>
    <row r="56" spans="2:13">
      <c r="B56" s="784"/>
      <c r="C56" s="198" t="str">
        <f>TRIM(SUBSTITUTE(SUBSTITUTE(SUBSTITUTE(SUBSTITUTE(SUBSTITUTE(SUBSTITUTE(SUBSTITUTE(SUBSTITUTE(SUBSTITUTE(SUBSTITUTE(C53,","," "),";"," "),":"," "),"!"," "),"?"," "),"…"," "),"»"," "),"«"," "),"/"," "),"."," "))</f>
        <v>Si vous récupérez du texte sur internet collez-le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D56" s="195" t="str" cm="1">
        <f t="array" ref="D56">IF(ROW()=ROW(D52),C55,INDEX(E52:E65,ROW()-ROW(D52)))</f>
        <v>document faites Collage spécial &gt; 1.2.3 Valeurs pour ne coller que le texte, sans formules.</v>
      </c>
      <c r="E56" s="196" t="str">
        <f>IF(OR(D56="",C54="",C54&lt;=0,F56=""),"",TRIM(MID(D56,LEN(F56)+1+IF(MID(D56,LEN(F56)+1,1)=" ",1,0),99999)))</f>
        <v/>
      </c>
      <c r="F56" s="195" t="str">
        <f>IF(OR(G56="",G56=0,G56="0"),"",IF(LEN(G56)&lt;=C54,G56,IF(LEN(SUBSTITUTE(H56," ",""))=C54+1,LEFT(G56,C54),LEFT(G56,FIND("§",SUBSTITUTE(H56," ","§",LEN(H56)-LEN(SUBSTITUTE(H56," ",""))))-1))))</f>
        <v>document faites Collage spécial &gt; 1.2.3 Valeurs pour ne coller que le texte, sans formules.</v>
      </c>
      <c r="G56" s="195" t="str">
        <f t="shared" si="5"/>
        <v>document faites Collage spécial &gt; 1.2.3 Valeurs pour ne coller que le texte, sans formules.</v>
      </c>
      <c r="H56" s="195" t="str">
        <f>IF(OR(G56="",G56=0,G56="0"),"",LEFT(G56,C54+1))</f>
        <v>document faites Collage spécial &gt; 1.2.3 Valeurs pour ne coller que le texte, sans formules.</v>
      </c>
      <c r="I56" s="246" t="str">
        <f>IF(LEN(TRIM(J56))&gt;0,MAX(I23:I55)+1,"")</f>
        <v/>
      </c>
      <c r="J56" s="79"/>
      <c r="K56" s="667" t="str">
        <f t="shared" si="6"/>
        <v/>
      </c>
      <c r="M56" s="3">
        <v>1</v>
      </c>
    </row>
    <row r="57" spans="2:13">
      <c r="B57" s="784"/>
      <c r="C57" s="195" t="str">
        <f>TRIM(SUBSTITUTE(SUBSTITUTE(SUBSTITUTE(SUBSTITUTE(SUBSTITUTE(SUBSTITUTE(SUBSTITUTE(SUBSTITUTE(C56,"("," "),")"," "),CHAR(34)," "),"-"," "),"_"," "),"&lt;"," "),"&gt;"," "),"="," "))</f>
        <v>Si vous récupérez du texte sur internet collez 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D57" s="195" t="str" cm="1">
        <f t="array" ref="D57">IF(ROW()=ROW(D52),C55,INDEX(E52:E65,ROW()-ROW(D52)))</f>
        <v/>
      </c>
      <c r="E57" s="196" t="str">
        <f>IF(OR(D57="",C54="",C54&lt;=0,F57=""),"",TRIM(MID(D57,LEN(F57)+1+IF(MID(D57,LEN(F57)+1,1)=" ",1,0),99999)))</f>
        <v/>
      </c>
      <c r="F57" s="195" t="str">
        <f>IF(OR(G57="",G57=0,G57="0"),"",IF(LEN(G57)&lt;=C54,G57,IF(LEN(SUBSTITUTE(H57," ",""))=C54+1,LEFT(G57,C54),LEFT(G57,FIND("§",SUBSTITUTE(H57," ","§",LEN(H57)-LEN(SUBSTITUTE(H57," ",""))))-1))))</f>
        <v/>
      </c>
      <c r="G57" s="195" t="str">
        <f t="shared" si="5"/>
        <v/>
      </c>
      <c r="H57" s="195" t="str">
        <f>IF(OR(G57="",G57=0,G57="0"),"",LEFT(G57,C54+1))</f>
        <v/>
      </c>
      <c r="I57" s="246" t="str">
        <f>IF(LEN(TRIM(J57))&gt;0,MAX(I23:I56)+1,"")</f>
        <v/>
      </c>
      <c r="J57" s="79"/>
      <c r="K57" s="667" t="str">
        <f t="shared" si="6"/>
        <v/>
      </c>
      <c r="M57" s="3">
        <v>1</v>
      </c>
    </row>
    <row r="58" spans="2:13">
      <c r="B58" s="784"/>
      <c r="C58" s="197" t="str">
        <f>TRIM(SUBSTITUTE(SUBSTITUTE(SUBSTITUTE(SUBSTITUTE(C57,"►"," "),"▼"," "),"▲","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58" s="195" t="str" cm="1">
        <f t="array" ref="D58">IF(ROW()=ROW(D52),C55,INDEX(E52:E65,ROW()-ROW(D52)))</f>
        <v/>
      </c>
      <c r="E58" s="196" t="str">
        <f>IF(OR(D58="",C54="",C54&lt;=0,F58=""),"",TRIM(MID(D58,LEN(F58)+1+IF(MID(D58,LEN(F58)+1,1)=" ",1,0),99999)))</f>
        <v/>
      </c>
      <c r="F58" s="195" t="str">
        <f>IF(OR(G58="",G58=0,G58="0"),"",IF(LEN(G58)&lt;=C54,G58,IF(LEN(SUBSTITUTE(H58," ",""))=C54+1,LEFT(G58,C54),LEFT(G58,FIND("§",SUBSTITUTE(H58," ","§",LEN(H58)-LEN(SUBSTITUTE(H58," ",""))))-1))))</f>
        <v/>
      </c>
      <c r="G58" s="195" t="str">
        <f t="shared" si="5"/>
        <v/>
      </c>
      <c r="H58" s="195" t="str">
        <f>IF(OR(G58="",G58=0,G58="0"),"",LEFT(G58,C54+1))</f>
        <v/>
      </c>
      <c r="I58" s="246" t="str">
        <f>IF(LEN(TRIM(J58))&gt;0,MAX(I23:I57)+1,"")</f>
        <v/>
      </c>
      <c r="J58" s="79"/>
      <c r="K58" s="667" t="str">
        <f t="shared" si="6"/>
        <v/>
      </c>
      <c r="M58" s="3">
        <v>1</v>
      </c>
    </row>
    <row r="59" spans="2:13">
      <c r="B59" s="784"/>
      <c r="C59" s="197" t="str">
        <f>TRIM(SUBSTITUTE(SUBSTITUTE(C58,"“","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59" s="195" t="str" cm="1">
        <f t="array" ref="D59">IF(ROW()=ROW(D52),C55,INDEX(E52:E65,ROW()-ROW(D52)))</f>
        <v/>
      </c>
      <c r="E59" s="196" t="str">
        <f>IF(OR(D59="",C54="",C54&lt;=0,F59=""),"",TRIM(MID(D59,LEN(F59)+1+IF(MID(D59,LEN(F59)+1,1)=" ",1,0),99999)))</f>
        <v/>
      </c>
      <c r="F59" s="195" t="str">
        <f>IF(OR(G59="",G59=0,G59="0"),"",IF(LEN(G59)&lt;=C54,G59,IF(LEN(SUBSTITUTE(H59," ",""))=C54+1,LEFT(G59,C54),LEFT(G59,FIND("§",SUBSTITUTE(H59," ","§",LEN(H59)-LEN(SUBSTITUTE(H59," ",""))))-1))))</f>
        <v/>
      </c>
      <c r="G59" s="195" t="str">
        <f t="shared" si="5"/>
        <v/>
      </c>
      <c r="H59" s="195" t="str">
        <f>IF(OR(G59="",G59=0,G59="0"),"",LEFT(G59,C54+1))</f>
        <v/>
      </c>
      <c r="I59" s="246" t="str">
        <f>IF(LEN(TRIM(J59))&gt;0,MAX(I23:I58)+1,"")</f>
        <v/>
      </c>
      <c r="J59" s="79"/>
      <c r="K59" s="667" t="str">
        <f t="shared" si="6"/>
        <v/>
      </c>
      <c r="M59" s="3">
        <v>1</v>
      </c>
    </row>
    <row r="60" spans="2:13">
      <c r="B60" s="784"/>
      <c r="C60" s="197"/>
      <c r="D60" s="195" t="str" cm="1">
        <f t="array" ref="D60">IF(ROW()=ROW(D52),C55,INDEX(E52:E65,ROW()-ROW(D52)))</f>
        <v/>
      </c>
      <c r="E60" s="196" t="str">
        <f>IF(OR(D60="",C54="",C54&lt;=0,F60=""),"",TRIM(MID(D60,LEN(F60)+1+IF(MID(D60,LEN(F60)+1,1)=" ",1,0),99999)))</f>
        <v/>
      </c>
      <c r="F60" s="195" t="str">
        <f>IF(OR(G60="",G60=0,G60="0"),"",IF(LEN(G60)&lt;=C54,G60,IF(LEN(SUBSTITUTE(H60," ",""))=C54+1,LEFT(G60,C54),LEFT(G60,FIND("§",SUBSTITUTE(H60," ","§",LEN(H60)-LEN(SUBSTITUTE(H60," ",""))))-1))))</f>
        <v/>
      </c>
      <c r="G60" s="195" t="str">
        <f t="shared" si="5"/>
        <v/>
      </c>
      <c r="H60" s="195" t="str">
        <f>IF(OR(G60="",G60=0,G60="0"),"",LEFT(G60,C54+1))</f>
        <v/>
      </c>
      <c r="I60" s="246" t="str">
        <f>IF(LEN(TRIM(J60))&gt;0,MAX(I23:I59)+1,"")</f>
        <v/>
      </c>
      <c r="J60" s="79"/>
      <c r="K60" s="667" t="str">
        <f t="shared" si="6"/>
        <v/>
      </c>
      <c r="M60" s="3">
        <v>1</v>
      </c>
    </row>
    <row r="61" spans="2:13">
      <c r="B61" s="784"/>
      <c r="C61" s="197"/>
      <c r="D61" s="195" t="str" cm="1">
        <f t="array" ref="D61">IF(ROW()=ROW(D52),C55,INDEX(E52:E65,ROW()-ROW(D52)))</f>
        <v/>
      </c>
      <c r="E61" s="196" t="str">
        <f>IF(OR(D61="",C54="",C54&lt;=0,F61=""),"",TRIM(MID(D61,LEN(F61)+1+IF(MID(D61,LEN(F61)+1,1)=" ",1,0),99999)))</f>
        <v/>
      </c>
      <c r="F61" s="195" t="str">
        <f>IF(OR(G61="",G61=0,G61="0"),"",IF(LEN(G61)&lt;=C54,G61,IF(LEN(SUBSTITUTE(H61," ",""))=C54+1,LEFT(G61,C54),LEFT(G61,FIND("§",SUBSTITUTE(H61," ","§",LEN(H61)-LEN(SUBSTITUTE(H61," ",""))))-1))))</f>
        <v/>
      </c>
      <c r="G61" s="195" t="str">
        <f t="shared" si="5"/>
        <v/>
      </c>
      <c r="H61" s="195" t="str">
        <f>IF(OR(G61="",G61=0,G61="0"),"",LEFT(G61,C54+1))</f>
        <v/>
      </c>
      <c r="I61" s="246" t="str">
        <f>IF(LEN(TRIM(J61))&gt;0,MAX(I23:I60)+1,"")</f>
        <v/>
      </c>
      <c r="J61" s="79"/>
      <c r="K61" s="667" t="str">
        <f t="shared" si="6"/>
        <v/>
      </c>
      <c r="M61" s="3">
        <v>1</v>
      </c>
    </row>
    <row r="62" spans="2:13">
      <c r="B62" s="784"/>
      <c r="C62" s="197"/>
      <c r="D62" s="195" t="str" cm="1">
        <f t="array" ref="D62">IF(ROW()=ROW(D52),C55,INDEX(E52:E65,ROW()-ROW(D52)))</f>
        <v/>
      </c>
      <c r="E62" s="196" t="str">
        <f>IF(OR(D62="",C54="",C54&lt;=0,F62=""),"",TRIM(MID(D62,LEN(F62)+1+IF(MID(D62,LEN(F62)+1,1)=" ",1,0),99999)))</f>
        <v/>
      </c>
      <c r="F62" s="195" t="str">
        <f>IF(OR(G62="",G62=0,G62="0"),"",IF(LEN(G62)&lt;=C54,G62,IF(LEN(SUBSTITUTE(H62," ",""))=C54+1,LEFT(G62,C54),LEFT(G62,FIND("§",SUBSTITUTE(H62," ","§",LEN(H62)-LEN(SUBSTITUTE(H62," ",""))))-1))))</f>
        <v/>
      </c>
      <c r="G62" s="195" t="str">
        <f t="shared" si="5"/>
        <v/>
      </c>
      <c r="H62" s="195" t="str">
        <f>IF(OR(G62="",G62=0,G62="0"),"",LEFT(G62,C54+1))</f>
        <v/>
      </c>
      <c r="I62" s="246" t="str">
        <f>IF(LEN(TRIM(J62))&gt;0,MAX(I23:I61)+1,"")</f>
        <v/>
      </c>
      <c r="J62" s="79"/>
      <c r="K62" s="667" t="str">
        <f t="shared" si="6"/>
        <v/>
      </c>
      <c r="M62" s="3">
        <v>1</v>
      </c>
    </row>
    <row r="63" spans="2:13">
      <c r="B63" s="784"/>
      <c r="C63" s="197"/>
      <c r="D63" s="195" t="str" cm="1">
        <f t="array" ref="D63">IF(ROW()=ROW(D52),C55,INDEX(E52:E65,ROW()-ROW(D52)))</f>
        <v/>
      </c>
      <c r="E63" s="196" t="str">
        <f>IF(OR(D63="",C54="",C54&lt;=0,F63=""),"",TRIM(MID(D63,LEN(F63)+1+IF(MID(D63,LEN(F63)+1,1)=" ",1,0),99999)))</f>
        <v/>
      </c>
      <c r="F63" s="195" t="str">
        <f>IF(OR(G63="",G63=0,G63="0"),"",IF(LEN(G63)&lt;=C54,G63,IF(LEN(SUBSTITUTE(H63," ",""))=C54+1,LEFT(G63,C54),LEFT(G63,FIND("§",SUBSTITUTE(H63," ","§",LEN(H63)-LEN(SUBSTITUTE(H63," ",""))))-1))))</f>
        <v/>
      </c>
      <c r="G63" s="195" t="str">
        <f t="shared" si="5"/>
        <v/>
      </c>
      <c r="H63" s="195" t="str">
        <f>IF(OR(G63="",G63=0,G63="0"),"",LEFT(G63,C54+1))</f>
        <v/>
      </c>
      <c r="I63" s="246" t="str">
        <f>IF(LEN(TRIM(J63))&gt;0,MAX(I23:I62)+1,"")</f>
        <v/>
      </c>
      <c r="J63" s="79"/>
      <c r="K63" s="667" t="str">
        <f t="shared" si="6"/>
        <v/>
      </c>
      <c r="M63" s="3">
        <v>1</v>
      </c>
    </row>
    <row r="64" spans="2:13">
      <c r="B64" s="784"/>
      <c r="C64" s="197"/>
      <c r="D64" s="195" t="str" cm="1">
        <f t="array" ref="D64">IF(ROW()=ROW(D52),C55,INDEX(E52:E65,ROW()-ROW(D52)))</f>
        <v/>
      </c>
      <c r="E64" s="196" t="str">
        <f>IF(OR(D64="",C54="",C54&lt;=0,F64=""),"",TRIM(MID(D64,LEN(F64)+1+IF(MID(D64,LEN(F64)+1,1)=" ",1,0),99999)))</f>
        <v/>
      </c>
      <c r="F64" s="195" t="str">
        <f>IF(OR(G64="",G64=0,G64="0"),"",IF(LEN(G64)&lt;=C54,G64,IF(LEN(SUBSTITUTE(H64," ",""))=C54+1,LEFT(G64,C54),LEFT(G64,FIND("§",SUBSTITUTE(H64," ","§",LEN(H64)-LEN(SUBSTITUTE(H64," ",""))))-1))))</f>
        <v/>
      </c>
      <c r="G64" s="195" t="str">
        <f t="shared" si="5"/>
        <v/>
      </c>
      <c r="H64" s="195" t="str">
        <f>IF(OR(G64="",G64=0,G64="0"),"",LEFT(G64,C54+1))</f>
        <v/>
      </c>
      <c r="I64" s="246" t="str">
        <f>IF(LEN(TRIM(J64))&gt;0,MAX(I23:I63)+1,"")</f>
        <v/>
      </c>
      <c r="J64" s="79"/>
      <c r="K64" s="667" t="str">
        <f t="shared" si="6"/>
        <v/>
      </c>
      <c r="M64" s="3">
        <v>1</v>
      </c>
    </row>
    <row r="65" spans="2:13">
      <c r="B65" s="784"/>
      <c r="C65" s="197"/>
      <c r="D65" s="195" t="str" cm="1">
        <f t="array" ref="D65">IF(ROW()=ROW(D52),C55,INDEX(E52:E65,ROW()-ROW(D52)))</f>
        <v/>
      </c>
      <c r="E65" s="196" t="str">
        <f>IF(OR(D65="",C54="",C54&lt;=0,F65=""),"",TRIM(MID(D65,LEN(F65)+1+IF(MID(D65,LEN(F65)+1,1)=" ",1,0),99999)))</f>
        <v/>
      </c>
      <c r="F65" s="195" t="str">
        <f>IF(OR(G65="",G65=0,G65="0"),"",IF(LEN(G65)&lt;=C54,G65,IF(LEN(SUBSTITUTE(H65," ",""))=C54+1,LEFT(G65,C54),LEFT(G65,FIND("§",SUBSTITUTE(H65," ","§",LEN(H65)-LEN(SUBSTITUTE(H65," ",""))))-1))))</f>
        <v/>
      </c>
      <c r="G65" s="195" t="str">
        <f t="shared" si="5"/>
        <v/>
      </c>
      <c r="H65" s="195" t="str">
        <f>IF(OR(G65="",G65=0,G65="0"),"",LEFT(G65,C54+1))</f>
        <v/>
      </c>
      <c r="I65" s="246" t="str">
        <f>IF(LEN(TRIM(J65))&gt;0,MAX(I23:I64)+1,"")</f>
        <v/>
      </c>
      <c r="J65" s="79"/>
      <c r="K65" s="667" t="str">
        <f t="shared" si="6"/>
        <v/>
      </c>
      <c r="M65" s="3">
        <v>1</v>
      </c>
    </row>
    <row r="66" spans="2:13">
      <c r="B66" s="784"/>
      <c r="C66" s="88" t="str">
        <f>IF(TRIM(SUBSTITUTE(J21,CHAR(160),""))="","",J21)</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66" s="199" t="str" cm="1">
        <f t="array" ref="D66">IF(ROW()=ROW(D66),C69,INDEX(E66:E79,ROW()-ROW(D66)))</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66" s="199" t="str">
        <f>IF(OR(D66="",C68="",C68&lt;=0,F66=""),"",TRIM(MID(D66,LEN(F66)+1+IF(MID(D66,LEN(F66)+1,1)=" ",1,0),99999)))</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66" s="199" t="str">
        <f>IF(OR(G66="",G66=0,G66="0"),"",IF(LEN(G66)&lt;=C68,G66,IF(LEN(SUBSTITUTE(H66," ",""))=C68+1,LEFT(G66,C68),LEFT(G66,FIND("§",SUBSTITUTE(H66," ","§",LEN(H66)-LEN(SUBSTITUTE(H66," ",""))))-1))))</f>
        <v>Si vous récupérez du texte sur internet, collez-le d’abord dans la cellule A pour le “nettoyer” : cela supprime les</v>
      </c>
      <c r="G66" s="199" t="str">
        <f t="shared" si="5"/>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66" s="199" t="str">
        <f>IF(OR(G66="",G66=0,G66="0"),"",LEFT(G66,C68+1))</f>
        <v>Si vous récupérez du texte sur internet, collez-le d’abord dans la cellule A pour le “nettoyer” : cela supprime les espac</v>
      </c>
      <c r="I66" s="246" t="str">
        <f>IF(LEN(TRIM(J66))&gt;0,MAX(I23:I65)+1,"")</f>
        <v/>
      </c>
      <c r="J66" s="79"/>
      <c r="K66" s="667" t="str">
        <f t="shared" si="6"/>
        <v/>
      </c>
      <c r="M66" s="3">
        <v>1</v>
      </c>
    </row>
    <row r="67" spans="2:13">
      <c r="B67" s="784"/>
      <c r="C67" s="55" t="str">
        <f>TRIM(SUBSTITUTE(SUBSTITUTE(SUBSTITUTE(SUBSTITUTE(SUBSTITUTE(SUBSTITUTE(SUBSTITUTE(SUBSTITUTE(SUBSTITUTE(CLEAN(IF(OR(LEFT(C66,1)="-",LEFT(C66,1)="="),MID(C66,2,99999),C66)),"—","-"),"–","-"),CHAR(160)," "),CHAR(9)," "),CHAR(13)," "),CHAR(10)," ")," "," ")," "," ")," "," "))</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67" s="199" t="str" cm="1">
        <f t="array" ref="D67">IF(ROW()=ROW(D66),C69,INDEX(E66:E79,ROW()-ROW(D66)))</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67" s="199" t="str">
        <f>IF(OR(D67="",C68="",C68&lt;=0,F67=""),"",TRIM(MID(D67,LEN(F67)+1+IF(MID(D67,LEN(F67)+1,1)=" ",1,0),99999)))</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67" s="199" t="str">
        <f>IF(OR(G67="",G67=0,G67="0"),"",IF(LEN(G67)&lt;=C68,G67,IF(LEN(SUBSTITUTE(H67," ",""))=C68+1,LEFT(G67,C68),LEFT(G67,FIND("§",SUBSTITUTE(H67," ","§",LEN(H67)-LEN(SUBSTITUTE(H67," ",""))))-1))))</f>
        <v>espaces insécables, tabulations invisibles et autres “pollutions”.◄ 2️⃣ Saisissez la largeur du document dans lequel</v>
      </c>
      <c r="G67" s="199" t="str">
        <f t="shared" si="5"/>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67" s="199" t="str">
        <f>IF(OR(G67="",G67=0,G67="0"),"",LEFT(G67,C68+1))</f>
        <v>espaces insécables, tabulations invisibles et autres “pollutions”.◄ 2️⃣ Saisissez la largeur du document dans lequel vous</v>
      </c>
      <c r="I67" s="246" t="str">
        <f>IF(LEN(TRIM(J67))&gt;0,MAX(I23:I66)+1,"")</f>
        <v/>
      </c>
      <c r="J67" s="79"/>
      <c r="K67" s="667" t="str">
        <f t="shared" si="6"/>
        <v/>
      </c>
      <c r="M67" s="3">
        <v>1</v>
      </c>
    </row>
    <row r="68" spans="2:13">
      <c r="B68" s="784"/>
      <c r="C68" s="92">
        <f>K14</f>
        <v>120</v>
      </c>
      <c r="D68" s="199" t="str" cm="1">
        <f t="array" ref="D68">IF(ROW()=ROW(D66),C69,INDEX(E66:E79,ROW()-ROW(D66)))</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68" s="199" t="str">
        <f>IF(OR(D68="",C68="",C68&lt;=0,F68=""),"",TRIM(MID(D68,LEN(F68)+1+IF(MID(D68,LEN(F68)+1,1)=" ",1,0),99999)))</f>
        <v>ponctuation saisissez un X dans la cellule - Ensuite, dans la colonne B copiez le texte nettoyé - puis dans votre document faites Collage spécial &gt; 1.2.3 Valeurs pour ne coller que le texte, sans formules.</v>
      </c>
      <c r="F68" s="199" t="str">
        <f>IF(OR(G68="",G68=0,G68="0"),"",IF(LEN(G68)&lt;=C68,G68,IF(LEN(SUBSTITUTE(H68," ",""))=C68+1,LEFT(G68,C68),LEFT(G68,FIND("§",SUBSTITUTE(H68," ","§",LEN(H68)-LEN(SUBSTITUTE(H68," ",""))))-1))))</f>
        <v>vous collerez ensuite le texte. ◄ 3️⃣ saisissez un nombre de caractères par lignes ◄ 4️⃣ Si vous ne voulez pas de</v>
      </c>
      <c r="G68" s="199" t="str">
        <f t="shared" si="5"/>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68" s="199" t="str">
        <f>IF(OR(G68="",G68=0,G68="0"),"",LEFT(G68,C68+1))</f>
        <v>vous collerez ensuite le texte. ◄ 3️⃣ saisissez un nombre de caractères par lignes ◄ 4️⃣ Si vous ne voulez pas de ponctua</v>
      </c>
      <c r="I68" s="246" t="str">
        <f>IF(LEN(TRIM(J68))&gt;0,MAX(I23:I67)+1,"")</f>
        <v/>
      </c>
      <c r="J68" s="79"/>
      <c r="K68" s="667" t="str">
        <f t="shared" si="6"/>
        <v/>
      </c>
      <c r="M68" s="3">
        <v>1</v>
      </c>
    </row>
    <row r="69" spans="2:13">
      <c r="B69" s="784"/>
      <c r="C69" s="200" t="str">
        <f>IF(UPPER(TRIM(K13))="X",C73,C67)</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69" s="199" t="str" cm="1">
        <f t="array" ref="D69">IF(ROW()=ROW(D66),C69,INDEX(E66:E79,ROW()-ROW(D66)))</f>
        <v>ponctuation saisissez un X dans la cellule - Ensuite, dans la colonne B copiez le texte nettoyé - puis dans votre document faites Collage spécial &gt; 1.2.3 Valeurs pour ne coller que le texte, sans formules.</v>
      </c>
      <c r="E69" s="199" t="str">
        <f>IF(OR(D69="",C68="",C68&lt;=0,F69=""),"",TRIM(MID(D69,LEN(F69)+1+IF(MID(D69,LEN(F69)+1,1)=" ",1,0),99999)))</f>
        <v>document faites Collage spécial &gt; 1.2.3 Valeurs pour ne coller que le texte, sans formules.</v>
      </c>
      <c r="F69" s="199" t="str">
        <f>IF(OR(G69="",G69=0,G69="0"),"",IF(LEN(G69)&lt;=C68,G69,IF(LEN(SUBSTITUTE(H69," ",""))=C68+1,LEFT(G69,C68),LEFT(G69,FIND("§",SUBSTITUTE(H69," ","§",LEN(H69)-LEN(SUBSTITUTE(H69," ",""))))-1))))</f>
        <v>ponctuation saisissez un X dans la cellule - Ensuite, dans la colonne B copiez le texte nettoyé - puis dans votre</v>
      </c>
      <c r="G69" s="199" t="str">
        <f t="shared" si="5"/>
        <v>ponctuation saisissez un X dans la cellule - Ensuite, dans la colonne B copiez le texte nettoyé - puis dans votre document faites Collage spécial &gt; 1.2.3 Valeurs pour ne coller que le texte, sans formules.</v>
      </c>
      <c r="H69" s="199" t="str">
        <f>IF(OR(G69="",G69=0,G69="0"),"",LEFT(G69,C68+1))</f>
        <v>ponctuation saisissez un X dans la cellule - Ensuite, dans la colonne B copiez le texte nettoyé - puis dans votre documen</v>
      </c>
      <c r="I69" s="246" t="str">
        <f>IF(LEN(TRIM(J69))&gt;0,MAX(I23:I68)+1,"")</f>
        <v/>
      </c>
      <c r="J69" s="79"/>
      <c r="K69" s="667" t="str">
        <f t="shared" si="6"/>
        <v/>
      </c>
      <c r="M69" s="3">
        <v>1</v>
      </c>
    </row>
    <row r="70" spans="2:13">
      <c r="B70" s="784"/>
      <c r="C70" s="201" t="str">
        <f>TRIM(SUBSTITUTE(SUBSTITUTE(SUBSTITUTE(SUBSTITUTE(SUBSTITUTE(SUBSTITUTE(SUBSTITUTE(SUBSTITUTE(SUBSTITUTE(SUBSTITUTE(C67,","," "),";"," "),":"," "),"!"," "),"?"," "),"…"," "),"»"," "),"«"," "),"/"," "),"."," "))</f>
        <v>Si vous récupérez du texte sur internet collez-le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D70" s="199" t="str" cm="1">
        <f t="array" ref="D70">IF(ROW()=ROW(D66),C69,INDEX(E66:E79,ROW()-ROW(D66)))</f>
        <v>document faites Collage spécial &gt; 1.2.3 Valeurs pour ne coller que le texte, sans formules.</v>
      </c>
      <c r="E70" s="199" t="str">
        <f>IF(OR(D70="",C68="",C68&lt;=0,F70=""),"",TRIM(MID(D70,LEN(F70)+1+IF(MID(D70,LEN(F70)+1,1)=" ",1,0),99999)))</f>
        <v/>
      </c>
      <c r="F70" s="199" t="str">
        <f>IF(OR(G70="",G70=0,G70="0"),"",IF(LEN(G70)&lt;=C68,G70,IF(LEN(SUBSTITUTE(H70," ",""))=C68+1,LEFT(G70,C68),LEFT(G70,FIND("§",SUBSTITUTE(H70," ","§",LEN(H70)-LEN(SUBSTITUTE(H70," ",""))))-1))))</f>
        <v>document faites Collage spécial &gt; 1.2.3 Valeurs pour ne coller que le texte, sans formules.</v>
      </c>
      <c r="G70" s="199" t="str">
        <f t="shared" si="5"/>
        <v>document faites Collage spécial &gt; 1.2.3 Valeurs pour ne coller que le texte, sans formules.</v>
      </c>
      <c r="H70" s="199" t="str">
        <f>IF(OR(G70="",G70=0,G70="0"),"",LEFT(G70,C68+1))</f>
        <v>document faites Collage spécial &gt; 1.2.3 Valeurs pour ne coller que le texte, sans formules.</v>
      </c>
      <c r="I70" s="246" t="str">
        <f>IF(LEN(TRIM(J70))&gt;0,MAX(I23:I69)+1,"")</f>
        <v/>
      </c>
      <c r="J70" s="79"/>
      <c r="K70" s="667" t="str">
        <f t="shared" si="6"/>
        <v/>
      </c>
      <c r="M70" s="3">
        <v>1</v>
      </c>
    </row>
    <row r="71" spans="2:13">
      <c r="B71" s="784"/>
      <c r="C71" s="199" t="str">
        <f>TRIM(SUBSTITUTE(SUBSTITUTE(SUBSTITUTE(SUBSTITUTE(SUBSTITUTE(SUBSTITUTE(SUBSTITUTE(SUBSTITUTE(C70,"("," "),")"," "),CHAR(34)," "),"-"," "),"_"," "),"&lt;"," "),"&gt;"," "),"="," "))</f>
        <v>Si vous récupérez du texte sur internet collez 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D71" s="199" t="str" cm="1">
        <f t="array" ref="D71">IF(ROW()=ROW(D66),C69,INDEX(E66:E79,ROW()-ROW(D66)))</f>
        <v/>
      </c>
      <c r="E71" s="199" t="str">
        <f>IF(OR(D71="",C68="",C68&lt;=0,F71=""),"",TRIM(MID(D71,LEN(F71)+1+IF(MID(D71,LEN(F71)+1,1)=" ",1,0),99999)))</f>
        <v/>
      </c>
      <c r="F71" s="199" t="str">
        <f>IF(OR(G71="",G71=0,G71="0"),"",IF(LEN(G71)&lt;=C68,G71,IF(LEN(SUBSTITUTE(H71," ",""))=C68+1,LEFT(G71,C68),LEFT(G71,FIND("§",SUBSTITUTE(H71," ","§",LEN(H71)-LEN(SUBSTITUTE(H71," ",""))))-1))))</f>
        <v/>
      </c>
      <c r="G71" s="199" t="str">
        <f t="shared" si="5"/>
        <v/>
      </c>
      <c r="H71" s="199" t="str">
        <f>IF(OR(G71="",G71=0,G71="0"),"",LEFT(G71,C68+1))</f>
        <v/>
      </c>
      <c r="I71" s="246" t="str">
        <f>IF(LEN(TRIM(J71))&gt;0,MAX(I23:I70)+1,"")</f>
        <v/>
      </c>
      <c r="J71" s="79"/>
      <c r="K71" s="667" t="str">
        <f t="shared" si="6"/>
        <v/>
      </c>
      <c r="M71" s="3">
        <v>1</v>
      </c>
    </row>
    <row r="72" spans="2:13">
      <c r="B72" s="784"/>
      <c r="C72" s="200" t="str">
        <f>TRIM(SUBSTITUTE(SUBSTITUTE(SUBSTITUTE(SUBSTITUTE(C71,"►"," "),"▼"," "),"▲","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72" s="199" t="str" cm="1">
        <f t="array" ref="D72">IF(ROW()=ROW(D66),C69,INDEX(E66:E79,ROW()-ROW(D66)))</f>
        <v/>
      </c>
      <c r="E72" s="199" t="str">
        <f>IF(OR(D72="",C68="",C68&lt;=0,F72=""),"",TRIM(MID(D72,LEN(F72)+1+IF(MID(D72,LEN(F72)+1,1)=" ",1,0),99999)))</f>
        <v/>
      </c>
      <c r="F72" s="199" t="str">
        <f>IF(OR(G72="",G72=0,G72="0"),"",IF(LEN(G72)&lt;=C68,G72,IF(LEN(SUBSTITUTE(H72," ",""))=C68+1,LEFT(G72,C68),LEFT(G72,FIND("§",SUBSTITUTE(H72," ","§",LEN(H72)-LEN(SUBSTITUTE(H72," ",""))))-1))))</f>
        <v/>
      </c>
      <c r="G72" s="199" t="str">
        <f t="shared" si="5"/>
        <v/>
      </c>
      <c r="H72" s="199" t="str">
        <f>IF(OR(G72="",G72=0,G72="0"),"",LEFT(G72,C68+1))</f>
        <v/>
      </c>
      <c r="I72" s="246" t="str">
        <f>IF(LEN(TRIM(J72))&gt;0,MAX(I23:I71)+1,"")</f>
        <v/>
      </c>
      <c r="J72" s="79"/>
      <c r="K72" s="667" t="str">
        <f t="shared" si="6"/>
        <v/>
      </c>
      <c r="M72" s="3">
        <v>1</v>
      </c>
    </row>
    <row r="73" spans="2:13">
      <c r="B73" s="784"/>
      <c r="C73" s="200" t="str">
        <f>TRIM(SUBSTITUTE(SUBSTITUTE(C72,"“","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73" s="199" t="str" cm="1">
        <f t="array" ref="D73">IF(ROW()=ROW(D66),C69,INDEX(E66:E79,ROW()-ROW(D66)))</f>
        <v/>
      </c>
      <c r="E73" s="199" t="str">
        <f>IF(OR(D73="",C68="",C68&lt;=0,F73=""),"",TRIM(MID(D73,LEN(F73)+1+IF(MID(D73,LEN(F73)+1,1)=" ",1,0),99999)))</f>
        <v/>
      </c>
      <c r="F73" s="199" t="str">
        <f>IF(OR(G73="",G73=0,G73="0"),"",IF(LEN(G73)&lt;=C68,G73,IF(LEN(SUBSTITUTE(H73," ",""))=C68+1,LEFT(G73,C68),LEFT(G73,FIND("§",SUBSTITUTE(H73," ","§",LEN(H73)-LEN(SUBSTITUTE(H73," ",""))))-1))))</f>
        <v/>
      </c>
      <c r="G73" s="199" t="str">
        <f t="shared" si="5"/>
        <v/>
      </c>
      <c r="H73" s="199" t="str">
        <f>IF(OR(G73="",G73=0,G73="0"),"",LEFT(G73,C68+1))</f>
        <v/>
      </c>
      <c r="I73" s="246" t="str">
        <f>IF(LEN(TRIM(J73))&gt;0,MAX(I23:I72)+1,"")</f>
        <v/>
      </c>
      <c r="J73" s="79"/>
      <c r="K73" s="667" t="str">
        <f t="shared" si="6"/>
        <v/>
      </c>
      <c r="M73" s="3">
        <v>1</v>
      </c>
    </row>
    <row r="74" spans="2:13">
      <c r="B74" s="784"/>
      <c r="C74" s="200"/>
      <c r="D74" s="199" t="str" cm="1">
        <f t="array" ref="D74">IF(ROW()=ROW(D66),C69,INDEX(E66:E79,ROW()-ROW(D66)))</f>
        <v/>
      </c>
      <c r="E74" s="199" t="str">
        <f>IF(OR(D74="",C68="",C68&lt;=0,F74=""),"",TRIM(MID(D74,LEN(F74)+1+IF(MID(D74,LEN(F74)+1,1)=" ",1,0),99999)))</f>
        <v/>
      </c>
      <c r="F74" s="199" t="str">
        <f>IF(OR(G74="",G74=0,G74="0"),"",IF(LEN(G74)&lt;=C68,G74,IF(LEN(SUBSTITUTE(H74," ",""))=C68+1,LEFT(G74,C68),LEFT(G74,FIND("§",SUBSTITUTE(H74," ","§",LEN(H74)-LEN(SUBSTITUTE(H74," ",""))))-1))))</f>
        <v/>
      </c>
      <c r="G74" s="199" t="str">
        <f t="shared" si="5"/>
        <v/>
      </c>
      <c r="H74" s="199" t="str">
        <f>IF(OR(G74="",G74=0,G74="0"),"",LEFT(G74,C68+1))</f>
        <v/>
      </c>
      <c r="I74" s="246" t="str">
        <f>IF(LEN(TRIM(J74))&gt;0,MAX(I23:I73)+1,"")</f>
        <v/>
      </c>
      <c r="J74" s="79"/>
      <c r="K74" s="667" t="str">
        <f t="shared" si="6"/>
        <v/>
      </c>
      <c r="M74" s="3">
        <v>1</v>
      </c>
    </row>
    <row r="75" spans="2:13">
      <c r="B75" s="784"/>
      <c r="C75" s="200"/>
      <c r="D75" s="199" t="str" cm="1">
        <f t="array" ref="D75">IF(ROW()=ROW(D66),C69,INDEX(E66:E79,ROW()-ROW(D66)))</f>
        <v/>
      </c>
      <c r="E75" s="199" t="str">
        <f>IF(OR(D75="",C68="",C68&lt;=0,F75=""),"",TRIM(MID(D75,LEN(F75)+1+IF(MID(D75,LEN(F75)+1,1)=" ",1,0),99999)))</f>
        <v/>
      </c>
      <c r="F75" s="199" t="str">
        <f>IF(OR(G75="",G75=0,G75="0"),"",IF(LEN(G75)&lt;=C68,G75,IF(LEN(SUBSTITUTE(H75," ",""))=C68+1,LEFT(G75,C68),LEFT(G75,FIND("§",SUBSTITUTE(H75," ","§",LEN(H75)-LEN(SUBSTITUTE(H75," ",""))))-1))))</f>
        <v/>
      </c>
      <c r="G75" s="199" t="str">
        <f t="shared" si="5"/>
        <v/>
      </c>
      <c r="H75" s="199" t="str">
        <f>IF(OR(G75="",G75=0,G75="0"),"",LEFT(G75,C68+1))</f>
        <v/>
      </c>
      <c r="I75" s="246" t="str">
        <f>IF(LEN(TRIM(J75))&gt;0,MAX(I23:I74)+1,"")</f>
        <v/>
      </c>
      <c r="J75" s="79"/>
      <c r="K75" s="667" t="str">
        <f t="shared" si="6"/>
        <v/>
      </c>
      <c r="M75" s="3">
        <v>1</v>
      </c>
    </row>
    <row r="76" spans="2:13">
      <c r="B76" s="784"/>
      <c r="C76" s="200"/>
      <c r="D76" s="199" t="str" cm="1">
        <f t="array" ref="D76">IF(ROW()=ROW(D66),C69,INDEX(E66:E79,ROW()-ROW(D66)))</f>
        <v/>
      </c>
      <c r="E76" s="199" t="str">
        <f>IF(OR(D76="",C68="",C68&lt;=0,F76=""),"",TRIM(MID(D76,LEN(F76)+1+IF(MID(D76,LEN(F76)+1,1)=" ",1,0),99999)))</f>
        <v/>
      </c>
      <c r="F76" s="199" t="str">
        <f>IF(OR(G76="",G76=0,G76="0"),"",IF(LEN(G76)&lt;=C68,G76,IF(LEN(SUBSTITUTE(H76," ",""))=C68+1,LEFT(G76,C68),LEFT(G76,FIND("§",SUBSTITUTE(H76," ","§",LEN(H76)-LEN(SUBSTITUTE(H76," ",""))))-1))))</f>
        <v/>
      </c>
      <c r="G76" s="199" t="str">
        <f t="shared" si="5"/>
        <v/>
      </c>
      <c r="H76" s="199" t="str">
        <f>IF(OR(G76="",G76=0,G76="0"),"",LEFT(G76,C68+1))</f>
        <v/>
      </c>
      <c r="I76" s="246" t="str">
        <f>IF(LEN(TRIM(J76))&gt;0,MAX(I23:I75)+1,"")</f>
        <v/>
      </c>
      <c r="J76" s="79"/>
      <c r="K76" s="667" t="str">
        <f t="shared" si="6"/>
        <v/>
      </c>
      <c r="M76" s="3">
        <v>1</v>
      </c>
    </row>
    <row r="77" spans="2:13">
      <c r="B77" s="784"/>
      <c r="C77" s="200"/>
      <c r="D77" s="199" t="str" cm="1">
        <f t="array" ref="D77">IF(ROW()=ROW(D66),C69,INDEX(E66:E79,ROW()-ROW(D66)))</f>
        <v/>
      </c>
      <c r="E77" s="199" t="str">
        <f>IF(OR(D77="",C68="",C68&lt;=0,F77=""),"",TRIM(MID(D77,LEN(F77)+1+IF(MID(D77,LEN(F77)+1,1)=" ",1,0),99999)))</f>
        <v/>
      </c>
      <c r="F77" s="199" t="str">
        <f>IF(OR(G77="",G77=0,G77="0"),"",IF(LEN(G77)&lt;=C68,G77,IF(LEN(SUBSTITUTE(H77," ",""))=C68+1,LEFT(G77,C68),LEFT(G77,FIND("§",SUBSTITUTE(H77," ","§",LEN(H77)-LEN(SUBSTITUTE(H77," ",""))))-1))))</f>
        <v/>
      </c>
      <c r="G77" s="199" t="str">
        <f t="shared" si="5"/>
        <v/>
      </c>
      <c r="H77" s="199" t="str">
        <f>IF(OR(G77="",G77=0,G77="0"),"",LEFT(G77,C68+1))</f>
        <v/>
      </c>
      <c r="I77" s="246" t="str">
        <f>IF(LEN(TRIM(J77))&gt;0,MAX(I23:I76)+1,"")</f>
        <v/>
      </c>
      <c r="J77" s="79"/>
      <c r="K77" s="667" t="str">
        <f t="shared" si="6"/>
        <v/>
      </c>
      <c r="M77" s="3">
        <v>1</v>
      </c>
    </row>
    <row r="78" spans="2:13">
      <c r="B78" s="784"/>
      <c r="C78" s="200"/>
      <c r="D78" s="199" t="str" cm="1">
        <f t="array" ref="D78">IF(ROW()=ROW(D66),C69,INDEX(E66:E79,ROW()-ROW(D66)))</f>
        <v/>
      </c>
      <c r="E78" s="199" t="str">
        <f>IF(OR(D78="",C68="",C68&lt;=0,F78=""),"",TRIM(MID(D78,LEN(F78)+1+IF(MID(D78,LEN(F78)+1,1)=" ",1,0),99999)))</f>
        <v/>
      </c>
      <c r="F78" s="199" t="str">
        <f>IF(OR(G78="",G78=0,G78="0"),"",IF(LEN(G78)&lt;=C68,G78,IF(LEN(SUBSTITUTE(H78," ",""))=C68+1,LEFT(G78,C68),LEFT(G78,FIND("§",SUBSTITUTE(H78," ","§",LEN(H78)-LEN(SUBSTITUTE(H78," ",""))))-1))))</f>
        <v/>
      </c>
      <c r="G78" s="199" t="str">
        <f t="shared" si="5"/>
        <v/>
      </c>
      <c r="H78" s="199" t="str">
        <f>IF(OR(G78="",G78=0,G78="0"),"",LEFT(G78,C68+1))</f>
        <v/>
      </c>
      <c r="I78" s="246" t="str">
        <f>IF(LEN(TRIM(J78))&gt;0,MAX(I23:I77)+1,"")</f>
        <v/>
      </c>
      <c r="J78" s="79"/>
      <c r="K78" s="667" t="str">
        <f t="shared" si="6"/>
        <v/>
      </c>
      <c r="M78" s="3">
        <v>1</v>
      </c>
    </row>
    <row r="79" spans="2:13">
      <c r="B79" s="784"/>
      <c r="C79" s="200"/>
      <c r="D79" s="199" t="str" cm="1">
        <f t="array" ref="D79">IF(ROW()=ROW(D66),C69,INDEX(E66:E79,ROW()-ROW(D66)))</f>
        <v/>
      </c>
      <c r="E79" s="199" t="str">
        <f>IF(OR(D79="",C68="",C68&lt;=0,F79=""),"",TRIM(MID(D79,LEN(F79)+1+IF(MID(D79,LEN(F79)+1,1)=" ",1,0),99999)))</f>
        <v/>
      </c>
      <c r="F79" s="199" t="str">
        <f>IF(OR(G79="",G79=0,G79="0"),"",IF(LEN(G79)&lt;=C68,G79,IF(LEN(SUBSTITUTE(H79," ",""))=C68+1,LEFT(G79,C68),LEFT(G79,FIND("§",SUBSTITUTE(H79," ","§",LEN(H79)-LEN(SUBSTITUTE(H79," ",""))))-1))))</f>
        <v/>
      </c>
      <c r="G79" s="199" t="str">
        <f t="shared" si="5"/>
        <v/>
      </c>
      <c r="H79" s="199" t="str">
        <f>IF(OR(G79="",G79=0,G79="0"),"",LEFT(G79,C68+1))</f>
        <v/>
      </c>
      <c r="I79" s="246" t="str">
        <f>IF(LEN(TRIM(J79))&gt;0,MAX(I23:I78)+1,"")</f>
        <v/>
      </c>
      <c r="J79" s="79"/>
      <c r="K79" s="667" t="str">
        <f t="shared" si="6"/>
        <v/>
      </c>
      <c r="M79" s="3">
        <v>1</v>
      </c>
    </row>
    <row r="80" spans="2:13">
      <c r="B80" s="784"/>
      <c r="C80" s="88" t="str">
        <f>IF(TRIM(SUBSTITUTE(J22,CHAR(160),""))="","",J22)</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80" s="195" t="str" cm="1">
        <f t="array" ref="D80">IF(ROW()=ROW(D80),C83,INDEX(E80:E93,ROW()-ROW(D80)))</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80" s="196" t="str">
        <f>IF(OR(D80="",C82="",C82&lt;=0,F80=""),"",TRIM(MID(D80,LEN(F80)+1+IF(MID(D80,LEN(F80)+1,1)=" ",1,0),99999)))</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80" s="195" t="str">
        <f>IF(OR(G80="",G80=0,G80="0"),"",IF(LEN(G80)&lt;=C82,G80,IF(LEN(SUBSTITUTE(H80," ",""))=C82+1,LEFT(G80,C82),LEFT(G80,FIND("§",SUBSTITUTE(H80," ","§",LEN(H80)-LEN(SUBSTITUTE(H80," ",""))))-1))))</f>
        <v>Si vous récupérez du texte sur internet, collez-le d’abord dans la cellule A pour le “nettoyer” : cela supprime les</v>
      </c>
      <c r="G80" s="195" t="str">
        <f t="shared" si="5"/>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80" s="195" t="str">
        <f>IF(OR(G80="",G80=0,G80="0"),"",LEFT(G80,C82+1))</f>
        <v>Si vous récupérez du texte sur internet, collez-le d’abord dans la cellule A pour le “nettoyer” : cela supprime les espac</v>
      </c>
      <c r="I80" s="246" t="str">
        <f>IF(LEN(TRIM(J80))&gt;0,MAX(I23:I79)+1,"")</f>
        <v/>
      </c>
      <c r="J80" s="79"/>
      <c r="K80" s="667" t="str">
        <f t="shared" si="6"/>
        <v/>
      </c>
      <c r="M80" s="3">
        <v>1</v>
      </c>
    </row>
    <row r="81" spans="2:13">
      <c r="B81" s="784"/>
      <c r="C81" s="197" t="str">
        <f>TRIM(SUBSTITUTE(SUBSTITUTE(SUBSTITUTE(SUBSTITUTE(SUBSTITUTE(SUBSTITUTE(SUBSTITUTE(SUBSTITUTE(SUBSTITUTE(CLEAN(IF(OR(LEFT(C80,1)="-",LEFT(C80,1)="="),MID(C80,2,99999),C80)),"—","-"),"–","-"),CHAR(160)," "),CHAR(9)," "),CHAR(13)," "),CHAR(10)," ")," "," ")," "," ")," "," "))</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81" s="195" t="str" cm="1">
        <f t="array" ref="D81">IF(ROW()=ROW(D80),C83,INDEX(E80:E93,ROW()-ROW(D80)))</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81" s="196" t="str">
        <f>IF(OR(D81="",C82="",C82&lt;=0,F81=""),"",TRIM(MID(D81,LEN(F81)+1+IF(MID(D81,LEN(F81)+1,1)=" ",1,0),99999)))</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81" s="195" t="str">
        <f>IF(OR(G81="",G81=0,G81="0"),"",IF(LEN(G81)&lt;=C82,G81,IF(LEN(SUBSTITUTE(H81," ",""))=C82+1,LEFT(G81,C82),LEFT(G81,FIND("§",SUBSTITUTE(H81," ","§",LEN(H81)-LEN(SUBSTITUTE(H81," ",""))))-1))))</f>
        <v>espaces insécables, tabulations invisibles et autres “pollutions”.◄ 2️⃣ Saisissez la largeur du document dans lequel</v>
      </c>
      <c r="G81" s="195" t="str">
        <f t="shared" si="5"/>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81" s="195" t="str">
        <f>IF(OR(G81="",G81=0,G81="0"),"",LEFT(G81,C82+1))</f>
        <v>espaces insécables, tabulations invisibles et autres “pollutions”.◄ 2️⃣ Saisissez la largeur du document dans lequel vous</v>
      </c>
      <c r="I81" s="246" t="str">
        <f>IF(LEN(TRIM(J81))&gt;0,MAX(I23:I80)+1,"")</f>
        <v/>
      </c>
      <c r="J81" s="79"/>
      <c r="K81" s="667" t="str">
        <f t="shared" si="6"/>
        <v/>
      </c>
      <c r="M81" s="3">
        <v>1</v>
      </c>
    </row>
    <row r="82" spans="2:13">
      <c r="B82" s="784"/>
      <c r="C82" s="92">
        <f>K14</f>
        <v>120</v>
      </c>
      <c r="D82" s="195" t="str" cm="1">
        <f t="array" ref="D82">IF(ROW()=ROW(D80),C83,INDEX(E80:E93,ROW()-ROW(D80)))</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82" s="196" t="str">
        <f>IF(OR(D82="",C82="",C82&lt;=0,F82=""),"",TRIM(MID(D82,LEN(F82)+1+IF(MID(D82,LEN(F82)+1,1)=" ",1,0),99999)))</f>
        <v>ponctuation saisissez un X dans la cellule - Ensuite, dans la colonne B copiez le texte nettoyé - puis dans votre document faites Collage spécial &gt; 1.2.3 Valeurs pour ne coller que le texte, sans formules.</v>
      </c>
      <c r="F82" s="195" t="str">
        <f>IF(OR(G82="",G82=0,G82="0"),"",IF(LEN(G82)&lt;=C82,G82,IF(LEN(SUBSTITUTE(H82," ",""))=C82+1,LEFT(G82,C82),LEFT(G82,FIND("§",SUBSTITUTE(H82," ","§",LEN(H82)-LEN(SUBSTITUTE(H82," ",""))))-1))))</f>
        <v>vous collerez ensuite le texte. ◄ 3️⃣ saisissez un nombre de caractères par lignes ◄ 4️⃣ Si vous ne voulez pas de</v>
      </c>
      <c r="G82" s="195" t="str">
        <f t="shared" si="5"/>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82" s="195" t="str">
        <f>IF(OR(G82="",G82=0,G82="0"),"",LEFT(G82,C82+1))</f>
        <v>vous collerez ensuite le texte. ◄ 3️⃣ saisissez un nombre de caractères par lignes ◄ 4️⃣ Si vous ne voulez pas de ponctua</v>
      </c>
      <c r="I82" s="246" t="str">
        <f>IF(LEN(TRIM(J82))&gt;0,MAX(I23:I81)+1,"")</f>
        <v/>
      </c>
      <c r="J82" s="79"/>
      <c r="K82" s="667" t="str">
        <f t="shared" si="6"/>
        <v/>
      </c>
      <c r="M82" s="3">
        <v>1</v>
      </c>
    </row>
    <row r="83" spans="2:13">
      <c r="B83" s="784"/>
      <c r="C83" s="197" t="str">
        <f>IF(UPPER(TRIM(K13))="X",C87,C81)</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83" s="195" t="str" cm="1">
        <f t="array" ref="D83">IF(ROW()=ROW(D80),C83,INDEX(E80:E93,ROW()-ROW(D80)))</f>
        <v>ponctuation saisissez un X dans la cellule - Ensuite, dans la colonne B copiez le texte nettoyé - puis dans votre document faites Collage spécial &gt; 1.2.3 Valeurs pour ne coller que le texte, sans formules.</v>
      </c>
      <c r="E83" s="196" t="str">
        <f>IF(OR(D83="",C82="",C82&lt;=0,F83=""),"",TRIM(MID(D83,LEN(F83)+1+IF(MID(D83,LEN(F83)+1,1)=" ",1,0),99999)))</f>
        <v>document faites Collage spécial &gt; 1.2.3 Valeurs pour ne coller que le texte, sans formules.</v>
      </c>
      <c r="F83" s="195" t="str">
        <f>IF(OR(G83="",G83=0,G83="0"),"",IF(LEN(G83)&lt;=C82,G83,IF(LEN(SUBSTITUTE(H83," ",""))=C82+1,LEFT(G83,C82),LEFT(G83,FIND("§",SUBSTITUTE(H83," ","§",LEN(H83)-LEN(SUBSTITUTE(H83," ",""))))-1))))</f>
        <v>ponctuation saisissez un X dans la cellule - Ensuite, dans la colonne B copiez le texte nettoyé - puis dans votre</v>
      </c>
      <c r="G83" s="195" t="str">
        <f t="shared" si="5"/>
        <v>ponctuation saisissez un X dans la cellule - Ensuite, dans la colonne B copiez le texte nettoyé - puis dans votre document faites Collage spécial &gt; 1.2.3 Valeurs pour ne coller que le texte, sans formules.</v>
      </c>
      <c r="H83" s="195" t="str">
        <f>IF(OR(G83="",G83=0,G83="0"),"",LEFT(G83,C82+1))</f>
        <v>ponctuation saisissez un X dans la cellule - Ensuite, dans la colonne B copiez le texte nettoyé - puis dans votre documen</v>
      </c>
      <c r="I83" s="246" t="str">
        <f>IF(LEN(TRIM(J83))&gt;0,MAX(I23:I82)+1,"")</f>
        <v/>
      </c>
      <c r="J83" s="79"/>
      <c r="K83" s="667" t="str">
        <f t="shared" si="6"/>
        <v/>
      </c>
      <c r="M83" s="3">
        <v>1</v>
      </c>
    </row>
    <row r="84" spans="2:13">
      <c r="B84" s="784"/>
      <c r="C84" s="198" t="str">
        <f>TRIM(SUBSTITUTE(SUBSTITUTE(SUBSTITUTE(SUBSTITUTE(SUBSTITUTE(SUBSTITUTE(SUBSTITUTE(SUBSTITUTE(SUBSTITUTE(SUBSTITUTE(C81,","," "),";"," "),":"," "),"!"," "),"?"," "),"…"," "),"»"," "),"«"," "),"/"," "),"."," "))</f>
        <v>Si vous récupérez du texte sur internet collez-le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D84" s="195" t="str" cm="1">
        <f t="array" ref="D84">IF(ROW()=ROW(D80),C83,INDEX(E80:E93,ROW()-ROW(D80)))</f>
        <v>document faites Collage spécial &gt; 1.2.3 Valeurs pour ne coller que le texte, sans formules.</v>
      </c>
      <c r="E84" s="196" t="str">
        <f>IF(OR(D84="",C82="",C82&lt;=0,F84=""),"",TRIM(MID(D84,LEN(F84)+1+IF(MID(D84,LEN(F84)+1,1)=" ",1,0),99999)))</f>
        <v/>
      </c>
      <c r="F84" s="195" t="str">
        <f>IF(OR(G84="",G84=0,G84="0"),"",IF(LEN(G84)&lt;=C82,G84,IF(LEN(SUBSTITUTE(H84," ",""))=C82+1,LEFT(G84,C82),LEFT(G84,FIND("§",SUBSTITUTE(H84," ","§",LEN(H84)-LEN(SUBSTITUTE(H84," ",""))))-1))))</f>
        <v>document faites Collage spécial &gt; 1.2.3 Valeurs pour ne coller que le texte, sans formules.</v>
      </c>
      <c r="G84" s="195" t="str">
        <f t="shared" si="5"/>
        <v>document faites Collage spécial &gt; 1.2.3 Valeurs pour ne coller que le texte, sans formules.</v>
      </c>
      <c r="H84" s="195" t="str">
        <f>IF(OR(G84="",G84=0,G84="0"),"",LEFT(G84,C82+1))</f>
        <v>document faites Collage spécial &gt; 1.2.3 Valeurs pour ne coller que le texte, sans formules.</v>
      </c>
      <c r="I84" s="246" t="str">
        <f>IF(LEN(TRIM(J84))&gt;0,MAX(I23:I83)+1,"")</f>
        <v/>
      </c>
      <c r="J84" s="79"/>
      <c r="K84" s="667" t="str">
        <f t="shared" si="6"/>
        <v/>
      </c>
      <c r="M84" s="3">
        <v>1</v>
      </c>
    </row>
    <row r="85" spans="2:13">
      <c r="B85" s="784"/>
      <c r="C85" s="195" t="str">
        <f>TRIM(SUBSTITUTE(SUBSTITUTE(SUBSTITUTE(SUBSTITUTE(SUBSTITUTE(SUBSTITUTE(SUBSTITUTE(SUBSTITUTE(C84,"("," "),")"," "),CHAR(34)," "),"-"," "),"_"," "),"&lt;"," "),"&gt;"," "),"="," "))</f>
        <v>Si vous récupérez du texte sur internet collez 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D85" s="195" t="str" cm="1">
        <f t="array" ref="D85">IF(ROW()=ROW(D80),C83,INDEX(E80:E93,ROW()-ROW(D80)))</f>
        <v/>
      </c>
      <c r="E85" s="196" t="str">
        <f>IF(OR(D85="",C82="",C82&lt;=0,F85=""),"",TRIM(MID(D85,LEN(F85)+1+IF(MID(D85,LEN(F85)+1,1)=" ",1,0),99999)))</f>
        <v/>
      </c>
      <c r="F85" s="195" t="str">
        <f>IF(OR(G85="",G85=0,G85="0"),"",IF(LEN(G85)&lt;=C82,G85,IF(LEN(SUBSTITUTE(H85," ",""))=C82+1,LEFT(G85,C82),LEFT(G85,FIND("§",SUBSTITUTE(H85," ","§",LEN(H85)-LEN(SUBSTITUTE(H85," ",""))))-1))))</f>
        <v/>
      </c>
      <c r="G85" s="195" t="str">
        <f t="shared" si="5"/>
        <v/>
      </c>
      <c r="H85" s="195" t="str">
        <f>IF(OR(G85="",G85=0,G85="0"),"",LEFT(G85,C82+1))</f>
        <v/>
      </c>
      <c r="I85" s="246" t="str">
        <f>IF(LEN(TRIM(J85))&gt;0,MAX(I23:I84)+1,"")</f>
        <v/>
      </c>
      <c r="J85" s="79"/>
      <c r="K85" s="667" t="str">
        <f t="shared" si="6"/>
        <v/>
      </c>
      <c r="M85" s="3">
        <v>1</v>
      </c>
    </row>
    <row r="86" spans="2:13">
      <c r="B86" s="784"/>
      <c r="C86" s="197" t="str">
        <f>TRIM(SUBSTITUTE(SUBSTITUTE(SUBSTITUTE(SUBSTITUTE(C85,"►"," "),"▼"," "),"▲","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86" s="195" t="str" cm="1">
        <f t="array" ref="D86">IF(ROW()=ROW(D80),C83,INDEX(E80:E93,ROW()-ROW(D80)))</f>
        <v/>
      </c>
      <c r="E86" s="196" t="str">
        <f>IF(OR(D86="",C82="",C82&lt;=0,F86=""),"",TRIM(MID(D86,LEN(F86)+1+IF(MID(D86,LEN(F86)+1,1)=" ",1,0),99999)))</f>
        <v/>
      </c>
      <c r="F86" s="195" t="str">
        <f>IF(OR(G86="",G86=0,G86="0"),"",IF(LEN(G86)&lt;=C82,G86,IF(LEN(SUBSTITUTE(H86," ",""))=C82+1,LEFT(G86,C82),LEFT(G86,FIND("§",SUBSTITUTE(H86," ","§",LEN(H86)-LEN(SUBSTITUTE(H86," ",""))))-1))))</f>
        <v/>
      </c>
      <c r="G86" s="195" t="str">
        <f t="shared" si="5"/>
        <v/>
      </c>
      <c r="H86" s="195" t="str">
        <f>IF(OR(G86="",G86=0,G86="0"),"",LEFT(G86,C82+1))</f>
        <v/>
      </c>
      <c r="I86" s="246" t="str">
        <f>IF(LEN(TRIM(J86))&gt;0,MAX(I23:I85)+1,"")</f>
        <v/>
      </c>
      <c r="J86" s="79"/>
      <c r="K86" s="667" t="str">
        <f t="shared" si="6"/>
        <v/>
      </c>
      <c r="M86" s="3">
        <v>1</v>
      </c>
    </row>
    <row r="87" spans="2:13">
      <c r="B87" s="784"/>
      <c r="C87" s="197" t="str">
        <f>TRIM(SUBSTITUTE(SUBSTITUTE(C86,"“","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87" s="195" t="str" cm="1">
        <f t="array" ref="D87">IF(ROW()=ROW(D80),C83,INDEX(E80:E93,ROW()-ROW(D80)))</f>
        <v/>
      </c>
      <c r="E87" s="196" t="str">
        <f>IF(OR(D87="",C82="",C82&lt;=0,F87=""),"",TRIM(MID(D87,LEN(F87)+1+IF(MID(D87,LEN(F87)+1,1)=" ",1,0),99999)))</f>
        <v/>
      </c>
      <c r="F87" s="195" t="str">
        <f>IF(OR(G87="",G87=0,G87="0"),"",IF(LEN(G87)&lt;=C82,G87,IF(LEN(SUBSTITUTE(H87," ",""))=C82+1,LEFT(G87,C82),LEFT(G87,FIND("§",SUBSTITUTE(H87," ","§",LEN(H87)-LEN(SUBSTITUTE(H87," ",""))))-1))))</f>
        <v/>
      </c>
      <c r="G87" s="195" t="str">
        <f t="shared" si="5"/>
        <v/>
      </c>
      <c r="H87" s="195" t="str">
        <f>IF(OR(G87="",G87=0,G87="0"),"",LEFT(G87,C82+1))</f>
        <v/>
      </c>
      <c r="I87" s="246" t="str">
        <f>IF(LEN(TRIM(J87))&gt;0,MAX(I23:I86)+1,"")</f>
        <v/>
      </c>
      <c r="J87" s="79"/>
      <c r="K87" s="667" t="str">
        <f t="shared" si="6"/>
        <v/>
      </c>
      <c r="M87" s="3">
        <v>1</v>
      </c>
    </row>
    <row r="88" spans="2:13">
      <c r="B88" s="784"/>
      <c r="C88" s="197"/>
      <c r="D88" s="195" t="str" cm="1">
        <f t="array" ref="D88">IF(ROW()=ROW(D80),C83,INDEX(E80:E93,ROW()-ROW(D80)))</f>
        <v/>
      </c>
      <c r="E88" s="196" t="str">
        <f>IF(OR(D88="",C82="",C82&lt;=0,F88=""),"",TRIM(MID(D88,LEN(F88)+1+IF(MID(D88,LEN(F88)+1,1)=" ",1,0),99999)))</f>
        <v/>
      </c>
      <c r="F88" s="195" t="str">
        <f>IF(OR(G88="",G88=0,G88="0"),"",IF(LEN(G88)&lt;=C82,G88,IF(LEN(SUBSTITUTE(H88," ",""))=C82+1,LEFT(G88,C82),LEFT(G88,FIND("§",SUBSTITUTE(H88," ","§",LEN(H88)-LEN(SUBSTITUTE(H88," ",""))))-1))))</f>
        <v/>
      </c>
      <c r="G88" s="195" t="str">
        <f t="shared" ref="G88:G93" si="7">IF(OR(D88="",D88=0),"",TRIM(SUBSTITUTE(SUBSTITUTE(D88,CHAR(160)," "),CHAR(10)," ")))</f>
        <v/>
      </c>
      <c r="H88" s="195" t="str">
        <f>IF(OR(G88="",G88=0,G88="0"),"",LEFT(G88,C82+1))</f>
        <v/>
      </c>
      <c r="I88" s="246" t="str">
        <f>IF(LEN(TRIM(J88))&gt;0,MAX(I23:I87)+1,"")</f>
        <v/>
      </c>
      <c r="J88" s="79"/>
      <c r="K88" s="667" t="str">
        <f t="shared" si="6"/>
        <v/>
      </c>
      <c r="M88" s="3">
        <v>1</v>
      </c>
    </row>
    <row r="89" spans="2:13">
      <c r="B89" s="784"/>
      <c r="C89" s="197"/>
      <c r="D89" s="195" t="str" cm="1">
        <f t="array" ref="D89">IF(ROW()=ROW(D80),C83,INDEX(E80:E93,ROW()-ROW(D80)))</f>
        <v/>
      </c>
      <c r="E89" s="196" t="str">
        <f>IF(OR(D89="",C82="",C82&lt;=0,F89=""),"",TRIM(MID(D89,LEN(F89)+1+IF(MID(D89,LEN(F89)+1,1)=" ",1,0),99999)))</f>
        <v/>
      </c>
      <c r="F89" s="195" t="str">
        <f>IF(OR(G89="",G89=0,G89="0"),"",IF(LEN(G89)&lt;=C82,G89,IF(LEN(SUBSTITUTE(H89," ",""))=C82+1,LEFT(G89,C82),LEFT(G89,FIND("§",SUBSTITUTE(H89," ","§",LEN(H89)-LEN(SUBSTITUTE(H89," ",""))))-1))))</f>
        <v/>
      </c>
      <c r="G89" s="195" t="str">
        <f t="shared" si="7"/>
        <v/>
      </c>
      <c r="H89" s="195" t="str">
        <f>IF(OR(G89="",G89=0,G89="0"),"",LEFT(G89,C82+1))</f>
        <v/>
      </c>
      <c r="I89" s="246" t="str">
        <f>IF(LEN(TRIM(J89))&gt;0,MAX(I23:I88)+1,"")</f>
        <v/>
      </c>
      <c r="J89" s="79"/>
      <c r="K89" s="667" t="str">
        <f t="shared" si="6"/>
        <v/>
      </c>
      <c r="M89" s="3">
        <v>1</v>
      </c>
    </row>
    <row r="90" spans="2:13">
      <c r="B90" s="784"/>
      <c r="C90" s="197"/>
      <c r="D90" s="195" t="str" cm="1">
        <f t="array" ref="D90">IF(ROW()=ROW(D80),C83,INDEX(E80:E93,ROW()-ROW(D80)))</f>
        <v/>
      </c>
      <c r="E90" s="196" t="str">
        <f>IF(OR(D90="",C82="",C82&lt;=0,F90=""),"",TRIM(MID(D90,LEN(F90)+1+IF(MID(D90,LEN(F90)+1,1)=" ",1,0),99999)))</f>
        <v/>
      </c>
      <c r="F90" s="195" t="str">
        <f>IF(OR(G90="",G90=0,G90="0"),"",IF(LEN(G90)&lt;=C82,G90,IF(LEN(SUBSTITUTE(H90," ",""))=C82+1,LEFT(G90,C82),LEFT(G90,FIND("§",SUBSTITUTE(H90," ","§",LEN(H90)-LEN(SUBSTITUTE(H90," ",""))))-1))))</f>
        <v/>
      </c>
      <c r="G90" s="195" t="str">
        <f t="shared" si="7"/>
        <v/>
      </c>
      <c r="H90" s="195" t="str">
        <f>IF(OR(G90="",G90=0,G90="0"),"",LEFT(G90,C82+1))</f>
        <v/>
      </c>
      <c r="I90" s="246" t="str">
        <f>IF(LEN(TRIM(J90))&gt;0,MAX(I23:I89)+1,"")</f>
        <v/>
      </c>
      <c r="J90" s="79"/>
      <c r="K90" s="667" t="str">
        <f t="shared" ref="K90:K93" si="8">IF(LEN(TRIM(SUBSTITUTE(J90,CHAR(160)," ")))=0,"",LEN(J90)&amp;" car")</f>
        <v/>
      </c>
      <c r="M90" s="3">
        <v>1</v>
      </c>
    </row>
    <row r="91" spans="2:13">
      <c r="B91" s="784"/>
      <c r="C91" s="197"/>
      <c r="D91" s="195" t="str" cm="1">
        <f t="array" ref="D91">IF(ROW()=ROW(D80),C83,INDEX(E80:E93,ROW()-ROW(D80)))</f>
        <v/>
      </c>
      <c r="E91" s="196" t="str">
        <f>IF(OR(D91="",C82="",C82&lt;=0,F91=""),"",TRIM(MID(D91,LEN(F91)+1+IF(MID(D91,LEN(F91)+1,1)=" ",1,0),99999)))</f>
        <v/>
      </c>
      <c r="F91" s="195" t="str">
        <f>IF(OR(G91="",G91=0,G91="0"),"",IF(LEN(G91)&lt;=C82,G91,IF(LEN(SUBSTITUTE(H91," ",""))=C82+1,LEFT(G91,C82),LEFT(G91,FIND("§",SUBSTITUTE(H91," ","§",LEN(H91)-LEN(SUBSTITUTE(H91," ",""))))-1))))</f>
        <v/>
      </c>
      <c r="G91" s="195" t="str">
        <f t="shared" si="7"/>
        <v/>
      </c>
      <c r="H91" s="195" t="str">
        <f>IF(OR(G91="",G91=0,G91="0"),"",LEFT(G91,C82+1))</f>
        <v/>
      </c>
      <c r="I91" s="246" t="str">
        <f>IF(LEN(TRIM(J91))&gt;0,MAX(I23:I90)+1,"")</f>
        <v/>
      </c>
      <c r="J91" s="79"/>
      <c r="K91" s="667" t="str">
        <f t="shared" si="8"/>
        <v/>
      </c>
      <c r="M91" s="3">
        <v>1</v>
      </c>
    </row>
    <row r="92" spans="2:13">
      <c r="B92" s="784"/>
      <c r="C92" s="197"/>
      <c r="D92" s="195" t="str" cm="1">
        <f t="array" ref="D92">IF(ROW()=ROW(D80),C83,INDEX(E80:E93,ROW()-ROW(D80)))</f>
        <v/>
      </c>
      <c r="E92" s="196" t="str">
        <f>IF(OR(D92="",C82="",C82&lt;=0,F92=""),"",TRIM(MID(D92,LEN(F92)+1+IF(MID(D92,LEN(F92)+1,1)=" ",1,0),99999)))</f>
        <v/>
      </c>
      <c r="F92" s="195" t="str">
        <f>IF(OR(G92="",G92=0,G92="0"),"",IF(LEN(G92)&lt;=C82,G92,IF(LEN(SUBSTITUTE(H92," ",""))=C82+1,LEFT(G92,C82),LEFT(G92,FIND("§",SUBSTITUTE(H92," ","§",LEN(H92)-LEN(SUBSTITUTE(H92," ",""))))-1))))</f>
        <v/>
      </c>
      <c r="G92" s="195" t="str">
        <f t="shared" si="7"/>
        <v/>
      </c>
      <c r="H92" s="195" t="str">
        <f>IF(OR(G92="",G92=0,G92="0"),"",LEFT(G92,C82+1))</f>
        <v/>
      </c>
      <c r="I92" s="246" t="str">
        <f>IF(LEN(TRIM(J92))&gt;0,MAX(I23:I91)+1,"")</f>
        <v/>
      </c>
      <c r="J92" s="79"/>
      <c r="K92" s="667" t="str">
        <f t="shared" si="8"/>
        <v/>
      </c>
      <c r="M92" s="3">
        <v>1</v>
      </c>
    </row>
    <row r="93" spans="2:13" ht="15.75" thickBot="1">
      <c r="B93" s="784"/>
      <c r="C93" s="202"/>
      <c r="D93" s="203" t="str" cm="1">
        <f t="array" ref="D93">IF(ROW()=ROW(D80),C83,INDEX(E80:E93,ROW()-ROW(D80)))</f>
        <v/>
      </c>
      <c r="E93" s="204" t="str">
        <f>IF(OR(D93="",C82="",C82&lt;=0,F93=""),"",TRIM(MID(D93,LEN(F93)+1+IF(MID(D93,LEN(F93)+1,1)=" ",1,0),99999)))</f>
        <v/>
      </c>
      <c r="F93" s="203" t="str">
        <f>IF(OR(G93="",G93=0,G93="0"),"",IF(LEN(G93)&lt;=C82,G93,IF(LEN(SUBSTITUTE(H93," ",""))=C82+1,LEFT(G93,C82),LEFT(G93,FIND("§",SUBSTITUTE(H93," ","§",LEN(H93)-LEN(SUBSTITUTE(H93," ",""))))-1))))</f>
        <v/>
      </c>
      <c r="G93" s="203" t="str">
        <f t="shared" si="7"/>
        <v/>
      </c>
      <c r="H93" s="203" t="str">
        <f>IF(OR(G93="",G93=0,G93="0"),"",LEFT(G93,C82+1))</f>
        <v/>
      </c>
      <c r="I93" s="665" t="str">
        <f>IF(LEN(TRIM(J93))&gt;0,MAX(I23:I92)+1,"")</f>
        <v/>
      </c>
      <c r="J93" s="205"/>
      <c r="K93" s="669" t="str">
        <f t="shared" si="8"/>
        <v/>
      </c>
      <c r="M93" s="3">
        <v>1</v>
      </c>
    </row>
    <row r="94" spans="2:13">
      <c r="B94" s="784"/>
      <c r="C94" s="206" t="s">
        <v>270</v>
      </c>
      <c r="D94" s="207"/>
      <c r="E94" s="207"/>
      <c r="F94" s="207"/>
      <c r="G94" s="207"/>
      <c r="H94" s="207"/>
      <c r="I94" s="208"/>
      <c r="J94" s="207"/>
      <c r="K94" s="209" t="s">
        <v>271</v>
      </c>
      <c r="L94" s="63"/>
      <c r="M94" s="3">
        <v>1</v>
      </c>
    </row>
    <row r="95" spans="2:13">
      <c r="B95" s="784"/>
      <c r="C95" s="210" t="str">
        <f>J17&amp;" ❶  Saisissez ou collez le texte à découper."</f>
        <v>Col.J ▼ ❶  Saisissez ou collez le texte à découper.</v>
      </c>
      <c r="D95" s="208"/>
      <c r="E95" s="208"/>
      <c r="F95" s="208"/>
      <c r="G95" s="208"/>
      <c r="H95" s="208"/>
      <c r="I95" s="208"/>
      <c r="J95" s="210" t="s">
        <v>96</v>
      </c>
      <c r="K95" s="211"/>
      <c r="L95" s="63"/>
      <c r="M95" s="3">
        <v>1</v>
      </c>
    </row>
    <row r="96" spans="2:13">
      <c r="B96" s="784"/>
      <c r="C96" s="212" t="s">
        <v>87</v>
      </c>
      <c r="D96" s="208"/>
      <c r="E96" s="208"/>
      <c r="F96" s="208"/>
      <c r="G96" s="208"/>
      <c r="H96" s="208"/>
      <c r="I96" s="208"/>
      <c r="J96" s="212" t="s">
        <v>97</v>
      </c>
      <c r="K96" s="211"/>
      <c r="L96" s="63"/>
      <c r="M96" s="3">
        <v>1</v>
      </c>
    </row>
    <row r="97" spans="1:15">
      <c r="B97" s="784"/>
      <c r="C97" s="213" t="s">
        <v>129</v>
      </c>
      <c r="D97" s="208"/>
      <c r="E97" s="208"/>
      <c r="F97" s="208"/>
      <c r="G97" s="208"/>
      <c r="H97" s="208"/>
      <c r="I97" s="208"/>
      <c r="J97" s="214" t="s">
        <v>98</v>
      </c>
      <c r="K97" s="211"/>
      <c r="L97" s="63"/>
      <c r="M97" s="3">
        <v>1</v>
      </c>
    </row>
    <row r="98" spans="1:15">
      <c r="B98" s="784"/>
      <c r="C98" s="213"/>
      <c r="D98" s="208"/>
      <c r="E98" s="208"/>
      <c r="F98" s="208"/>
      <c r="G98" s="208"/>
      <c r="H98" s="208"/>
      <c r="I98" s="208"/>
      <c r="J98" s="215" t="str">
        <f>"❹ Si vous ne voulez pas de ponctuation saisissez un X dans la cellule "&amp;ADDRESS(ROW(K13),COLUMN(K13),4)</f>
        <v>❹ Si vous ne voulez pas de ponctuation saisissez un X dans la cellule K13</v>
      </c>
      <c r="K98" s="211"/>
      <c r="L98" s="63"/>
      <c r="M98" s="3">
        <v>1</v>
      </c>
    </row>
    <row r="99" spans="1:15">
      <c r="B99" s="784"/>
      <c r="C99" s="210" t="str">
        <f>ADDRESS(ROW(K15),COLUMN(K15),4)&amp;"  ❷  saisissez la largeur du document"</f>
        <v>K15  ❷  saisissez la largeur du document</v>
      </c>
      <c r="D99" s="216"/>
      <c r="E99" s="208"/>
      <c r="F99" s="208"/>
      <c r="G99" s="208"/>
      <c r="H99" s="208"/>
      <c r="I99" s="208"/>
      <c r="J99" s="210" t="s">
        <v>100</v>
      </c>
      <c r="K99" s="211"/>
      <c r="L99" s="63"/>
      <c r="M99" s="3">
        <v>1</v>
      </c>
    </row>
    <row r="100" spans="1:15">
      <c r="B100" s="784"/>
      <c r="C100" s="213" t="s">
        <v>272</v>
      </c>
      <c r="D100" s="216"/>
      <c r="E100" s="208"/>
      <c r="F100" s="208"/>
      <c r="G100" s="208"/>
      <c r="H100" s="208"/>
      <c r="I100" s="208"/>
      <c r="J100" s="212" t="str">
        <f>"Copiez le texte ajusté colonne "&amp;J8</f>
        <v>Copiez le texte ajusté colonne J</v>
      </c>
      <c r="K100" s="211"/>
      <c r="L100" s="63"/>
      <c r="M100" s="3">
        <v>1</v>
      </c>
    </row>
    <row r="101" spans="1:15">
      <c r="B101" s="784"/>
      <c r="C101" s="213" t="s">
        <v>273</v>
      </c>
      <c r="D101" s="216"/>
      <c r="E101" s="208"/>
      <c r="F101" s="208"/>
      <c r="G101" s="208"/>
      <c r="H101" s="208"/>
      <c r="I101" s="208"/>
      <c r="J101" s="217" t="s">
        <v>101</v>
      </c>
      <c r="K101" s="211"/>
      <c r="L101" s="63"/>
      <c r="M101" s="3">
        <v>1</v>
      </c>
    </row>
    <row r="102" spans="1:15" ht="15" customHeight="1">
      <c r="B102" s="784"/>
      <c r="C102" s="827" t="str">
        <f>"et ajustez la largeur de la colonne "&amp;J8&amp;"  à celle du document "</f>
        <v xml:space="preserve">et ajustez la largeur de la colonne J  à celle du document </v>
      </c>
      <c r="D102" s="827"/>
      <c r="E102" s="827"/>
      <c r="F102" s="827"/>
      <c r="G102" s="827"/>
      <c r="H102" s="827"/>
      <c r="I102" s="208"/>
      <c r="J102" s="212" t="s">
        <v>102</v>
      </c>
      <c r="K102" s="211"/>
      <c r="L102" s="63"/>
      <c r="M102" s="3">
        <v>1</v>
      </c>
    </row>
    <row r="103" spans="1:15">
      <c r="B103" s="784"/>
      <c r="C103" s="827"/>
      <c r="D103" s="827"/>
      <c r="E103" s="827"/>
      <c r="F103" s="827"/>
      <c r="G103" s="827"/>
      <c r="H103" s="827"/>
      <c r="I103" s="208"/>
      <c r="J103" s="212" t="s">
        <v>103</v>
      </c>
      <c r="K103" s="211"/>
      <c r="L103" s="63"/>
      <c r="M103" s="3">
        <v>1</v>
      </c>
    </row>
    <row r="104" spans="1:15">
      <c r="B104" s="784"/>
      <c r="C104" s="218" t="s">
        <v>95</v>
      </c>
      <c r="D104" s="216"/>
      <c r="E104" s="208"/>
      <c r="F104" s="208"/>
      <c r="G104" s="208"/>
      <c r="H104" s="208"/>
      <c r="I104" s="208"/>
      <c r="J104" s="212" t="s">
        <v>104</v>
      </c>
      <c r="K104" s="211"/>
      <c r="L104" s="63"/>
      <c r="M104" s="3">
        <v>1</v>
      </c>
    </row>
    <row r="105" spans="1:15" ht="15.75" thickBot="1">
      <c r="B105" s="785"/>
      <c r="C105" s="675" t="s">
        <v>274</v>
      </c>
      <c r="D105" s="676" t="str">
        <f ca="1">CELL("nomfichier")</f>
        <v>D:\Données\1.UPRT\0-UPRT.fait\1-UPRT.FR-SITE-WEB\ff-fiches-fabrications\ff.fiches.fabrication.2023\ffr.restaurant.2023\[TABLEAU.MAGIQUE.21.02.2026-2.xlsx]allergènes</v>
      </c>
      <c r="E105" s="677"/>
      <c r="F105" s="677"/>
      <c r="G105" s="677"/>
      <c r="H105" s="677"/>
      <c r="I105" s="675"/>
      <c r="J105" s="675"/>
      <c r="K105" s="219" t="s">
        <v>230</v>
      </c>
      <c r="L105" s="63"/>
      <c r="M105" s="3">
        <v>1</v>
      </c>
    </row>
    <row r="106" spans="1:15">
      <c r="M106" s="62" t="s">
        <v>56</v>
      </c>
    </row>
    <row r="107" spans="1:15">
      <c r="A107" s="3">
        <v>1</v>
      </c>
      <c r="B107" s="3">
        <v>1</v>
      </c>
      <c r="C107" s="3">
        <v>1</v>
      </c>
      <c r="D107" s="3">
        <v>1</v>
      </c>
      <c r="E107" s="3">
        <v>1</v>
      </c>
      <c r="F107" s="3">
        <v>1</v>
      </c>
      <c r="G107" s="3">
        <v>1</v>
      </c>
      <c r="H107" s="3">
        <v>1</v>
      </c>
      <c r="I107" s="3">
        <v>1</v>
      </c>
      <c r="J107" s="3">
        <v>1</v>
      </c>
      <c r="K107" s="3">
        <v>1</v>
      </c>
      <c r="L107" s="3">
        <v>1</v>
      </c>
      <c r="M107" s="1" t="str">
        <f>ADDRESS(ROW(),COLUMN(),4)</f>
        <v>M107</v>
      </c>
      <c r="N107" s="21"/>
      <c r="O107" s="22" t="str">
        <f>ADDRESS(ROW(),COLUMN(),4)</f>
        <v>O107</v>
      </c>
    </row>
    <row r="108" spans="1:15">
      <c r="L108" s="63"/>
    </row>
    <row r="109" spans="1:15">
      <c r="L109" s="63"/>
    </row>
    <row r="110" spans="1:15">
      <c r="L110" s="63"/>
    </row>
    <row r="111" spans="1:15">
      <c r="L111" s="63"/>
    </row>
    <row r="112" spans="1:15">
      <c r="L112" s="63"/>
    </row>
    <row r="113" spans="12:12">
      <c r="L113" s="63"/>
    </row>
  </sheetData>
  <mergeCells count="8">
    <mergeCell ref="L8:L9"/>
    <mergeCell ref="L10:L11"/>
    <mergeCell ref="B5:K6"/>
    <mergeCell ref="B9:B105"/>
    <mergeCell ref="C11:H11"/>
    <mergeCell ref="C12:H13"/>
    <mergeCell ref="C17:H22"/>
    <mergeCell ref="C102:H10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2D61F-C373-4C19-A5C6-2AA01EA8E699}">
  <dimension ref="A1:Y651"/>
  <sheetViews>
    <sheetView showZeros="0" workbookViewId="0">
      <selection activeCell="C2" sqref="C2:M4"/>
    </sheetView>
  </sheetViews>
  <sheetFormatPr baseColWidth="10" defaultRowHeight="15"/>
  <cols>
    <col min="2" max="2" width="5.7109375" customWidth="1"/>
    <col min="3" max="3" width="10.7109375" customWidth="1"/>
    <col min="4" max="8" width="5.7109375" customWidth="1"/>
    <col min="9" max="9" width="7.7109375" customWidth="1"/>
    <col min="10" max="10" width="116.42578125" customWidth="1"/>
    <col min="11" max="11" width="46.140625" customWidth="1"/>
    <col min="12" max="13" width="10.7109375" customWidth="1"/>
    <col min="14" max="14" width="21.42578125" customWidth="1"/>
    <col min="22" max="22" width="6.42578125" customWidth="1"/>
    <col min="25" max="25" width="76.28515625" customWidth="1"/>
  </cols>
  <sheetData>
    <row r="1" spans="1:25">
      <c r="A1" s="1" t="str">
        <f>ADDRESS(ROW(),COLUMN(),4)</f>
        <v>A1</v>
      </c>
      <c r="B1" s="728"/>
      <c r="C1" s="728"/>
      <c r="D1" s="728"/>
      <c r="E1" s="728"/>
      <c r="F1" s="728"/>
      <c r="G1" s="728"/>
      <c r="H1" s="728"/>
      <c r="I1" s="728"/>
      <c r="J1" s="728"/>
      <c r="K1" s="728"/>
      <c r="L1" s="728"/>
      <c r="M1" s="728"/>
      <c r="N1" s="728"/>
      <c r="O1" s="728"/>
      <c r="P1" s="728"/>
      <c r="Q1" s="728"/>
      <c r="R1" s="728"/>
      <c r="S1" s="728"/>
      <c r="T1" s="728"/>
      <c r="U1" s="728"/>
      <c r="V1" s="728"/>
      <c r="W1" s="3">
        <v>1</v>
      </c>
      <c r="X1" s="4" t="str">
        <f>SUBSTITUTE(ADDRESS(1,COLUMN(),4),"1","")</f>
        <v>X</v>
      </c>
      <c r="Y1" s="5" t="str">
        <f>SUBSTITUTE(ADDRESS(1,COLUMN(),4),"1","")</f>
        <v>Y</v>
      </c>
    </row>
    <row r="2" spans="1:25">
      <c r="C2" s="828" t="s">
        <v>812</v>
      </c>
      <c r="D2" s="828"/>
      <c r="E2" s="828"/>
      <c r="F2" s="828"/>
      <c r="G2" s="828"/>
      <c r="H2" s="828"/>
      <c r="I2" s="828"/>
      <c r="J2" s="828"/>
      <c r="K2" s="828"/>
      <c r="L2" s="828"/>
      <c r="M2" s="828"/>
      <c r="W2" s="3">
        <v>1</v>
      </c>
      <c r="X2" s="7" t="s">
        <v>0</v>
      </c>
      <c r="Y2" s="8"/>
    </row>
    <row r="3" spans="1:25" ht="15.75">
      <c r="C3" s="828"/>
      <c r="D3" s="828"/>
      <c r="E3" s="828"/>
      <c r="F3" s="828"/>
      <c r="G3" s="828"/>
      <c r="H3" s="828"/>
      <c r="I3" s="828"/>
      <c r="J3" s="828"/>
      <c r="K3" s="828"/>
      <c r="L3" s="828"/>
      <c r="M3" s="828"/>
      <c r="W3" s="3">
        <v>1</v>
      </c>
      <c r="X3" s="9">
        <f ca="1">COUNTA(A1:W651)+COUNTBLANK(A1:W651)</f>
        <v>18788</v>
      </c>
      <c r="Y3" s="10" t="str">
        <f>"cellules entre -cells -celdas  "&amp;" " &amp;A1&amp;" et  "&amp;W651</f>
        <v>cellules entre -cells -celdas   A1 et  W651</v>
      </c>
    </row>
    <row r="4" spans="1:25" ht="15.75">
      <c r="C4" s="828"/>
      <c r="D4" s="828"/>
      <c r="E4" s="828"/>
      <c r="F4" s="828"/>
      <c r="G4" s="828"/>
      <c r="H4" s="828"/>
      <c r="I4" s="828"/>
      <c r="J4" s="828"/>
      <c r="K4" s="828"/>
      <c r="L4" s="828"/>
      <c r="M4" s="828"/>
      <c r="W4" s="3">
        <v>1</v>
      </c>
      <c r="X4" s="9">
        <f ca="1">COUNTA(A1:W651)</f>
        <v>5127</v>
      </c>
      <c r="Y4" s="10" t="s">
        <v>1</v>
      </c>
    </row>
    <row r="5" spans="1:25" ht="15.75">
      <c r="W5" s="3">
        <v>1</v>
      </c>
      <c r="X5" s="9">
        <f ca="1">COUNTBLANK(A1:W651)</f>
        <v>13661</v>
      </c>
      <c r="Y5" s="10" t="s">
        <v>2</v>
      </c>
    </row>
    <row r="6" spans="1:25" ht="21">
      <c r="B6" s="63"/>
      <c r="C6" s="64"/>
      <c r="D6" s="65"/>
      <c r="E6" s="64"/>
      <c r="F6" s="65"/>
      <c r="G6" s="65"/>
      <c r="H6" s="63"/>
      <c r="I6" s="63"/>
      <c r="J6" s="66" t="s">
        <v>82</v>
      </c>
      <c r="K6" s="63"/>
      <c r="L6" s="63"/>
      <c r="M6" s="66"/>
      <c r="O6" s="108" t="str">
        <f>"à coller "&amp;K18&amp;" pour aérer le texte"</f>
        <v>à coller Col.K ▼ pour aérer le texte</v>
      </c>
      <c r="P6" s="63"/>
      <c r="Q6" s="63"/>
      <c r="R6" s="63"/>
      <c r="S6" s="63"/>
      <c r="T6" s="63"/>
      <c r="U6" s="63"/>
      <c r="W6" s="3">
        <v>1</v>
      </c>
      <c r="X6" s="9">
        <f>SUM(W1:W649)+2</f>
        <v>651</v>
      </c>
      <c r="Y6" s="10" t="s">
        <v>3</v>
      </c>
    </row>
    <row r="7" spans="1:25" ht="18.75">
      <c r="B7" s="63"/>
      <c r="C7" s="67"/>
      <c r="D7" s="67"/>
      <c r="E7" s="67" t="s">
        <v>83</v>
      </c>
      <c r="F7" s="63"/>
      <c r="G7" s="63"/>
      <c r="H7" s="63"/>
      <c r="I7" s="63"/>
      <c r="J7" s="63"/>
      <c r="K7" s="63"/>
      <c r="L7" s="63"/>
      <c r="M7" s="67"/>
      <c r="O7" s="109" t="s">
        <v>130</v>
      </c>
      <c r="P7" s="109" t="s">
        <v>131</v>
      </c>
      <c r="Q7" s="109" t="s">
        <v>80</v>
      </c>
      <c r="R7" s="109" t="s">
        <v>81</v>
      </c>
      <c r="S7" s="63"/>
      <c r="T7" s="63"/>
      <c r="U7" s="63"/>
      <c r="W7" s="3">
        <v>1</v>
      </c>
      <c r="X7" s="9" cm="1">
        <f t="array" ref="X7">SUM(A651:V651+1)</f>
        <v>44</v>
      </c>
      <c r="Y7" s="10" t="s">
        <v>4</v>
      </c>
    </row>
    <row r="8" spans="1:25" ht="21" customHeight="1" thickBot="1">
      <c r="B8" s="63"/>
      <c r="C8" s="63"/>
      <c r="D8" s="63"/>
      <c r="E8" s="63"/>
      <c r="F8" s="63"/>
      <c r="G8" s="63"/>
      <c r="H8" s="63"/>
      <c r="I8" s="63"/>
      <c r="J8" s="63"/>
      <c r="K8" s="63"/>
      <c r="L8" s="63"/>
      <c r="M8" s="67"/>
      <c r="O8" s="2" t="s">
        <v>152</v>
      </c>
      <c r="P8" s="63"/>
      <c r="Q8" s="63"/>
      <c r="R8" s="63"/>
      <c r="S8" s="63"/>
      <c r="T8" s="63"/>
      <c r="U8" s="63"/>
      <c r="W8" s="3">
        <v>1</v>
      </c>
      <c r="X8" s="9"/>
      <c r="Y8" s="10"/>
    </row>
    <row r="9" spans="1:25" ht="21" customHeight="1">
      <c r="B9" s="126" t="s">
        <v>57</v>
      </c>
      <c r="C9" s="637" t="str">
        <f t="shared" ref="C9:J9" si="0">SUBSTITUTE(ADDRESS(1,COLUMN(),4),"1","")</f>
        <v>C</v>
      </c>
      <c r="D9" s="637" t="str">
        <f t="shared" si="0"/>
        <v>D</v>
      </c>
      <c r="E9" s="637" t="str">
        <f t="shared" si="0"/>
        <v>E</v>
      </c>
      <c r="F9" s="637" t="str">
        <f t="shared" si="0"/>
        <v>F</v>
      </c>
      <c r="G9" s="637" t="str">
        <f t="shared" si="0"/>
        <v>G</v>
      </c>
      <c r="H9" s="637" t="str">
        <f t="shared" si="0"/>
        <v>H</v>
      </c>
      <c r="I9" s="637" t="str">
        <f t="shared" si="0"/>
        <v>I</v>
      </c>
      <c r="J9" s="637" t="str">
        <f t="shared" si="0"/>
        <v>J</v>
      </c>
      <c r="K9" s="637" t="str">
        <f>SUBSTITUTE(ADDRESS(1,COLUMN(),4),"1","")</f>
        <v>K</v>
      </c>
      <c r="L9" s="637" t="str">
        <f t="shared" ref="L9:M9" si="1">SUBSTITUTE(ADDRESS(1,COLUMN(),4),"1","")</f>
        <v>L</v>
      </c>
      <c r="M9" s="639" t="str">
        <f t="shared" si="1"/>
        <v>M</v>
      </c>
      <c r="N9" s="797" t="s">
        <v>793</v>
      </c>
      <c r="O9" s="63"/>
      <c r="P9" s="35"/>
      <c r="Q9" s="35"/>
      <c r="R9" s="35"/>
      <c r="S9" s="68"/>
      <c r="T9" s="68" t="s">
        <v>84</v>
      </c>
      <c r="U9" s="69" t="str">
        <f>W651</f>
        <v>W651</v>
      </c>
      <c r="W9" s="3">
        <v>1</v>
      </c>
    </row>
    <row r="10" spans="1:25" ht="21" customHeight="1">
      <c r="B10" s="784"/>
      <c r="C10" s="27">
        <f t="shared" ref="C10:M10" ca="1" si="2">CELL("largeur",C10)</f>
        <v>10</v>
      </c>
      <c r="D10" s="27">
        <f t="shared" ca="1" si="2"/>
        <v>5</v>
      </c>
      <c r="E10" s="27">
        <f t="shared" ca="1" si="2"/>
        <v>5</v>
      </c>
      <c r="F10" s="27">
        <f t="shared" ca="1" si="2"/>
        <v>5</v>
      </c>
      <c r="G10" s="27">
        <f t="shared" ca="1" si="2"/>
        <v>5</v>
      </c>
      <c r="H10" s="27">
        <f t="shared" ca="1" si="2"/>
        <v>5</v>
      </c>
      <c r="I10" s="27">
        <f t="shared" ca="1" si="2"/>
        <v>7</v>
      </c>
      <c r="J10" s="27">
        <f t="shared" ca="1" si="2"/>
        <v>116</v>
      </c>
      <c r="K10" s="27">
        <f t="shared" ca="1" si="2"/>
        <v>45</v>
      </c>
      <c r="L10" s="27">
        <f t="shared" ca="1" si="2"/>
        <v>10</v>
      </c>
      <c r="M10" s="28">
        <f t="shared" ca="1" si="2"/>
        <v>10</v>
      </c>
      <c r="N10" s="797"/>
      <c r="O10" s="70"/>
      <c r="P10" s="35"/>
      <c r="Q10" s="35"/>
      <c r="R10" s="35"/>
      <c r="S10" s="35"/>
      <c r="T10" s="35"/>
      <c r="U10" s="35"/>
      <c r="W10" s="3">
        <v>1</v>
      </c>
      <c r="X10" s="45" t="s">
        <v>64</v>
      </c>
      <c r="Y10" s="45"/>
    </row>
    <row r="11" spans="1:25" ht="21" customHeight="1">
      <c r="B11" s="784"/>
      <c r="C11" s="221">
        <v>10</v>
      </c>
      <c r="D11" s="221">
        <v>5</v>
      </c>
      <c r="E11" s="221">
        <v>5</v>
      </c>
      <c r="F11" s="221">
        <v>5</v>
      </c>
      <c r="G11" s="221">
        <v>5</v>
      </c>
      <c r="H11" s="221">
        <v>5</v>
      </c>
      <c r="I11" s="223">
        <v>7</v>
      </c>
      <c r="J11" s="223">
        <f>C15</f>
        <v>122</v>
      </c>
      <c r="K11" s="221">
        <v>18</v>
      </c>
      <c r="L11" s="221">
        <v>10</v>
      </c>
      <c r="M11" s="222">
        <v>10</v>
      </c>
      <c r="N11" s="798" t="s">
        <v>792</v>
      </c>
      <c r="O11" s="71" t="s">
        <v>85</v>
      </c>
      <c r="P11" s="71"/>
      <c r="Q11" s="72"/>
      <c r="R11" s="72"/>
      <c r="S11" s="72"/>
      <c r="T11" s="72"/>
      <c r="U11" s="72"/>
      <c r="W11" s="3">
        <v>1</v>
      </c>
      <c r="X11" s="45" t="s">
        <v>67</v>
      </c>
      <c r="Y11" s="45"/>
    </row>
    <row r="12" spans="1:25" ht="21" customHeight="1">
      <c r="B12" s="784"/>
      <c r="C12" s="134" t="s">
        <v>60</v>
      </c>
      <c r="D12" s="135"/>
      <c r="E12" s="136"/>
      <c r="F12" s="135"/>
      <c r="G12" s="135"/>
      <c r="H12" s="135"/>
      <c r="I12" s="678"/>
      <c r="J12" s="678"/>
      <c r="K12" s="678"/>
      <c r="L12" s="678"/>
      <c r="M12" s="220"/>
      <c r="N12" s="798"/>
      <c r="O12" s="63"/>
      <c r="P12" s="63"/>
      <c r="Q12" s="63"/>
      <c r="R12" s="63"/>
      <c r="S12" s="73"/>
      <c r="T12" s="35"/>
      <c r="U12" s="35"/>
      <c r="W12" s="3">
        <v>1</v>
      </c>
      <c r="X12" s="45" t="s">
        <v>68</v>
      </c>
      <c r="Y12" s="45"/>
    </row>
    <row r="13" spans="1:25" ht="21" customHeight="1">
      <c r="B13" s="784"/>
      <c r="C13" s="34" t="s">
        <v>62</v>
      </c>
      <c r="D13" s="63"/>
      <c r="E13" s="74"/>
      <c r="F13" s="35"/>
      <c r="G13" s="35"/>
      <c r="H13" s="35"/>
      <c r="I13" s="74"/>
      <c r="J13" s="679" t="str">
        <f ca="1">" Largeur de cette colonne : " &amp; J10 &amp; IF(J10 &gt; C15, " - Colonne trop large de " &amp; (J10 - C15), IF(J10 &lt; C15, " - Élargissez la colonne à " &amp; C15, " Largeur correcte"))</f>
        <v xml:space="preserve"> Largeur de cette colonne : 116 - Élargissez la colonne à 122</v>
      </c>
      <c r="K13" s="75"/>
      <c r="L13" s="75"/>
      <c r="M13" s="146"/>
      <c r="O13" s="76" t="str">
        <f>K18&amp;" ❶  Saisissez ou collez le texte à découper."</f>
        <v>Col.K ▼ ❶  Saisissez ou collez le texte à découper.</v>
      </c>
      <c r="P13" s="73"/>
      <c r="Q13" s="63"/>
      <c r="R13" s="63"/>
      <c r="S13" s="35"/>
      <c r="T13" s="35"/>
      <c r="U13" s="35"/>
      <c r="W13" s="3">
        <v>1</v>
      </c>
      <c r="X13" s="45"/>
    </row>
    <row r="14" spans="1:25" ht="21" customHeight="1">
      <c r="B14" s="784"/>
      <c r="C14" s="642" t="s">
        <v>283</v>
      </c>
      <c r="D14" s="263"/>
      <c r="E14" s="263"/>
      <c r="F14" s="263"/>
      <c r="G14" s="263"/>
      <c r="H14" s="63"/>
      <c r="I14" s="77"/>
      <c r="J14" s="77" t="s">
        <v>86</v>
      </c>
      <c r="K14" s="75"/>
      <c r="L14" s="75"/>
      <c r="M14" s="146"/>
      <c r="O14" s="73" t="s">
        <v>87</v>
      </c>
      <c r="P14" s="35"/>
      <c r="Q14" s="63"/>
      <c r="R14" s="63"/>
      <c r="S14" s="35"/>
      <c r="T14" s="35"/>
      <c r="U14" s="35"/>
      <c r="W14" s="3">
        <v>1</v>
      </c>
      <c r="X14" s="45" t="s">
        <v>69</v>
      </c>
    </row>
    <row r="15" spans="1:25" ht="21" customHeight="1">
      <c r="B15" s="784"/>
      <c r="C15" s="41">
        <v>122</v>
      </c>
      <c r="D15" s="78" t="s">
        <v>88</v>
      </c>
      <c r="E15" s="79"/>
      <c r="F15" s="80"/>
      <c r="G15" s="80"/>
      <c r="H15" s="80"/>
      <c r="I15" s="79"/>
      <c r="J15" s="79"/>
      <c r="K15" s="63"/>
      <c r="L15" s="63"/>
      <c r="M15" s="147"/>
      <c r="O15" s="2" t="s">
        <v>89</v>
      </c>
      <c r="P15" s="63"/>
      <c r="Q15" s="63"/>
      <c r="R15" s="63"/>
      <c r="S15" s="35"/>
      <c r="T15" s="35"/>
      <c r="U15" s="35"/>
      <c r="W15" s="3">
        <v>1</v>
      </c>
      <c r="X15" s="45" t="s">
        <v>71</v>
      </c>
    </row>
    <row r="16" spans="1:25" ht="21" customHeight="1">
      <c r="B16" s="784"/>
      <c r="C16" s="81">
        <v>120</v>
      </c>
      <c r="D16" s="78" t="s">
        <v>168</v>
      </c>
      <c r="E16" s="63"/>
      <c r="F16" s="44"/>
      <c r="G16" s="44"/>
      <c r="H16" s="44"/>
      <c r="I16" s="40"/>
      <c r="J16" s="40"/>
      <c r="L16" s="82"/>
      <c r="M16" s="148"/>
      <c r="O16" s="76" t="str">
        <f>ADDRESS(ROW(C15),COLUMN(C15),4)&amp;"  ❷  saisissez la largeur du document"</f>
        <v>C15  ❷  saisissez la largeur du document</v>
      </c>
      <c r="P16" s="63"/>
      <c r="Q16" s="63"/>
      <c r="R16" s="63"/>
      <c r="S16" s="35"/>
      <c r="T16" s="35"/>
      <c r="U16" s="35"/>
      <c r="W16" s="3">
        <v>1</v>
      </c>
      <c r="X16" s="45" t="s">
        <v>72</v>
      </c>
    </row>
    <row r="17" spans="2:24" ht="21" customHeight="1">
      <c r="B17" s="784"/>
      <c r="C17" s="83"/>
      <c r="D17" s="43" t="s">
        <v>90</v>
      </c>
      <c r="E17" s="56"/>
      <c r="F17" s="35"/>
      <c r="G17" s="35"/>
      <c r="H17" s="35"/>
      <c r="I17" s="56"/>
      <c r="J17" s="56"/>
      <c r="K17" s="714" t="s">
        <v>810</v>
      </c>
      <c r="L17" s="84"/>
      <c r="M17" s="149"/>
      <c r="O17" s="2" t="s">
        <v>92</v>
      </c>
      <c r="P17" s="63"/>
      <c r="Q17" s="63"/>
      <c r="R17" s="63"/>
      <c r="S17" s="35"/>
      <c r="T17" s="35"/>
      <c r="U17" s="35"/>
      <c r="W17" s="3">
        <v>1</v>
      </c>
      <c r="X17" s="45"/>
    </row>
    <row r="18" spans="2:24" ht="21" customHeight="1">
      <c r="B18" s="784"/>
      <c r="C18" s="680"/>
      <c r="D18" s="681"/>
      <c r="E18" s="682"/>
      <c r="F18" s="681"/>
      <c r="G18" s="681"/>
      <c r="H18" s="681"/>
      <c r="I18" s="683">
        <v>0</v>
      </c>
      <c r="J18" s="86" t="s">
        <v>93</v>
      </c>
      <c r="K18" s="691" t="str">
        <f>"Col."&amp;SUBSTITUTE(ADDRESS(1,COLUMN(),4),"1","")&amp;" ▼"</f>
        <v>Col.K ▼</v>
      </c>
      <c r="L18" s="662"/>
      <c r="M18" s="692" t="s">
        <v>94</v>
      </c>
      <c r="O18" s="87" t="str">
        <f>"et ajustez la largeur de la colonne "&amp;J9&amp;"  à celle du document "</f>
        <v xml:space="preserve">et ajustez la largeur de la colonne J  à celle du document </v>
      </c>
      <c r="P18" s="63"/>
      <c r="Q18" s="63"/>
      <c r="R18" s="63"/>
      <c r="S18" s="35"/>
      <c r="T18" s="35"/>
      <c r="U18" s="35"/>
      <c r="W18" s="3">
        <v>1</v>
      </c>
      <c r="X18" s="45" t="s">
        <v>73</v>
      </c>
    </row>
    <row r="19" spans="2:24" ht="21" customHeight="1">
      <c r="B19" s="784"/>
      <c r="C19" s="88" t="str">
        <f>IF(TRIM(SUBSTITUTE(K19,CHAR(160),""))="","",K19)</f>
        <v>bœuf bourguignon de grand-mère</v>
      </c>
      <c r="D19" s="49" t="str" cm="1">
        <f t="array" ref="D19">IF(ROW()=ROW(D19),C22,INDEX(E19:E32,ROW()-ROW(D19)))</f>
        <v>bœuf bourguignon de grand-mère</v>
      </c>
      <c r="E19" s="89" t="str">
        <f>IF(OR(D19="",C21="",C21&lt;=0,F19=""),"",TRIM(MID(D19,LEN(F19)+1+IF(MID(D19,LEN(F19)+1,1)=" ",1,0),99999)))</f>
        <v/>
      </c>
      <c r="F19" s="49" t="str">
        <f>IF(OR(G19="",G19=0,G19="0"),"",IF(LEN(G19)&lt;=C21,G19,IF(LEN(SUBSTITUTE(H19," ",""))=C21+1,LEFT(G19,C21),LEFT(G19,FIND("§",SUBSTITUTE(H19," ","§",LEN(H19)-LEN(SUBSTITUTE(H19," ",""))))-1))))</f>
        <v>bœuf bourguignon de grand-mère</v>
      </c>
      <c r="G19" s="49" t="str">
        <f t="shared" ref="G19:G82" si="3">IF(OR(D19="",D19=0),"",TRIM(SUBSTITUTE(SUBSTITUTE(D19,CHAR(160)," "),CHAR(10)," ")))</f>
        <v>bœuf bourguignon de grand-mère</v>
      </c>
      <c r="H19" s="49" t="str">
        <f>IF(OR(G19="",G19=0,G19="0"),"",LEFT(G19,C21+1))</f>
        <v>bœuf bourguignon de grand-mère</v>
      </c>
      <c r="I19" s="246">
        <f>IF(LEN(TRIM(J19))&gt;0,MAX(I18:I18)+1,"")</f>
        <v>1</v>
      </c>
      <c r="J19" s="110" t="str" cm="1">
        <f t="array" ref="J19:J50">_xlfn._xlws.FILTER(F19:F648,TRIM(SUBSTITUTE(F19:F648,CHAR(160),""))&lt;&gt;"")</f>
        <v>bœuf bourguignon de grand-mère</v>
      </c>
      <c r="K19" s="143" t="s">
        <v>132</v>
      </c>
      <c r="L19" s="684" t="str">
        <f>IF(K19="","",(LEN(TRIM(SUBSTITUTE(K19,CHAR(160)," ")))-LEN(SUBSTITUTE(TRIM(SUBSTITUTE(K19,CHAR(160)," "))," ",""))+1)&amp;" mot"&amp;IF((LEN(TRIM(SUBSTITUTE(K19,CHAR(160)," ")))-LEN(SUBSTITUTE(TRIM(SUBSTITUTE(K19,CHAR(160)," "))," ",""))+1)&gt;1,"s",""))</f>
        <v>4 mots</v>
      </c>
      <c r="M19" s="685" t="str">
        <f t="shared" ref="M19:M63" si="4">IF(LEN(SUBSTITUTE(SUBSTITUTE(K19,CHAR(160),"")," ",""))=0,"",LEN(SUBSTITUTE(SUBSTITUTE(K19,CHAR(160),"")," ",""))&amp;" car.")</f>
        <v>27 car.</v>
      </c>
      <c r="O19" s="17" t="s">
        <v>95</v>
      </c>
      <c r="P19" s="63"/>
      <c r="Q19" s="63"/>
      <c r="R19" s="63"/>
      <c r="S19" s="35"/>
      <c r="T19" s="35"/>
      <c r="U19" s="35"/>
      <c r="W19" s="3">
        <v>1</v>
      </c>
      <c r="X19" s="45" t="s">
        <v>74</v>
      </c>
    </row>
    <row r="20" spans="2:24" ht="21" customHeight="1">
      <c r="B20" s="784"/>
      <c r="C20" s="55" t="str">
        <f>TRIM(SUBSTITUTE(SUBSTITUTE(SUBSTITUTE(SUBSTITUTE(SUBSTITUTE(SUBSTITUTE(SUBSTITUTE(SUBSTITUTE(SUBSTITUTE(CLEAN(IF(OR(LEFT(C19,1)="-",LEFT(C19,1)="="),MID(C19,2,99999),C19)),"—","-"),"–","-"),CHAR(160)," "),CHAR(9)," "),CHAR(13)," "),CHAR(10)," ")," "," ")," "," ")," "," "))</f>
        <v>bœuf bourguignon de grand-mère</v>
      </c>
      <c r="D20" s="49" t="str" cm="1">
        <f t="array" ref="D20">IF(ROW()=ROW(D19),C22,INDEX(E19:E32,ROW()-ROW(D19)))</f>
        <v/>
      </c>
      <c r="E20" s="89" t="str">
        <f>IF(OR(D20="",C21="",C21&lt;=0,F20=""),"",TRIM(MID(D20,LEN(F20)+1+IF(MID(D20,LEN(F20)+1,1)=" ",1,0),99999)))</f>
        <v/>
      </c>
      <c r="F20" s="49" t="str">
        <f>IF(OR(G20="",G20=0,G20="0"),"",IF(LEN(G20)&lt;=C21,G20,IF(LEN(SUBSTITUTE(H20," ",""))=C21+1,LEFT(G20,C21),LEFT(G20,FIND("§",SUBSTITUTE(H20," ","§",LEN(H20)-LEN(SUBSTITUTE(H20," ",""))))-1))))</f>
        <v/>
      </c>
      <c r="G20" s="49" t="str">
        <f t="shared" si="3"/>
        <v/>
      </c>
      <c r="H20" s="49" t="str">
        <f>IF(OR(G20="",G20=0,G20="0"),"",LEFT(G20,C21+1))</f>
        <v/>
      </c>
      <c r="I20" s="246">
        <f>IF(LEN(TRIM(J20))&gt;0,MAX(I18:I19)+1,"")</f>
        <v>2</v>
      </c>
      <c r="J20" s="110" t="str">
        <v>Préparation</v>
      </c>
      <c r="K20" s="143" t="s">
        <v>133</v>
      </c>
      <c r="L20" s="684" t="str">
        <f t="shared" ref="L20:L63" si="5">IF(K20="","",(LEN(TRIM(SUBSTITUTE(K20,CHAR(160)," ")))-LEN(SUBSTITUTE(TRIM(SUBSTITUTE(K20,CHAR(160)," "))," ",""))+1)&amp;" mot"&amp;IF((LEN(TRIM(SUBSTITUTE(K20,CHAR(160)," ")))-LEN(SUBSTITUTE(TRIM(SUBSTITUTE(K20,CHAR(160)," "))," ",""))+1)&gt;1,"s",""))</f>
        <v>1 mot</v>
      </c>
      <c r="M20" s="685" t="str">
        <f t="shared" si="4"/>
        <v>11 car.</v>
      </c>
      <c r="O20" s="63"/>
      <c r="P20" s="63"/>
      <c r="Q20" s="63"/>
      <c r="R20" s="63"/>
      <c r="S20" s="35"/>
      <c r="T20" s="35"/>
      <c r="U20" s="35"/>
      <c r="W20" s="3">
        <v>1</v>
      </c>
      <c r="X20" s="45" t="s">
        <v>99</v>
      </c>
    </row>
    <row r="21" spans="2:24" ht="21" customHeight="1">
      <c r="B21" s="784"/>
      <c r="C21" s="92">
        <f>C16</f>
        <v>120</v>
      </c>
      <c r="D21" s="49" t="str" cm="1">
        <f t="array" ref="D21">IF(ROW()=ROW(D19),C22,INDEX(E19:E32,ROW()-ROW(D19)))</f>
        <v/>
      </c>
      <c r="E21" s="89" t="str">
        <f>IF(OR(D21="",C21="",C21&lt;=0,F21=""),"",TRIM(MID(D21,LEN(F21)+1+IF(MID(D21,LEN(F21)+1,1)=" ",1,0),99999)))</f>
        <v/>
      </c>
      <c r="F21" s="49" t="str">
        <f>IF(OR(G21="",G21=0,G21="0"),"",IF(LEN(G21)&lt;=C21,G21,IF(LEN(SUBSTITUTE(H21," ",""))=C21+1,LEFT(G21,C21),LEFT(G21,FIND("§",SUBSTITUTE(H21," ","§",LEN(H21)-LEN(SUBSTITUTE(H21," ",""))))-1))))</f>
        <v/>
      </c>
      <c r="G21" s="49" t="str">
        <f t="shared" si="3"/>
        <v/>
      </c>
      <c r="H21" s="49" t="str">
        <f>IF(OR(G21="",G21=0,G21="0"),"",LEFT(G21,C21+1))</f>
        <v/>
      </c>
      <c r="I21" s="246">
        <f>IF(LEN(TRIM(J21))&gt;0,MAX(I18:I20)+1,"")</f>
        <v>3</v>
      </c>
      <c r="J21" s="110" t="str">
        <v>►</v>
      </c>
      <c r="K21" s="144" t="s">
        <v>130</v>
      </c>
      <c r="L21" s="684" t="str">
        <f t="shared" si="5"/>
        <v>1 mot</v>
      </c>
      <c r="M21" s="685" t="str">
        <f t="shared" si="4"/>
        <v>1 car.</v>
      </c>
      <c r="O21" s="93" t="s">
        <v>96</v>
      </c>
      <c r="P21" s="63"/>
      <c r="Q21" s="63"/>
      <c r="R21" s="63"/>
      <c r="S21" s="35"/>
      <c r="T21" s="35"/>
      <c r="U21" s="35"/>
      <c r="W21" s="3">
        <v>1</v>
      </c>
    </row>
    <row r="22" spans="2:24" ht="21" customHeight="1">
      <c r="B22" s="784"/>
      <c r="C22" s="55" t="str">
        <f>IF(UPPER(TRIM(C17))="X",C26,C20)</f>
        <v>bœuf bourguignon de grand-mère</v>
      </c>
      <c r="D22" s="49" t="str" cm="1">
        <f t="array" ref="D22">IF(ROW()=ROW(D19),C22,INDEX(E19:E32,ROW()-ROW(D19)))</f>
        <v/>
      </c>
      <c r="E22" s="89" t="str">
        <f>IF(OR(D22="",C21="",C21&lt;=0,F22=""),"",TRIM(MID(D22,LEN(F22)+1+IF(MID(D22,LEN(F22)+1,1)=" ",1,0),99999)))</f>
        <v/>
      </c>
      <c r="F22" s="49" t="str">
        <f>IF(OR(G22="",G22=0,G22="0"),"",IF(LEN(G22)&lt;=C21,G22,IF(LEN(SUBSTITUTE(H22," ",""))=C21+1,LEFT(G22,C21),LEFT(G22,FIND("§",SUBSTITUTE(H22," ","§",LEN(H22)-LEN(SUBSTITUTE(H22," ",""))))-1))))</f>
        <v/>
      </c>
      <c r="G22" s="49" t="str">
        <f t="shared" si="3"/>
        <v/>
      </c>
      <c r="H22" s="49" t="str">
        <f>IF(OR(G22="",G22=0,G22="0"),"",LEFT(G22,C21+1))</f>
        <v/>
      </c>
      <c r="I22" s="246">
        <f>IF(LEN(TRIM(J22))&gt;0,MAX(I18:I21)+1,"")</f>
        <v>4</v>
      </c>
      <c r="J22" s="110" t="str">
        <v>Portez à ébullition, puis baissez le feu et</v>
      </c>
      <c r="K22" s="143" t="s">
        <v>134</v>
      </c>
      <c r="L22" s="684" t="str">
        <f t="shared" si="5"/>
        <v>8 mots</v>
      </c>
      <c r="M22" s="685" t="str">
        <f t="shared" si="4"/>
        <v>36 car.</v>
      </c>
      <c r="O22" s="73" t="s">
        <v>97</v>
      </c>
      <c r="P22" s="63"/>
      <c r="Q22" s="63"/>
      <c r="R22" s="63"/>
      <c r="S22" s="35"/>
      <c r="T22" s="35"/>
      <c r="U22" s="35"/>
      <c r="W22" s="3">
        <v>1</v>
      </c>
    </row>
    <row r="23" spans="2:24" ht="21" customHeight="1">
      <c r="B23" s="784"/>
      <c r="C23" s="94" t="str">
        <f>TRIM(SUBSTITUTE(SUBSTITUTE(SUBSTITUTE(SUBSTITUTE(SUBSTITUTE(SUBSTITUTE(SUBSTITUTE(SUBSTITUTE(SUBSTITUTE(SUBSTITUTE(C20,","," "),";"," "),":"," "),"!"," "),"?"," "),"…"," "),"»"," "),"«"," "),"/"," "),"."," "))</f>
        <v>bœuf bourguignon de grand-mère</v>
      </c>
      <c r="D23" s="49" t="str" cm="1">
        <f t="array" ref="D23">IF(ROW()=ROW(D19),C22,INDEX(E19:E32,ROW()-ROW(D19)))</f>
        <v/>
      </c>
      <c r="E23" s="89" t="str">
        <f>IF(OR(D23="",C21="",C21&lt;=0,F23=""),"",TRIM(MID(D23,LEN(F23)+1+IF(MID(D23,LEN(F23)+1,1)=" ",1,0),99999)))</f>
        <v/>
      </c>
      <c r="F23" s="49" t="str">
        <f>IF(OR(G23="",G23=0,G23="0"),"",IF(LEN(G23)&lt;=C21,G23,IF(LEN(SUBSTITUTE(H23," ",""))=C21+1,LEFT(G23,C21),LEFT(G23,FIND("§",SUBSTITUTE(H23," ","§",LEN(H23)-LEN(SUBSTITUTE(H23," ",""))))-1))))</f>
        <v/>
      </c>
      <c r="G23" s="49" t="str">
        <f t="shared" si="3"/>
        <v/>
      </c>
      <c r="H23" s="49" t="str">
        <f>IF(OR(G23="",G23=0,G23="0"),"",LEFT(G23,C21+1))</f>
        <v/>
      </c>
      <c r="I23" s="246">
        <f>IF(LEN(TRIM(J23))&gt;0,MAX(I18:I22)+1,"")</f>
        <v>5</v>
      </c>
      <c r="J23" s="110" t="str">
        <v>1. Coupez la viande en cubes d’environ 4 cm et mettez-la dans un grand saladier. Ajoutez-y les oignons coupés en</v>
      </c>
      <c r="K23" s="144"/>
      <c r="L23" s="684" t="str">
        <f t="shared" si="5"/>
        <v/>
      </c>
      <c r="M23" s="685" t="str">
        <f t="shared" si="4"/>
        <v/>
      </c>
      <c r="O23" s="95" t="s">
        <v>98</v>
      </c>
      <c r="P23" s="63"/>
      <c r="Q23" s="63"/>
      <c r="R23" s="63"/>
      <c r="S23" s="35"/>
      <c r="T23" s="35"/>
      <c r="U23" s="35"/>
      <c r="W23" s="3">
        <v>1</v>
      </c>
    </row>
    <row r="24" spans="2:24" ht="21" customHeight="1">
      <c r="B24" s="784"/>
      <c r="C24" s="49" t="str">
        <f>TRIM(SUBSTITUTE(SUBSTITUTE(SUBSTITUTE(SUBSTITUTE(SUBSTITUTE(SUBSTITUTE(SUBSTITUTE(SUBSTITUTE(C23,"("," "),")"," "),CHAR(34)," "),"-"," "),"_"," "),"&lt;"," "),"&gt;"," "),"="," "))</f>
        <v>bœuf bourguignon de grand mère</v>
      </c>
      <c r="D24" s="49" t="str" cm="1">
        <f t="array" ref="D24">IF(ROW()=ROW(D19),C22,INDEX(E19:E32,ROW()-ROW(D19)))</f>
        <v/>
      </c>
      <c r="E24" s="89" t="str">
        <f>IF(OR(D24="",C21="",C21&lt;=0,F24=""),"",TRIM(MID(D24,LEN(F24)+1+IF(MID(D24,LEN(F24)+1,1)=" ",1,0),99999)))</f>
        <v/>
      </c>
      <c r="F24" s="49" t="str">
        <f>IF(OR(G24="",G24=0,G24="0"),"",IF(LEN(G24)&lt;=C21,G24,IF(LEN(SUBSTITUTE(H24," ",""))=C21+1,LEFT(G24,C21),LEFT(G24,FIND("§",SUBSTITUTE(H24," ","§",LEN(H24)-LEN(SUBSTITUTE(H24," ",""))))-1))))</f>
        <v/>
      </c>
      <c r="G24" s="49" t="str">
        <f t="shared" si="3"/>
        <v/>
      </c>
      <c r="H24" s="49" t="str">
        <f>IF(OR(G24="",G24=0,G24="0"),"",LEFT(G24,C21+1))</f>
        <v/>
      </c>
      <c r="I24" s="246">
        <f>IF(LEN(TRIM(J24))&gt;0,MAX(I18:I23)+1,"")</f>
        <v>6</v>
      </c>
      <c r="J24" s="110" t="str">
        <v>rondelles, les carottes coupées en rondelles, les lardons, l’ail émincé et le bouquet garni. Versez le vin rouge sur le</v>
      </c>
      <c r="K24" s="143" t="s">
        <v>135</v>
      </c>
      <c r="L24" s="684" t="str">
        <f t="shared" si="5"/>
        <v>49 mots</v>
      </c>
      <c r="M24" s="685" t="str">
        <f t="shared" si="4"/>
        <v>236 car.</v>
      </c>
      <c r="O24" s="63"/>
      <c r="P24" s="63"/>
      <c r="Q24" s="63"/>
      <c r="R24" s="63"/>
      <c r="S24" s="35"/>
      <c r="T24" s="35"/>
      <c r="U24" s="35"/>
      <c r="W24" s="3">
        <v>1</v>
      </c>
    </row>
    <row r="25" spans="2:24" ht="21" customHeight="1">
      <c r="B25" s="784"/>
      <c r="C25" s="55" t="str">
        <f>TRIM(SUBSTITUTE(SUBSTITUTE(SUBSTITUTE(SUBSTITUTE(C24,"►"," "),"▼"," "),"▲"," "),"◄"," "))</f>
        <v>bœuf bourguignon de grand mère</v>
      </c>
      <c r="D25" s="49" t="str" cm="1">
        <f t="array" ref="D25">IF(ROW()=ROW(D19),C22,INDEX(E19:E32,ROW()-ROW(D19)))</f>
        <v/>
      </c>
      <c r="E25" s="89" t="str">
        <f>IF(OR(D25="",C21="",C21&lt;=0,F25=""),"",TRIM(MID(D25,LEN(F25)+1+IF(MID(D25,LEN(F25)+1,1)=" ",1,0),99999)))</f>
        <v/>
      </c>
      <c r="F25" s="49" t="str">
        <f>IF(OR(G25="",G25=0,G25="0"),"",IF(LEN(G25)&lt;=C21,G25,IF(LEN(SUBSTITUTE(H25," ",""))=C21+1,LEFT(G25,C21),LEFT(G25,FIND("§",SUBSTITUTE(H25," ","§",LEN(H25)-LEN(SUBSTITUTE(H25," ",""))))-1))))</f>
        <v/>
      </c>
      <c r="G25" s="49" t="str">
        <f t="shared" si="3"/>
        <v/>
      </c>
      <c r="H25" s="49" t="str">
        <f>IF(OR(G25="",G25=0,G25="0"),"",LEFT(G25,C21+1))</f>
        <v/>
      </c>
      <c r="I25" s="246">
        <f>IF(LEN(TRIM(J25))&gt;0,MAX(I18:I24)+1,"")</f>
        <v>7</v>
      </c>
      <c r="J25" s="110" t="str">
        <v>tout et laissez mariner au frais pendant 24 heures.</v>
      </c>
      <c r="K25" s="144"/>
      <c r="L25" s="684" t="str">
        <f t="shared" si="5"/>
        <v/>
      </c>
      <c r="M25" s="685" t="str">
        <f t="shared" si="4"/>
        <v/>
      </c>
      <c r="O25" s="93" t="str">
        <f>"❹ Si vous ne voulez pas de ponctuation saisissez un X dans la cellule "&amp;ADDRESS(ROW(C17),COLUMN(C17),4)</f>
        <v>❹ Si vous ne voulez pas de ponctuation saisissez un X dans la cellule C17</v>
      </c>
      <c r="P25" s="63"/>
      <c r="Q25" s="63"/>
      <c r="R25" s="63"/>
      <c r="S25" s="35"/>
      <c r="T25" s="35"/>
      <c r="U25" s="35"/>
      <c r="W25" s="3">
        <v>1</v>
      </c>
    </row>
    <row r="26" spans="2:24" ht="21" customHeight="1">
      <c r="B26" s="784"/>
      <c r="C26" s="55" t="str">
        <f>TRIM(SUBSTITUTE(SUBSTITUTE(C25,"“"," "),"”"," "))</f>
        <v>bœuf bourguignon de grand mère</v>
      </c>
      <c r="D26" s="49" t="str" cm="1">
        <f t="array" ref="D26">IF(ROW()=ROW(D19),C22,INDEX(E19:E32,ROW()-ROW(D19)))</f>
        <v/>
      </c>
      <c r="E26" s="89" t="str">
        <f>IF(OR(D26="",C21="",C21&lt;=0,F26=""),"",TRIM(MID(D26,LEN(F26)+1+IF(MID(D26,LEN(F26)+1,1)=" ",1,0),99999)))</f>
        <v/>
      </c>
      <c r="F26" s="49" t="str">
        <f>IF(OR(G26="",G26=0,G26="0"),"",IF(LEN(G26)&lt;=C21,G26,IF(LEN(SUBSTITUTE(H26," ",""))=C21+1,LEFT(G26,C21),LEFT(G26,FIND("§",SUBSTITUTE(H26," ","§",LEN(H26)-LEN(SUBSTITUTE(H26," ",""))))-1))))</f>
        <v/>
      </c>
      <c r="G26" s="49" t="str">
        <f t="shared" si="3"/>
        <v/>
      </c>
      <c r="H26" s="49" t="str">
        <f>IF(OR(G26="",G26=0,G26="0"),"",LEFT(G26,C21+1))</f>
        <v/>
      </c>
      <c r="I26" s="246">
        <f>IF(LEN(TRIM(J26))&gt;0,MAX(I18:I25)+1,"")</f>
        <v>8</v>
      </c>
      <c r="J26" s="110" t="str">
        <v>2. Le lendemain, sortez la viande et les légumes de la marinade et égouttez-les. Réservez la marinade.</v>
      </c>
      <c r="K26" s="143" t="s">
        <v>136</v>
      </c>
      <c r="L26" s="684" t="str">
        <f t="shared" si="5"/>
        <v>17 mots</v>
      </c>
      <c r="M26" s="685" t="str">
        <f t="shared" si="4"/>
        <v>86 car.</v>
      </c>
      <c r="O26" s="63"/>
      <c r="P26" s="63"/>
      <c r="Q26" s="63"/>
      <c r="R26" s="63"/>
      <c r="S26" s="35"/>
      <c r="T26" s="35"/>
      <c r="U26" s="35"/>
      <c r="W26" s="3">
        <v>1</v>
      </c>
    </row>
    <row r="27" spans="2:24" ht="21" customHeight="1">
      <c r="B27" s="784"/>
      <c r="C27" s="55"/>
      <c r="D27" s="49" t="str" cm="1">
        <f t="array" ref="D27">IF(ROW()=ROW(D19),C22,INDEX(E19:E32,ROW()-ROW(D19)))</f>
        <v/>
      </c>
      <c r="E27" s="89" t="str">
        <f>IF(OR(D27="",C21="",C21&lt;=0,F27=""),"",TRIM(MID(D27,LEN(F27)+1+IF(MID(D27,LEN(F27)+1,1)=" ",1,0),99999)))</f>
        <v/>
      </c>
      <c r="F27" s="49" t="str">
        <f>IF(OR(G27="",G27=0,G27="0"),"",IF(LEN(G27)&lt;=C21,G27,IF(LEN(SUBSTITUTE(H27," ",""))=C21+1,LEFT(G27,C21),LEFT(G27,FIND("§",SUBSTITUTE(H27," ","§",LEN(H27)-LEN(SUBSTITUTE(H27," ",""))))-1))))</f>
        <v/>
      </c>
      <c r="G27" s="49" t="str">
        <f t="shared" si="3"/>
        <v/>
      </c>
      <c r="H27" s="49" t="str">
        <f>IF(OR(G27="",G27=0,G27="0"),"",LEFT(G27,C21+1))</f>
        <v/>
      </c>
      <c r="I27" s="246">
        <f>IF(LEN(TRIM(J27))&gt;0,MAX(I18:I26)+1,"")</f>
        <v>9</v>
      </c>
      <c r="J27" s="110" t="str">
        <v>3. Dans une cocotte en fonte, faites chauffer l’huile d’olive à feu moyen. Ajoutez la viande et faites-la dorer de tous</v>
      </c>
      <c r="K27" s="144"/>
      <c r="L27" s="684" t="str">
        <f t="shared" si="5"/>
        <v/>
      </c>
      <c r="M27" s="685" t="str">
        <f t="shared" si="4"/>
        <v/>
      </c>
      <c r="O27" s="93" t="s">
        <v>100</v>
      </c>
      <c r="P27" s="63"/>
      <c r="Q27" s="63"/>
      <c r="R27" s="63"/>
      <c r="S27" s="63"/>
      <c r="T27" s="63"/>
      <c r="U27" s="63"/>
      <c r="W27" s="3">
        <v>1</v>
      </c>
    </row>
    <row r="28" spans="2:24" ht="21" customHeight="1">
      <c r="B28" s="784"/>
      <c r="C28" s="55"/>
      <c r="D28" s="49" t="str" cm="1">
        <f t="array" ref="D28">IF(ROW()=ROW(D19),C22,INDEX(E19:E32,ROW()-ROW(D19)))</f>
        <v/>
      </c>
      <c r="E28" s="89" t="str">
        <f>IF(OR(D28="",C21="",C21&lt;=0,F28=""),"",TRIM(MID(D28,LEN(F28)+1+IF(MID(D28,LEN(F28)+1,1)=" ",1,0),99999)))</f>
        <v/>
      </c>
      <c r="F28" s="49" t="str">
        <f>IF(OR(G28="",G28=0,G28="0"),"",IF(LEN(G28)&lt;=C21,G28,IF(LEN(SUBSTITUTE(H28," ",""))=C21+1,LEFT(G28,C21),LEFT(G28,FIND("§",SUBSTITUTE(H28," ","§",LEN(H28)-LEN(SUBSTITUTE(H28," ",""))))-1))))</f>
        <v/>
      </c>
      <c r="G28" s="49" t="str">
        <f t="shared" si="3"/>
        <v/>
      </c>
      <c r="H28" s="49" t="str">
        <f>IF(OR(G28="",G28=0,G28="0"),"",LEFT(G28,C21+1))</f>
        <v/>
      </c>
      <c r="I28" s="246">
        <f>IF(LEN(TRIM(J28))&gt;0,MAX(I18:I27)+1,"")</f>
        <v>10</v>
      </c>
      <c r="J28" s="110" t="str">
        <v>les côtés. Retirez-la de la cocotte et réservez-la.</v>
      </c>
      <c r="K28" s="143" t="s">
        <v>137</v>
      </c>
      <c r="L28" s="684" t="str">
        <f t="shared" si="5"/>
        <v>29 mots</v>
      </c>
      <c r="M28" s="685" t="str">
        <f t="shared" si="4"/>
        <v>143 car.</v>
      </c>
      <c r="O28" s="73" t="str">
        <f>"Copiez le texte ajusté colonne "&amp;J9</f>
        <v>Copiez le texte ajusté colonne J</v>
      </c>
      <c r="P28" s="63"/>
      <c r="Q28" s="63"/>
      <c r="R28" s="63"/>
      <c r="S28" s="63"/>
      <c r="T28" s="63"/>
      <c r="U28" s="63"/>
      <c r="W28" s="3">
        <v>1</v>
      </c>
    </row>
    <row r="29" spans="2:24" ht="21" customHeight="1">
      <c r="B29" s="784"/>
      <c r="C29" s="55"/>
      <c r="D29" s="49" t="str" cm="1">
        <f t="array" ref="D29">IF(ROW()=ROW(D19),C22,INDEX(E19:E32,ROW()-ROW(D19)))</f>
        <v/>
      </c>
      <c r="E29" s="89" t="str">
        <f>IF(OR(D29="",C21="",C21&lt;=0,F29=""),"",TRIM(MID(D29,LEN(F29)+1+IF(MID(D29,LEN(F29)+1,1)=" ",1,0),99999)))</f>
        <v/>
      </c>
      <c r="F29" s="49" t="str">
        <f>IF(OR(G29="",G29=0,G29="0"),"",IF(LEN(G29)&lt;=C21,G29,IF(LEN(SUBSTITUTE(H29," ",""))=C21+1,LEFT(G29,C21),LEFT(G29,FIND("§",SUBSTITUTE(H29," ","§",LEN(H29)-LEN(SUBSTITUTE(H29," ",""))))-1))))</f>
        <v/>
      </c>
      <c r="G29" s="49" t="str">
        <f t="shared" si="3"/>
        <v/>
      </c>
      <c r="H29" s="49" t="str">
        <f>IF(OR(G29="",G29=0,G29="0"),"",LEFT(G29,C21+1))</f>
        <v/>
      </c>
      <c r="I29" s="246">
        <f>IF(LEN(TRIM(J29))&gt;0,MAX(I18:I28)+1,"")</f>
        <v>11</v>
      </c>
      <c r="J29" s="110" t="str">
        <v>4. Dans la même cocotte, faites revenir les légumes et les lardons pendant environ 5 minutes. Saupoudrez de farine et</v>
      </c>
      <c r="K29" s="144"/>
      <c r="L29" s="684" t="str">
        <f t="shared" si="5"/>
        <v/>
      </c>
      <c r="M29" s="685" t="str">
        <f t="shared" si="4"/>
        <v/>
      </c>
      <c r="O29" s="96" t="s">
        <v>101</v>
      </c>
      <c r="P29" s="63"/>
      <c r="Q29" s="63"/>
      <c r="R29" s="63"/>
      <c r="S29" s="63"/>
      <c r="T29" s="63"/>
      <c r="U29" s="63"/>
      <c r="W29" s="3">
        <v>1</v>
      </c>
    </row>
    <row r="30" spans="2:24" ht="21" customHeight="1">
      <c r="B30" s="784"/>
      <c r="C30" s="55"/>
      <c r="D30" s="49" t="str" cm="1">
        <f t="array" ref="D30">IF(ROW()=ROW(D19),C22,INDEX(E19:E32,ROW()-ROW(D19)))</f>
        <v/>
      </c>
      <c r="E30" s="89" t="str">
        <f>IF(OR(D30="",C21="",C21&lt;=0,F30=""),"",TRIM(MID(D30,LEN(F30)+1+IF(MID(D30,LEN(F30)+1,1)=" ",1,0),99999)))</f>
        <v/>
      </c>
      <c r="F30" s="49" t="str">
        <f>IF(OR(G30="",G30=0,G30="0"),"",IF(LEN(G30)&lt;=C21,G30,IF(LEN(SUBSTITUTE(H30," ",""))=C21+1,LEFT(G30,C21),LEFT(G30,FIND("§",SUBSTITUTE(H30," ","§",LEN(H30)-LEN(SUBSTITUTE(H30," ",""))))-1))))</f>
        <v/>
      </c>
      <c r="G30" s="49" t="str">
        <f t="shared" si="3"/>
        <v/>
      </c>
      <c r="H30" s="49" t="str">
        <f>IF(OR(G30="",G30=0,G30="0"),"",LEFT(G30,C21+1))</f>
        <v/>
      </c>
      <c r="I30" s="246">
        <f>IF(LEN(TRIM(J30))&gt;0,MAX(I18:I29)+1,"")</f>
        <v>12</v>
      </c>
      <c r="J30" s="110" t="str">
        <v>mélangez bien.</v>
      </c>
      <c r="K30" s="143" t="s">
        <v>138</v>
      </c>
      <c r="L30" s="684" t="str">
        <f t="shared" si="5"/>
        <v>22 mots</v>
      </c>
      <c r="M30" s="685" t="str">
        <f t="shared" si="4"/>
        <v>111 car.</v>
      </c>
      <c r="O30" s="73" t="s">
        <v>102</v>
      </c>
      <c r="P30" s="63"/>
      <c r="Q30" s="63"/>
      <c r="R30" s="63"/>
      <c r="S30" s="63"/>
      <c r="T30" s="63"/>
      <c r="U30" s="63"/>
      <c r="W30" s="3">
        <v>1</v>
      </c>
    </row>
    <row r="31" spans="2:24" ht="21" customHeight="1">
      <c r="B31" s="784"/>
      <c r="C31" s="55"/>
      <c r="D31" s="49" t="str" cm="1">
        <f t="array" ref="D31">IF(ROW()=ROW(D19),C22,INDEX(E19:E32,ROW()-ROW(D19)))</f>
        <v/>
      </c>
      <c r="E31" s="89" t="str">
        <f>IF(OR(D31="",C21="",C21&lt;=0,F31=""),"",TRIM(MID(D31,LEN(F31)+1+IF(MID(D31,LEN(F31)+1,1)=" ",1,0),99999)))</f>
        <v/>
      </c>
      <c r="F31" s="49" t="str">
        <f>IF(OR(G31="",G31=0,G31="0"),"",IF(LEN(G31)&lt;=C21,G31,IF(LEN(SUBSTITUTE(H31," ",""))=C21+1,LEFT(G31,C21),LEFT(G31,FIND("§",SUBSTITUTE(H31," ","§",LEN(H31)-LEN(SUBSTITUTE(H31," ",""))))-1))))</f>
        <v/>
      </c>
      <c r="G31" s="49" t="str">
        <f t="shared" si="3"/>
        <v/>
      </c>
      <c r="H31" s="49" t="str">
        <f>IF(OR(G31="",G31=0,G31="0"),"",LEFT(G31,C21+1))</f>
        <v/>
      </c>
      <c r="I31" s="246">
        <f>IF(LEN(TRIM(J31))&gt;0,MAX(I18:I30)+1,"")</f>
        <v>13</v>
      </c>
      <c r="J31" s="110" t="str">
        <v>5. Remettez la viande dans la cocotte et versez la marinade filtrée par-dessus. Ajoutez de l’eau si nécessaire pour</v>
      </c>
      <c r="K31" s="144"/>
      <c r="L31" s="684" t="str">
        <f t="shared" si="5"/>
        <v/>
      </c>
      <c r="M31" s="685" t="str">
        <f t="shared" si="4"/>
        <v/>
      </c>
      <c r="O31" s="73" t="s">
        <v>103</v>
      </c>
      <c r="P31" s="63"/>
      <c r="Q31" s="63"/>
      <c r="R31" s="63"/>
      <c r="S31" s="63"/>
      <c r="T31" s="63"/>
      <c r="U31" s="63"/>
      <c r="W31" s="3">
        <v>1</v>
      </c>
    </row>
    <row r="32" spans="2:24" ht="21" customHeight="1">
      <c r="B32" s="784"/>
      <c r="C32" s="55"/>
      <c r="D32" s="49" t="str" cm="1">
        <f t="array" ref="D32">IF(ROW()=ROW(D19),C22,INDEX(E19:E32,ROW()-ROW(D19)))</f>
        <v/>
      </c>
      <c r="E32" s="89" t="str">
        <f>IF(OR(D32="",C21="",C21&lt;=0,F32=""),"",TRIM(MID(D32,LEN(F32)+1+IF(MID(D32,LEN(F32)+1,1)=" ",1,0),99999)))</f>
        <v/>
      </c>
      <c r="F32" s="49" t="str">
        <f>IF(OR(G32="",G32=0,G32="0"),"",IF(LEN(G32)&lt;=C21,G32,IF(LEN(SUBSTITUTE(H32," ",""))=C21+1,LEFT(G32,C21),LEFT(G32,FIND("§",SUBSTITUTE(H32," ","§",LEN(H32)-LEN(SUBSTITUTE(H32," ",""))))-1))))</f>
        <v/>
      </c>
      <c r="G32" s="49" t="str">
        <f t="shared" si="3"/>
        <v/>
      </c>
      <c r="H32" s="49" t="str">
        <f>IF(OR(G32="",G32=0,G32="0"),"",LEFT(G32,C21+1))</f>
        <v/>
      </c>
      <c r="I32" s="246">
        <f>IF(LEN(TRIM(J32))&gt;0,MAX(I18:I31)+1,"")</f>
        <v>14</v>
      </c>
      <c r="J32" s="110" t="str">
        <v>recouvrir la viande. Salez et poivrez.</v>
      </c>
      <c r="K32" s="143" t="s">
        <v>139</v>
      </c>
      <c r="L32" s="684" t="str">
        <f t="shared" si="5"/>
        <v>25 mots</v>
      </c>
      <c r="M32" s="685" t="str">
        <f t="shared" si="4"/>
        <v>130 car.</v>
      </c>
      <c r="O32" s="73" t="s">
        <v>104</v>
      </c>
      <c r="P32" s="63"/>
      <c r="Q32" s="73"/>
      <c r="R32" s="73"/>
      <c r="S32" s="63"/>
      <c r="T32" s="63"/>
      <c r="U32" s="63"/>
      <c r="W32" s="3">
        <v>1</v>
      </c>
    </row>
    <row r="33" spans="2:23" ht="21" customHeight="1">
      <c r="B33" s="784"/>
      <c r="C33" s="88" t="str">
        <f>IF(TRIM(SUBSTITUTE(K20,CHAR(160),""))="","",K20)</f>
        <v>Préparation</v>
      </c>
      <c r="D33" s="49" t="str" cm="1">
        <f t="array" ref="D33">IF(ROW()=ROW(D33),C36,INDEX(E33:E46,ROW()-ROW(D33)))</f>
        <v>Préparation</v>
      </c>
      <c r="E33" s="89" t="str">
        <f>IF(OR(D33="",C35="",C35&lt;=0,F33=""),"",TRIM(MID(D33,LEN(F33)+1+IF(MID(D33,LEN(F33)+1,1)=" ",1,0),99999)))</f>
        <v/>
      </c>
      <c r="F33" s="49" t="str">
        <f>IF(OR(G33="",G33=0,G33="0"),"",IF(LEN(G33)&lt;=C35,G33,IF(LEN(SUBSTITUTE(H33," ",""))=C35+1,LEFT(G33,C35),LEFT(G33,FIND("§",SUBSTITUTE(H33," ","§",LEN(H33)-LEN(SUBSTITUTE(H33," ",""))))-1))))</f>
        <v>Préparation</v>
      </c>
      <c r="G33" s="49" t="str">
        <f t="shared" si="3"/>
        <v>Préparation</v>
      </c>
      <c r="H33" s="49" t="str">
        <f>IF(OR(G33="",G33=0,G33="0"),"",LEFT(G33,C35+1))</f>
        <v>Préparation</v>
      </c>
      <c r="I33" s="246">
        <f>IF(LEN(TRIM(J33))&gt;0,MAX(I18:I32)+1,"")</f>
        <v>15</v>
      </c>
      <c r="J33" s="110" t="str">
        <v>6. Portez à ébullition, puis baissez le feu et laissez mijoter à feu doux pendant environ 3 heures, en remuant de temps</v>
      </c>
      <c r="K33" s="144"/>
      <c r="L33" s="684" t="str">
        <f t="shared" si="5"/>
        <v/>
      </c>
      <c r="M33" s="685" t="str">
        <f t="shared" si="4"/>
        <v/>
      </c>
      <c r="O33" s="63"/>
      <c r="P33" s="63"/>
      <c r="Q33" s="35"/>
      <c r="R33" s="35"/>
      <c r="S33" s="63"/>
      <c r="T33" s="63"/>
      <c r="U33" s="63"/>
      <c r="W33" s="3">
        <v>1</v>
      </c>
    </row>
    <row r="34" spans="2:23" ht="21" customHeight="1">
      <c r="B34" s="784"/>
      <c r="C34" s="55" t="str">
        <f>TRIM(SUBSTITUTE(SUBSTITUTE(SUBSTITUTE(SUBSTITUTE(SUBSTITUTE(SUBSTITUTE(SUBSTITUTE(SUBSTITUTE(SUBSTITUTE(CLEAN(IF(OR(LEFT(C33,1)="-",LEFT(C33,1)="="),MID(C33,2,99999),C33)),"—","-"),"–","-"),CHAR(160)," "),CHAR(9)," "),CHAR(13)," "),CHAR(10)," ")," "," ")," "," ")," "," "))</f>
        <v>Préparation</v>
      </c>
      <c r="D34" s="49" t="str" cm="1">
        <f t="array" ref="D34">IF(ROW()=ROW(D33),C36,INDEX(E33:E46,ROW()-ROW(D33)))</f>
        <v/>
      </c>
      <c r="E34" s="89" t="str">
        <f>IF(OR(D34="",C35="",C35&lt;=0,F34=""),"",TRIM(MID(D34,LEN(F34)+1+IF(MID(D34,LEN(F34)+1,1)=" ",1,0),99999)))</f>
        <v/>
      </c>
      <c r="F34" s="49" t="str">
        <f>IF(OR(G34="",G34=0,G34="0"),"",IF(LEN(G34)&lt;=C35,G34,IF(LEN(SUBSTITUTE(H34," ",""))=C35+1,LEFT(G34,C35),LEFT(G34,FIND("§",SUBSTITUTE(H34," ","§",LEN(H34)-LEN(SUBSTITUTE(H34," ",""))))-1))))</f>
        <v/>
      </c>
      <c r="G34" s="49" t="str">
        <f t="shared" si="3"/>
        <v/>
      </c>
      <c r="H34" s="49" t="str">
        <f>IF(OR(G34="",G34=0,G34="0"),"",LEFT(G34,C35+1))</f>
        <v/>
      </c>
      <c r="I34" s="246">
        <f>IF(LEN(TRIM(J34))&gt;0,MAX(I18:I33)+1,"")</f>
        <v>16</v>
      </c>
      <c r="J34" s="110" t="str">
        <v>en temps. La viande doit être tendre et la sauce onctueuse.</v>
      </c>
      <c r="K34" s="143" t="s">
        <v>140</v>
      </c>
      <c r="L34" s="684" t="str">
        <f t="shared" si="5"/>
        <v>33 mots</v>
      </c>
      <c r="M34" s="685" t="str">
        <f t="shared" si="4"/>
        <v>147 car.</v>
      </c>
      <c r="O34" s="97" t="s">
        <v>105</v>
      </c>
      <c r="P34" s="35"/>
      <c r="Q34" s="35"/>
      <c r="R34" s="35"/>
      <c r="S34" s="63"/>
      <c r="T34" s="63"/>
      <c r="U34" s="63"/>
      <c r="W34" s="3">
        <v>1</v>
      </c>
    </row>
    <row r="35" spans="2:23" ht="21" customHeight="1">
      <c r="B35" s="784"/>
      <c r="C35" s="92">
        <f>C16</f>
        <v>120</v>
      </c>
      <c r="D35" s="49" t="str" cm="1">
        <f t="array" ref="D35">IF(ROW()=ROW(D33),C36,INDEX(E33:E46,ROW()-ROW(D33)))</f>
        <v/>
      </c>
      <c r="E35" s="89" t="str">
        <f>IF(OR(D35="",C35="",C35&lt;=0,F35=""),"",TRIM(MID(D35,LEN(F35)+1+IF(MID(D35,LEN(F35)+1,1)=" ",1,0),99999)))</f>
        <v/>
      </c>
      <c r="F35" s="49" t="str">
        <f>IF(OR(G35="",G35=0,G35="0"),"",IF(LEN(G35)&lt;=C35,G35,IF(LEN(SUBSTITUTE(H35," ",""))=C35+1,LEFT(G35,C35),LEFT(G35,FIND("§",SUBSTITUTE(H35," ","§",LEN(H35)-LEN(SUBSTITUTE(H35," ",""))))-1))))</f>
        <v/>
      </c>
      <c r="G35" s="49" t="str">
        <f t="shared" si="3"/>
        <v/>
      </c>
      <c r="H35" s="49" t="str">
        <f>IF(OR(G35="",G35=0,G35="0"),"",LEFT(G35,C35+1))</f>
        <v/>
      </c>
      <c r="I35" s="246">
        <f>IF(LEN(TRIM(J35))&gt;0,MAX(I18:I34)+1,"")</f>
        <v>17</v>
      </c>
      <c r="J35" s="110" t="str">
        <v>7. Pendant ce temps, faites revenir les champignons dans une poêle avec un peu d’huile d’olive pendant environ 5</v>
      </c>
      <c r="K35" s="144"/>
      <c r="L35" s="684" t="str">
        <f t="shared" si="5"/>
        <v/>
      </c>
      <c r="M35" s="685" t="str">
        <f t="shared" si="4"/>
        <v/>
      </c>
      <c r="O35" s="63" t="s">
        <v>106</v>
      </c>
      <c r="P35" s="35"/>
      <c r="Q35" s="35"/>
      <c r="R35" s="35"/>
      <c r="S35" s="63"/>
      <c r="T35" s="63"/>
      <c r="U35" s="63"/>
      <c r="W35" s="3">
        <v>1</v>
      </c>
    </row>
    <row r="36" spans="2:23" ht="21" customHeight="1">
      <c r="B36" s="784"/>
      <c r="C36" s="55" t="str">
        <f>IF(UPPER(TRIM(C17))="X",C40,C34)</f>
        <v>Préparation</v>
      </c>
      <c r="D36" s="49" t="str" cm="1">
        <f t="array" ref="D36">IF(ROW()=ROW(D33),C36,INDEX(E33:E46,ROW()-ROW(D33)))</f>
        <v/>
      </c>
      <c r="E36" s="89" t="str">
        <f>IF(OR(D36="",C35="",C35&lt;=0,F36=""),"",TRIM(MID(D36,LEN(F36)+1+IF(MID(D36,LEN(F36)+1,1)=" ",1,0),99999)))</f>
        <v/>
      </c>
      <c r="F36" s="49" t="str">
        <f>IF(OR(G36="",G36=0,G36="0"),"",IF(LEN(G36)&lt;=C35,G36,IF(LEN(SUBSTITUTE(H36," ",""))=C35+1,LEFT(G36,C35),LEFT(G36,FIND("§",SUBSTITUTE(H36," ","§",LEN(H36)-LEN(SUBSTITUTE(H36," ",""))))-1))))</f>
        <v/>
      </c>
      <c r="G36" s="49" t="str">
        <f t="shared" si="3"/>
        <v/>
      </c>
      <c r="H36" s="49" t="str">
        <f>IF(OR(G36="",G36=0,G36="0"),"",LEFT(G36,C35+1))</f>
        <v/>
      </c>
      <c r="I36" s="246">
        <f>IF(LEN(TRIM(J36))&gt;0,MAX(I18:I35)+1,"")</f>
        <v>18</v>
      </c>
      <c r="J36" s="110" t="str">
        <v>minutes.</v>
      </c>
      <c r="K36" s="143" t="s">
        <v>141</v>
      </c>
      <c r="L36" s="684" t="str">
        <f t="shared" si="5"/>
        <v>20 mots</v>
      </c>
      <c r="M36" s="685" t="str">
        <f t="shared" si="4"/>
        <v>102 car.</v>
      </c>
      <c r="O36" s="63"/>
      <c r="P36" s="35"/>
      <c r="Q36" s="35"/>
      <c r="R36" s="35"/>
      <c r="S36" s="63"/>
      <c r="T36" s="63"/>
      <c r="U36" s="63"/>
      <c r="W36" s="3">
        <v>1</v>
      </c>
    </row>
    <row r="37" spans="2:23" ht="21" customHeight="1">
      <c r="B37" s="784"/>
      <c r="C37" s="94" t="str">
        <f>TRIM(SUBSTITUTE(SUBSTITUTE(SUBSTITUTE(SUBSTITUTE(SUBSTITUTE(SUBSTITUTE(SUBSTITUTE(SUBSTITUTE(SUBSTITUTE(SUBSTITUTE(C34,","," "),";"," "),":"," "),"!"," "),"?"," "),"…"," "),"»"," "),"«"," "),"/"," "),"."," "))</f>
        <v>Préparation</v>
      </c>
      <c r="D37" s="49" t="str" cm="1">
        <f t="array" ref="D37">IF(ROW()=ROW(D33),C36,INDEX(E33:E46,ROW()-ROW(D33)))</f>
        <v/>
      </c>
      <c r="E37" s="89" t="str">
        <f>IF(OR(D37="",C35="",C35&lt;=0,F37=""),"",TRIM(MID(D37,LEN(F37)+1+IF(MID(D37,LEN(F37)+1,1)=" ",1,0),99999)))</f>
        <v/>
      </c>
      <c r="F37" s="49" t="str">
        <f>IF(OR(G37="",G37=0,G37="0"),"",IF(LEN(G37)&lt;=C35,G37,IF(LEN(SUBSTITUTE(H37," ",""))=C35+1,LEFT(G37,C35),LEFT(G37,FIND("§",SUBSTITUTE(H37," ","§",LEN(H37)-LEN(SUBSTITUTE(H37," ",""))))-1))))</f>
        <v/>
      </c>
      <c r="G37" s="49" t="str">
        <f t="shared" si="3"/>
        <v/>
      </c>
      <c r="H37" s="49" t="str">
        <f>IF(OR(G37="",G37=0,G37="0"),"",LEFT(G37,C35+1))</f>
        <v/>
      </c>
      <c r="I37" s="246">
        <f>IF(LEN(TRIM(J37))&gt;0,MAX(I18:I36)+1,"")</f>
        <v>19</v>
      </c>
      <c r="J37" s="110" t="str">
        <v>8. Ajoutez les champignons dans la cocotte environ 30 minutes avant la fin de la cuisson.</v>
      </c>
      <c r="K37" s="144"/>
      <c r="L37" s="684" t="str">
        <f t="shared" si="5"/>
        <v/>
      </c>
      <c r="M37" s="685" t="str">
        <f t="shared" si="4"/>
        <v/>
      </c>
      <c r="O37" s="97" t="s">
        <v>107</v>
      </c>
      <c r="P37" s="35"/>
      <c r="Q37" s="35"/>
      <c r="R37" s="35"/>
      <c r="S37" s="63"/>
      <c r="T37" s="63"/>
      <c r="U37" s="63"/>
      <c r="W37" s="3">
        <v>1</v>
      </c>
    </row>
    <row r="38" spans="2:23" ht="21" customHeight="1">
      <c r="B38" s="784"/>
      <c r="C38" s="49" t="str">
        <f>TRIM(SUBSTITUTE(SUBSTITUTE(SUBSTITUTE(SUBSTITUTE(SUBSTITUTE(SUBSTITUTE(SUBSTITUTE(SUBSTITUTE(C37,"("," "),")"," "),CHAR(34)," "),"-"," "),"_"," "),"&lt;"," "),"&gt;"," "),"="," "))</f>
        <v>Préparation</v>
      </c>
      <c r="D38" s="49" t="str" cm="1">
        <f t="array" ref="D38">IF(ROW()=ROW(D33),C36,INDEX(E33:E46,ROW()-ROW(D33)))</f>
        <v/>
      </c>
      <c r="E38" s="89" t="str">
        <f>IF(OR(D38="",C35="",C35&lt;=0,F38=""),"",TRIM(MID(D38,LEN(F38)+1+IF(MID(D38,LEN(F38)+1,1)=" ",1,0),99999)))</f>
        <v/>
      </c>
      <c r="F38" s="49" t="str">
        <f>IF(OR(G38="",G38=0,G38="0"),"",IF(LEN(G38)&lt;=C35,G38,IF(LEN(SUBSTITUTE(H38," ",""))=C35+1,LEFT(G38,C35),LEFT(G38,FIND("§",SUBSTITUTE(H38," ","§",LEN(H38)-LEN(SUBSTITUTE(H38," ",""))))-1))))</f>
        <v/>
      </c>
      <c r="G38" s="49" t="str">
        <f t="shared" si="3"/>
        <v/>
      </c>
      <c r="H38" s="49" t="str">
        <f>IF(OR(G38="",G38=0,G38="0"),"",LEFT(G38,C35+1))</f>
        <v/>
      </c>
      <c r="I38" s="246">
        <f>IF(LEN(TRIM(J38))&gt;0,MAX(I18:I37)+1,"")</f>
        <v>20</v>
      </c>
      <c r="J38" s="110" t="str">
        <v>9. Servez le bœuf bourguignon bien chaud accompagné de pommes de terre, de pâtes ou de riz.</v>
      </c>
      <c r="K38" s="143" t="s">
        <v>142</v>
      </c>
      <c r="L38" s="684" t="str">
        <f t="shared" si="5"/>
        <v>16 mots</v>
      </c>
      <c r="M38" s="685" t="str">
        <f t="shared" si="4"/>
        <v>74 car.</v>
      </c>
      <c r="O38" s="63" t="s">
        <v>108</v>
      </c>
      <c r="P38" s="35"/>
      <c r="Q38" s="35"/>
      <c r="R38" s="35"/>
      <c r="S38" s="63"/>
      <c r="T38" s="63"/>
      <c r="U38" s="63"/>
      <c r="W38" s="3">
        <v>1</v>
      </c>
    </row>
    <row r="39" spans="2:23" ht="21" customHeight="1">
      <c r="B39" s="784"/>
      <c r="C39" s="55" t="str">
        <f>TRIM(SUBSTITUTE(SUBSTITUTE(SUBSTITUTE(SUBSTITUTE(C38,"►"," "),"▼"," "),"▲"," "),"◄"," "))</f>
        <v>Préparation</v>
      </c>
      <c r="D39" s="49" t="str" cm="1">
        <f t="array" ref="D39">IF(ROW()=ROW(D33),C36,INDEX(E33:E46,ROW()-ROW(D33)))</f>
        <v/>
      </c>
      <c r="E39" s="89" t="str">
        <f>IF(OR(D39="",C35="",C35&lt;=0,F39=""),"",TRIM(MID(D39,LEN(F39)+1+IF(MID(D39,LEN(F39)+1,1)=" ",1,0),99999)))</f>
        <v/>
      </c>
      <c r="F39" s="49" t="str">
        <f>IF(OR(G39="",G39=0,G39="0"),"",IF(LEN(G39)&lt;=C35,G39,IF(LEN(SUBSTITUTE(H39," ",""))=C35+1,LEFT(G39,C35),LEFT(G39,FIND("§",SUBSTITUTE(H39," ","§",LEN(H39)-LEN(SUBSTITUTE(H39," ",""))))-1))))</f>
        <v/>
      </c>
      <c r="G39" s="49" t="str">
        <f t="shared" si="3"/>
        <v/>
      </c>
      <c r="H39" s="49" t="str">
        <f>IF(OR(G39="",G39=0,G39="0"),"",LEFT(G39,C35+1))</f>
        <v/>
      </c>
      <c r="I39" s="246">
        <f>IF(LEN(TRIM(J39))&gt;0,MAX(I18:I38)+1,"")</f>
        <v>21</v>
      </c>
      <c r="J39" s="110" t="str">
        <v>►</v>
      </c>
      <c r="K39" s="144"/>
      <c r="L39" s="684" t="str">
        <f t="shared" si="5"/>
        <v/>
      </c>
      <c r="M39" s="685" t="str">
        <f t="shared" si="4"/>
        <v/>
      </c>
      <c r="O39" s="63"/>
      <c r="P39" s="35"/>
      <c r="Q39" s="35"/>
      <c r="R39" s="35"/>
      <c r="S39" s="63"/>
      <c r="T39" s="63"/>
      <c r="U39" s="63"/>
      <c r="W39" s="3">
        <v>1</v>
      </c>
    </row>
    <row r="40" spans="2:23" ht="21" customHeight="1">
      <c r="B40" s="784"/>
      <c r="C40" s="55" t="str">
        <f>TRIM(SUBSTITUTE(SUBSTITUTE(C39,"“"," "),"”"," "))</f>
        <v>Préparation</v>
      </c>
      <c r="D40" s="49" t="str" cm="1">
        <f t="array" ref="D40">IF(ROW()=ROW(D33),C36,INDEX(E33:E46,ROW()-ROW(D33)))</f>
        <v/>
      </c>
      <c r="E40" s="89" t="str">
        <f>IF(OR(D40="",C35="",C35&lt;=0,F40=""),"",TRIM(MID(D40,LEN(F40)+1+IF(MID(D40,LEN(F40)+1,1)=" ",1,0),99999)))</f>
        <v/>
      </c>
      <c r="F40" s="49" t="str">
        <f>IF(OR(G40="",G40=0,G40="0"),"",IF(LEN(G40)&lt;=C35,G40,IF(LEN(SUBSTITUTE(H40," ",""))=C35+1,LEFT(G40,C35),LEFT(G40,FIND("§",SUBSTITUTE(H40," ","§",LEN(H40)-LEN(SUBSTITUTE(H40," ",""))))-1))))</f>
        <v/>
      </c>
      <c r="G40" s="49" t="str">
        <f t="shared" si="3"/>
        <v/>
      </c>
      <c r="H40" s="49" t="str">
        <f>IF(OR(G40="",G40=0,G40="0"),"",LEFT(G40,C35+1))</f>
        <v/>
      </c>
      <c r="I40" s="246">
        <f>IF(LEN(TRIM(J40))&gt;0,MAX(I18:I39)+1,"")</f>
        <v>22</v>
      </c>
      <c r="J40" s="110" t="str">
        <v>Séparez le blanc du jaune d’œuf. Versez la farine dans un saladier et mélangez avec le sucre et la levure.</v>
      </c>
      <c r="K40" s="143" t="s">
        <v>143</v>
      </c>
      <c r="L40" s="684" t="str">
        <f t="shared" si="5"/>
        <v>17 mots</v>
      </c>
      <c r="M40" s="685" t="str">
        <f t="shared" si="4"/>
        <v>75 car.</v>
      </c>
      <c r="O40" s="97" t="s">
        <v>109</v>
      </c>
      <c r="P40" s="63"/>
      <c r="Q40" s="63"/>
      <c r="R40" s="63"/>
      <c r="S40" s="63"/>
      <c r="T40" s="63"/>
      <c r="U40" s="63"/>
      <c r="W40" s="3">
        <v>1</v>
      </c>
    </row>
    <row r="41" spans="2:23" ht="21" customHeight="1">
      <c r="B41" s="784"/>
      <c r="C41" s="55"/>
      <c r="D41" s="49" t="str" cm="1">
        <f t="array" ref="D41">IF(ROW()=ROW(D33),C36,INDEX(E33:E46,ROW()-ROW(D33)))</f>
        <v/>
      </c>
      <c r="E41" s="89" t="str">
        <f>IF(OR(D41="",C35="",C35&lt;=0,F41=""),"",TRIM(MID(D41,LEN(F41)+1+IF(MID(D41,LEN(F41)+1,1)=" ",1,0),99999)))</f>
        <v/>
      </c>
      <c r="F41" s="49" t="str">
        <f>IF(OR(G41="",G41=0,G41="0"),"",IF(LEN(G41)&lt;=C35,G41,IF(LEN(SUBSTITUTE(H41," ",""))=C35+1,LEFT(G41,C35),LEFT(G41,FIND("§",SUBSTITUTE(H41," ","§",LEN(H41)-LEN(SUBSTITUTE(H41," ",""))))-1))))</f>
        <v/>
      </c>
      <c r="G41" s="49" t="str">
        <f t="shared" si="3"/>
        <v/>
      </c>
      <c r="H41" s="49" t="str">
        <f>IF(OR(G41="",G41=0,G41="0"),"",LEFT(G41,C35+1))</f>
        <v/>
      </c>
      <c r="I41" s="246">
        <f>IF(LEN(TRIM(J41))&gt;0,MAX(I18:I40)+1,"")</f>
        <v>23</v>
      </c>
      <c r="J41" s="110" t="str">
        <v>Faites un puits au centre, ajoutez le jaune d’œuf et délayez petit à petit avec le lait.</v>
      </c>
      <c r="K41" s="144" t="s">
        <v>130</v>
      </c>
      <c r="L41" s="684" t="str">
        <f t="shared" si="5"/>
        <v>1 mot</v>
      </c>
      <c r="M41" s="685" t="str">
        <f t="shared" si="4"/>
        <v>1 car.</v>
      </c>
      <c r="O41" s="63" t="s">
        <v>110</v>
      </c>
      <c r="P41" s="63"/>
      <c r="Q41" s="63"/>
      <c r="R41" s="63"/>
      <c r="S41" s="63"/>
      <c r="T41" s="63"/>
      <c r="U41" s="63"/>
      <c r="W41" s="3">
        <v>1</v>
      </c>
    </row>
    <row r="42" spans="2:23" ht="21" customHeight="1">
      <c r="B42" s="784"/>
      <c r="C42" s="55"/>
      <c r="D42" s="49" t="str" cm="1">
        <f t="array" ref="D42">IF(ROW()=ROW(D33),C36,INDEX(E33:E46,ROW()-ROW(D33)))</f>
        <v/>
      </c>
      <c r="E42" s="89" t="str">
        <f>IF(OR(D42="",C35="",C35&lt;=0,F42=""),"",TRIM(MID(D42,LEN(F42)+1+IF(MID(D42,LEN(F42)+1,1)=" ",1,0),99999)))</f>
        <v/>
      </c>
      <c r="F42" s="49" t="str">
        <f>IF(OR(G42="",G42=0,G42="0"),"",IF(LEN(G42)&lt;=C35,G42,IF(LEN(SUBSTITUTE(H42," ",""))=C35+1,LEFT(G42,C35),LEFT(G42,FIND("§",SUBSTITUTE(H42," ","§",LEN(H42)-LEN(SUBSTITUTE(H42," ",""))))-1))))</f>
        <v/>
      </c>
      <c r="G42" s="49" t="str">
        <f t="shared" si="3"/>
        <v/>
      </c>
      <c r="H42" s="49" t="str">
        <f>IF(OR(G42="",G42=0,G42="0"),"",LEFT(G42,C35+1))</f>
        <v/>
      </c>
      <c r="I42" s="246">
        <f>IF(LEN(TRIM(J42))&gt;0,MAX(I18:I41)+1,"")</f>
        <v>24</v>
      </c>
      <c r="J42" s="110" t="str">
        <v>Fouettez le blanc en neige puis incorporez-le à la préparation. Laissez reposer la pâte 2h.</v>
      </c>
      <c r="K42" s="143" t="s">
        <v>144</v>
      </c>
      <c r="L42" s="684" t="str">
        <f t="shared" si="5"/>
        <v>20 mots</v>
      </c>
      <c r="M42" s="685" t="str">
        <f t="shared" si="4"/>
        <v>87 car.</v>
      </c>
      <c r="O42" s="63"/>
      <c r="P42" s="63"/>
      <c r="Q42" s="63"/>
      <c r="R42" s="63"/>
      <c r="S42" s="63"/>
      <c r="T42" s="63"/>
      <c r="U42" s="63"/>
      <c r="W42" s="3">
        <v>1</v>
      </c>
    </row>
    <row r="43" spans="2:23" ht="21" customHeight="1">
      <c r="B43" s="784"/>
      <c r="C43" s="55"/>
      <c r="D43" s="49" t="str" cm="1">
        <f t="array" ref="D43">IF(ROW()=ROW(D33),C36,INDEX(E33:E46,ROW()-ROW(D33)))</f>
        <v/>
      </c>
      <c r="E43" s="89" t="str">
        <f>IF(OR(D43="",C35="",C35&lt;=0,F43=""),"",TRIM(MID(D43,LEN(F43)+1+IF(MID(D43,LEN(F43)+1,1)=" ",1,0),99999)))</f>
        <v/>
      </c>
      <c r="F43" s="49" t="str">
        <f>IF(OR(G43="",G43=0,G43="0"),"",IF(LEN(G43)&lt;=C35,G43,IF(LEN(SUBSTITUTE(H43," ",""))=C35+1,LEFT(G43,C35),LEFT(G43,FIND("§",SUBSTITUTE(H43," ","§",LEN(H43)-LEN(SUBSTITUTE(H43," ",""))))-1))))</f>
        <v/>
      </c>
      <c r="G43" s="49" t="str">
        <f t="shared" si="3"/>
        <v/>
      </c>
      <c r="H43" s="49" t="str">
        <f>IF(OR(G43="",G43=0,G43="0"),"",LEFT(G43,C35+1))</f>
        <v/>
      </c>
      <c r="I43" s="246">
        <f>IF(LEN(TRIM(J43))&gt;0,MAX(I18:I42)+1,"")</f>
        <v>25</v>
      </c>
      <c r="J43" s="110" t="str">
        <v>Faites chauffer le bain de friture.</v>
      </c>
      <c r="K43" s="143" t="s">
        <v>145</v>
      </c>
      <c r="L43" s="684" t="str">
        <f t="shared" si="5"/>
        <v>17 mots</v>
      </c>
      <c r="M43" s="685" t="str">
        <f t="shared" si="4"/>
        <v>72 car.</v>
      </c>
      <c r="O43" s="17" t="s">
        <v>111</v>
      </c>
      <c r="P43" s="63"/>
      <c r="Q43" s="63"/>
      <c r="R43" s="63"/>
      <c r="S43" s="63"/>
      <c r="T43" s="63"/>
      <c r="U43" s="63"/>
      <c r="W43" s="3">
        <v>1</v>
      </c>
    </row>
    <row r="44" spans="2:23" ht="21" customHeight="1">
      <c r="B44" s="784"/>
      <c r="C44" s="55"/>
      <c r="D44" s="49" t="str" cm="1">
        <f t="array" ref="D44">IF(ROW()=ROW(D33),C36,INDEX(E33:E46,ROW()-ROW(D33)))</f>
        <v/>
      </c>
      <c r="E44" s="89" t="str">
        <f>IF(OR(D44="",C35="",C35&lt;=0,F44=""),"",TRIM(MID(D44,LEN(F44)+1+IF(MID(D44,LEN(F44)+1,1)=" ",1,0),99999)))</f>
        <v/>
      </c>
      <c r="F44" s="49" t="str">
        <f>IF(OR(G44="",G44=0,G44="0"),"",IF(LEN(G44)&lt;=C35,G44,IF(LEN(SUBSTITUTE(H44," ",""))=C35+1,LEFT(G44,C35),LEFT(G44,FIND("§",SUBSTITUTE(H44," ","§",LEN(H44)-LEN(SUBSTITUTE(H44," ",""))))-1))))</f>
        <v/>
      </c>
      <c r="G44" s="49" t="str">
        <f t="shared" si="3"/>
        <v/>
      </c>
      <c r="H44" s="49" t="str">
        <f>IF(OR(G44="",G44=0,G44="0"),"",LEFT(G44,C35+1))</f>
        <v/>
      </c>
      <c r="I44" s="246">
        <f>IF(LEN(TRIM(J44))&gt;0,MAX(I18:I43)+1,"")</f>
        <v>26</v>
      </c>
      <c r="J44" s="110" t="str">
        <v>Nettoyez les fleurs d’accacia sans les faire tremper puis plongez-les dans la pâte à beignet puis la friture.</v>
      </c>
      <c r="K44" s="143" t="s">
        <v>146</v>
      </c>
      <c r="L44" s="684" t="str">
        <f t="shared" si="5"/>
        <v>15 mots</v>
      </c>
      <c r="M44" s="685" t="str">
        <f t="shared" si="4"/>
        <v>77 car.</v>
      </c>
      <c r="O44" s="17" t="s">
        <v>112</v>
      </c>
      <c r="P44" s="63"/>
      <c r="Q44" s="63"/>
      <c r="R44" s="63"/>
      <c r="S44" s="63"/>
      <c r="T44" s="63"/>
      <c r="U44" s="63"/>
      <c r="W44" s="3">
        <v>1</v>
      </c>
    </row>
    <row r="45" spans="2:23" ht="21" customHeight="1">
      <c r="B45" s="784"/>
      <c r="C45" s="55"/>
      <c r="D45" s="49" t="str" cm="1">
        <f t="array" ref="D45">IF(ROW()=ROW(D33),C36,INDEX(E33:E46,ROW()-ROW(D33)))</f>
        <v/>
      </c>
      <c r="E45" s="89" t="str">
        <f>IF(OR(D45="",C35="",C35&lt;=0,F45=""),"",TRIM(MID(D45,LEN(F45)+1+IF(MID(D45,LEN(F45)+1,1)=" ",1,0),99999)))</f>
        <v/>
      </c>
      <c r="F45" s="49" t="str">
        <f>IF(OR(G45="",G45=0,G45="0"),"",IF(LEN(G45)&lt;=C35,G45,IF(LEN(SUBSTITUTE(H45," ",""))=C35+1,LEFT(G45,C35),LEFT(G45,FIND("§",SUBSTITUTE(H45," ","§",LEN(H45)-LEN(SUBSTITUTE(H45," ",""))))-1))))</f>
        <v/>
      </c>
      <c r="G45" s="49" t="str">
        <f t="shared" si="3"/>
        <v/>
      </c>
      <c r="H45" s="49" t="str">
        <f>IF(OR(G45="",G45=0,G45="0"),"",LEFT(G45,C35+1))</f>
        <v/>
      </c>
      <c r="I45" s="246">
        <f>IF(LEN(TRIM(J45))&gt;0,MAX(I18:I44)+1,"")</f>
        <v>27</v>
      </c>
      <c r="J45" s="110" t="str">
        <v>Laissez cuire 2 min en les retournant.</v>
      </c>
      <c r="K45" s="143" t="s">
        <v>147</v>
      </c>
      <c r="L45" s="684" t="str">
        <f t="shared" si="5"/>
        <v>6 mots</v>
      </c>
      <c r="M45" s="685" t="str">
        <f t="shared" si="4"/>
        <v>30 car.</v>
      </c>
      <c r="O45" s="63"/>
      <c r="P45" s="63"/>
      <c r="Q45" s="63"/>
      <c r="R45" s="63"/>
      <c r="S45" s="63"/>
      <c r="T45" s="63"/>
      <c r="U45" s="63"/>
      <c r="W45" s="3">
        <v>1</v>
      </c>
    </row>
    <row r="46" spans="2:23" ht="21" customHeight="1">
      <c r="B46" s="784"/>
      <c r="C46" s="55"/>
      <c r="D46" s="49" t="str" cm="1">
        <f t="array" ref="D46">IF(ROW()=ROW(D33),C36,INDEX(E33:E46,ROW()-ROW(D33)))</f>
        <v/>
      </c>
      <c r="E46" s="89" t="str">
        <f>IF(OR(D46="",C35="",C35&lt;=0,F46=""),"",TRIM(MID(D46,LEN(F46)+1+IF(MID(D46,LEN(F46)+1,1)=" ",1,0),99999)))</f>
        <v/>
      </c>
      <c r="F46" s="49" t="str">
        <f>IF(OR(G46="",G46=0,G46="0"),"",IF(LEN(G46)&lt;=C35,G46,IF(LEN(SUBSTITUTE(H46," ",""))=C35+1,LEFT(G46,C35),LEFT(G46,FIND("§",SUBSTITUTE(H46," ","§",LEN(H46)-LEN(SUBSTITUTE(H46," ",""))))-1))))</f>
        <v/>
      </c>
      <c r="G46" s="49" t="str">
        <f t="shared" si="3"/>
        <v/>
      </c>
      <c r="H46" s="49" t="str">
        <f>IF(OR(G46="",G46=0,G46="0"),"",LEFT(G46,C35+1))</f>
        <v/>
      </c>
      <c r="I46" s="246">
        <f>IF(LEN(TRIM(J46))&gt;0,MAX(I18:I45)+1,"")</f>
        <v>28</v>
      </c>
      <c r="J46" s="110" t="str">
        <v>Egouttez sur un papier absorbant, saupoudrez de sucre et dégustez.</v>
      </c>
      <c r="K46" s="143" t="s">
        <v>148</v>
      </c>
      <c r="L46" s="684" t="str">
        <f t="shared" si="5"/>
        <v>18 mots</v>
      </c>
      <c r="M46" s="685" t="str">
        <f t="shared" si="4"/>
        <v>92 car.</v>
      </c>
      <c r="O46" s="63" t="s">
        <v>113</v>
      </c>
      <c r="P46" s="63"/>
      <c r="Q46" s="63"/>
      <c r="R46" s="63"/>
      <c r="S46" s="63"/>
      <c r="T46" s="63"/>
      <c r="U46" s="63"/>
      <c r="W46" s="3">
        <v>1</v>
      </c>
    </row>
    <row r="47" spans="2:23" ht="21" customHeight="1">
      <c r="B47" s="784"/>
      <c r="C47" s="88" t="str">
        <f>IF(TRIM(SUBSTITUTE(K21,CHAR(160),""))="","",K21)</f>
        <v>►</v>
      </c>
      <c r="D47" s="49" t="str" cm="1">
        <f t="array" ref="D47">IF(ROW()=ROW(D47),C50,INDEX(E47:E60,ROW()-ROW(D47)))</f>
        <v>►</v>
      </c>
      <c r="E47" s="89" t="str">
        <f>IF(OR(D47="",C49="",C49&lt;=0,F47=""),"",TRIM(MID(D47,LEN(F47)+1+IF(MID(D47,LEN(F47)+1,1)=" ",1,0),99999)))</f>
        <v/>
      </c>
      <c r="F47" s="49" t="str">
        <f>IF(OR(G47="",G47=0,G47="0"),"",IF(LEN(G47)&lt;=C49,G47,IF(LEN(SUBSTITUTE(H47," ",""))=C49+1,LEFT(G47,C49),LEFT(G47,FIND("§",SUBSTITUTE(H47," ","§",LEN(H47)-LEN(SUBSTITUTE(H47," ",""))))-1))))</f>
        <v>►</v>
      </c>
      <c r="G47" s="49" t="str">
        <f t="shared" si="3"/>
        <v>►</v>
      </c>
      <c r="H47" s="49" t="str">
        <f>IF(OR(G47="",G47=0,G47="0"),"",LEFT(G47,C49+1))</f>
        <v>►</v>
      </c>
      <c r="I47" s="246">
        <f>IF(LEN(TRIM(J47))&gt;0,MAX(I18:I46)+1,"")</f>
        <v>29</v>
      </c>
      <c r="J47" s="110" t="str">
        <v>►</v>
      </c>
      <c r="K47" s="143" t="s">
        <v>149</v>
      </c>
      <c r="L47" s="684" t="str">
        <f t="shared" si="5"/>
        <v>7 mots</v>
      </c>
      <c r="M47" s="685" t="str">
        <f t="shared" si="4"/>
        <v>32 car.</v>
      </c>
      <c r="O47" s="63" t="s">
        <v>114</v>
      </c>
      <c r="P47" s="63"/>
      <c r="Q47" s="63"/>
      <c r="R47" s="63"/>
      <c r="S47" s="63"/>
      <c r="T47" s="63"/>
      <c r="U47" s="63"/>
      <c r="W47" s="3">
        <v>1</v>
      </c>
    </row>
    <row r="48" spans="2:23" ht="21" customHeight="1">
      <c r="B48" s="784"/>
      <c r="C48" s="55" t="str">
        <f>TRIM(SUBSTITUTE(SUBSTITUTE(SUBSTITUTE(SUBSTITUTE(SUBSTITUTE(SUBSTITUTE(SUBSTITUTE(SUBSTITUTE(SUBSTITUTE(CLEAN(IF(OR(LEFT(C47,1)="-",LEFT(C47,1)="="),MID(C47,2,99999),C47)),"—","-"),"–","-"),CHAR(160)," "),CHAR(9)," "),CHAR(13)," "),CHAR(10)," ")," "," ")," "," ")," "," "))</f>
        <v>►</v>
      </c>
      <c r="D48" s="49" t="str" cm="1">
        <f t="array" ref="D48">IF(ROW()=ROW(D47),C50,INDEX(E47:E60,ROW()-ROW(D47)))</f>
        <v/>
      </c>
      <c r="E48" s="89" t="str">
        <f>IF(OR(D48="",C49="",C49&lt;=0,F48=""),"",TRIM(MID(D48,LEN(F48)+1+IF(MID(D48,LEN(F48)+1,1)=" ",1,0),99999)))</f>
        <v/>
      </c>
      <c r="F48" s="49" t="str">
        <f>IF(OR(G48="",G48=0,G48="0"),"",IF(LEN(G48)&lt;=C49,G48,IF(LEN(SUBSTITUTE(H48," ",""))=C49+1,LEFT(G48,C49),LEFT(G48,FIND("§",SUBSTITUTE(H48," ","§",LEN(H48)-LEN(SUBSTITUTE(H48," ",""))))-1))))</f>
        <v/>
      </c>
      <c r="G48" s="49" t="str">
        <f t="shared" si="3"/>
        <v/>
      </c>
      <c r="H48" s="49" t="str">
        <f>IF(OR(G48="",G48=0,G48="0"),"",LEFT(G48,C49+1))</f>
        <v/>
      </c>
      <c r="I48" s="246">
        <f>IF(LEN(TRIM(J48))&gt;0,MAX(I18:I47)+1,"")</f>
        <v>30</v>
      </c>
      <c r="J48" s="110" t="str">
        <v>Ces fiches Excel pour les métiers de bouche ont été traduites en anglais et en espagnol avec l’aide d’une IA. Elles</v>
      </c>
      <c r="K48" s="143" t="s">
        <v>150</v>
      </c>
      <c r="L48" s="684" t="str">
        <f t="shared" si="5"/>
        <v>10 mots</v>
      </c>
      <c r="M48" s="685" t="str">
        <f t="shared" si="4"/>
        <v>57 car.</v>
      </c>
      <c r="O48" s="63"/>
      <c r="P48" s="63"/>
      <c r="Q48" s="63"/>
      <c r="R48" s="63"/>
      <c r="S48" s="63"/>
      <c r="T48" s="63"/>
      <c r="U48" s="63"/>
      <c r="W48" s="3">
        <v>1</v>
      </c>
    </row>
    <row r="49" spans="2:23" ht="21" customHeight="1">
      <c r="B49" s="784"/>
      <c r="C49" s="92">
        <f>C16</f>
        <v>120</v>
      </c>
      <c r="D49" s="49" t="str" cm="1">
        <f t="array" ref="D49">IF(ROW()=ROW(D47),C50,INDEX(E47:E60,ROW()-ROW(D47)))</f>
        <v/>
      </c>
      <c r="E49" s="89" t="str">
        <f>IF(OR(D49="",C49="",C49&lt;=0,F49=""),"",TRIM(MID(D49,LEN(F49)+1+IF(MID(D49,LEN(F49)+1,1)=" ",1,0),99999)))</f>
        <v/>
      </c>
      <c r="F49" s="49" t="str">
        <f>IF(OR(G49="",G49=0,G49="0"),"",IF(LEN(G49)&lt;=C49,G49,IF(LEN(SUBSTITUTE(H49," ",""))=C49+1,LEFT(G49,C49),LEFT(G49,FIND("§",SUBSTITUTE(H49," ","§",LEN(H49)-LEN(SUBSTITUTE(H49," ",""))))-1))))</f>
        <v/>
      </c>
      <c r="G49" s="49" t="str">
        <f t="shared" si="3"/>
        <v/>
      </c>
      <c r="H49" s="49" t="str">
        <f>IF(OR(G49="",G49=0,G49="0"),"",LEFT(G49,C49+1))</f>
        <v/>
      </c>
      <c r="I49" s="246">
        <f>IF(LEN(TRIM(J49))&gt;0,MAX(I18:I48)+1,"")</f>
        <v>31</v>
      </c>
      <c r="J49" s="110" t="str">
        <v>peuvent aussi servir de support en cours de langue pour repérer les erreurs de traduction, discuter des nuances et</v>
      </c>
      <c r="K49" s="144" t="s">
        <v>130</v>
      </c>
      <c r="L49" s="684" t="str">
        <f t="shared" si="5"/>
        <v>1 mot</v>
      </c>
      <c r="M49" s="685" t="str">
        <f t="shared" si="4"/>
        <v>1 car.</v>
      </c>
      <c r="O49" s="98" t="s">
        <v>115</v>
      </c>
      <c r="P49" s="63"/>
      <c r="Q49" s="63"/>
      <c r="R49" s="63"/>
      <c r="S49" s="63"/>
      <c r="T49" s="63"/>
      <c r="U49" s="63"/>
      <c r="W49" s="3">
        <v>1</v>
      </c>
    </row>
    <row r="50" spans="2:23" ht="21" customHeight="1">
      <c r="B50" s="784"/>
      <c r="C50" s="55" t="str">
        <f>IF(UPPER(TRIM(C17))="X",C54,C48)</f>
        <v>►</v>
      </c>
      <c r="D50" s="49" t="str" cm="1">
        <f t="array" ref="D50">IF(ROW()=ROW(D47),C50,INDEX(E47:E60,ROW()-ROW(D47)))</f>
        <v/>
      </c>
      <c r="E50" s="89" t="str">
        <f>IF(OR(D50="",C49="",C49&lt;=0,F50=""),"",TRIM(MID(D50,LEN(F50)+1+IF(MID(D50,LEN(F50)+1,1)=" ",1,0),99999)))</f>
        <v/>
      </c>
      <c r="F50" s="49" t="str">
        <f>IF(OR(G50="",G50=0,G50="0"),"",IF(LEN(G50)&lt;=C49,G50,IF(LEN(SUBSTITUTE(H50," ",""))=C49+1,LEFT(G50,C49),LEFT(G50,FIND("§",SUBSTITUTE(H50," ","§",LEN(H50)-LEN(SUBSTITUTE(H50," ",""))))-1))))</f>
        <v/>
      </c>
      <c r="G50" s="49" t="str">
        <f t="shared" si="3"/>
        <v/>
      </c>
      <c r="H50" s="49" t="str">
        <f>IF(OR(G50="",G50=0,G50="0"),"",LEFT(G50,C49+1))</f>
        <v/>
      </c>
      <c r="I50" s="246">
        <f>IF(LEN(TRIM(J50))&gt;0,MAX(I18:I49)+1,"")</f>
        <v>32</v>
      </c>
      <c r="J50" s="110" t="str">
        <v>illustrer les limites de l’IA… tout en parlant cuisine.</v>
      </c>
      <c r="K50" s="143" t="s">
        <v>151</v>
      </c>
      <c r="L50" s="684" t="str">
        <f t="shared" si="5"/>
        <v>49 mots</v>
      </c>
      <c r="M50" s="685" t="str">
        <f t="shared" si="4"/>
        <v>238 car.</v>
      </c>
      <c r="O50" s="98" t="s">
        <v>116</v>
      </c>
      <c r="P50" s="63"/>
      <c r="Q50" s="63"/>
      <c r="R50" s="63"/>
      <c r="S50" s="63"/>
      <c r="T50" s="63"/>
      <c r="U50" s="63"/>
      <c r="W50" s="3">
        <v>1</v>
      </c>
    </row>
    <row r="51" spans="2:23" ht="21" customHeight="1">
      <c r="B51" s="784"/>
      <c r="C51" s="94" t="str">
        <f>TRIM(SUBSTITUTE(SUBSTITUTE(SUBSTITUTE(SUBSTITUTE(SUBSTITUTE(SUBSTITUTE(SUBSTITUTE(SUBSTITUTE(SUBSTITUTE(SUBSTITUTE(C48,","," "),";"," "),":"," "),"!"," "),"?"," "),"…"," "),"»"," "),"«"," "),"/"," "),"."," "))</f>
        <v>►</v>
      </c>
      <c r="D51" s="49" t="str" cm="1">
        <f t="array" ref="D51">IF(ROW()=ROW(D47),C50,INDEX(E47:E60,ROW()-ROW(D47)))</f>
        <v/>
      </c>
      <c r="E51" s="89" t="str">
        <f>IF(OR(D51="",C49="",C49&lt;=0,F51=""),"",TRIM(MID(D51,LEN(F51)+1+IF(MID(D51,LEN(F51)+1,1)=" ",1,0),99999)))</f>
        <v/>
      </c>
      <c r="F51" s="49" t="str">
        <f>IF(OR(G51="",G51=0,G51="0"),"",IF(LEN(G51)&lt;=C49,G51,IF(LEN(SUBSTITUTE(H51," ",""))=C49+1,LEFT(G51,C49),LEFT(G51,FIND("§",SUBSTITUTE(H51," ","§",LEN(H51)-LEN(SUBSTITUTE(H51," ",""))))-1))))</f>
        <v/>
      </c>
      <c r="G51" s="49" t="str">
        <f t="shared" si="3"/>
        <v/>
      </c>
      <c r="H51" s="49" t="str">
        <f>IF(OR(G51="",G51=0,G51="0"),"",LEFT(G51,C49+1))</f>
        <v/>
      </c>
      <c r="I51" s="246" t="str">
        <f>IF(LEN(TRIM(J51))&gt;0,MAX(I18:I50)+1,"")</f>
        <v/>
      </c>
      <c r="J51" s="110"/>
      <c r="K51" s="143"/>
      <c r="L51" s="684" t="str">
        <f t="shared" si="5"/>
        <v/>
      </c>
      <c r="M51" s="685" t="str">
        <f t="shared" si="4"/>
        <v/>
      </c>
      <c r="O51" s="99" t="s">
        <v>117</v>
      </c>
      <c r="P51" s="63"/>
      <c r="Q51" s="63"/>
      <c r="R51" s="63"/>
      <c r="S51" s="63"/>
      <c r="T51" s="63"/>
      <c r="U51" s="63"/>
      <c r="W51" s="3">
        <v>1</v>
      </c>
    </row>
    <row r="52" spans="2:23" ht="21" customHeight="1">
      <c r="B52" s="784"/>
      <c r="C52" s="49" t="str">
        <f>TRIM(SUBSTITUTE(SUBSTITUTE(SUBSTITUTE(SUBSTITUTE(SUBSTITUTE(SUBSTITUTE(SUBSTITUTE(SUBSTITUTE(C51,"("," "),")"," "),CHAR(34)," "),"-"," "),"_"," "),"&lt;"," "),"&gt;"," "),"="," "))</f>
        <v>►</v>
      </c>
      <c r="D52" s="49" t="str" cm="1">
        <f t="array" ref="D52">IF(ROW()=ROW(D47),C50,INDEX(E47:E60,ROW()-ROW(D47)))</f>
        <v/>
      </c>
      <c r="E52" s="89" t="str">
        <f>IF(OR(D52="",C49="",C49&lt;=0,F52=""),"",TRIM(MID(D52,LEN(F52)+1+IF(MID(D52,LEN(F52)+1,1)=" ",1,0),99999)))</f>
        <v/>
      </c>
      <c r="F52" s="49" t="str">
        <f>IF(OR(G52="",G52=0,G52="0"),"",IF(LEN(G52)&lt;=C49,G52,IF(LEN(SUBSTITUTE(H52," ",""))=C49+1,LEFT(G52,C49),LEFT(G52,FIND("§",SUBSTITUTE(H52," ","§",LEN(H52)-LEN(SUBSTITUTE(H52," ",""))))-1))))</f>
        <v/>
      </c>
      <c r="G52" s="49" t="str">
        <f t="shared" si="3"/>
        <v/>
      </c>
      <c r="H52" s="49" t="str">
        <f>IF(OR(G52="",G52=0,G52="0"),"",LEFT(G52,C49+1))</f>
        <v/>
      </c>
      <c r="I52" s="246" t="str">
        <f>IF(LEN(TRIM(J52))&gt;0,MAX(I18:I51)+1,"")</f>
        <v/>
      </c>
      <c r="J52" s="110"/>
      <c r="K52" s="143"/>
      <c r="L52" s="684" t="str">
        <f t="shared" si="5"/>
        <v/>
      </c>
      <c r="M52" s="685" t="str">
        <f t="shared" si="4"/>
        <v/>
      </c>
      <c r="O52" s="63" t="s">
        <v>118</v>
      </c>
      <c r="P52" s="63"/>
      <c r="Q52" s="63"/>
      <c r="R52" s="63"/>
      <c r="S52" s="63"/>
      <c r="T52" s="63"/>
      <c r="U52" s="63"/>
      <c r="W52" s="3">
        <v>1</v>
      </c>
    </row>
    <row r="53" spans="2:23" ht="21" customHeight="1">
      <c r="B53" s="784"/>
      <c r="C53" s="55" t="str">
        <f>TRIM(SUBSTITUTE(SUBSTITUTE(SUBSTITUTE(SUBSTITUTE(C52,"►"," "),"▼"," "),"▲"," "),"◄"," "))</f>
        <v/>
      </c>
      <c r="D53" s="49" t="str" cm="1">
        <f t="array" ref="D53">IF(ROW()=ROW(D47),C50,INDEX(E47:E60,ROW()-ROW(D47)))</f>
        <v/>
      </c>
      <c r="E53" s="89" t="str">
        <f>IF(OR(D53="",C49="",C49&lt;=0,F53=""),"",TRIM(MID(D53,LEN(F53)+1+IF(MID(D53,LEN(F53)+1,1)=" ",1,0),99999)))</f>
        <v/>
      </c>
      <c r="F53" s="49" t="str">
        <f>IF(OR(G53="",G53=0,G53="0"),"",IF(LEN(G53)&lt;=C49,G53,IF(LEN(SUBSTITUTE(H53," ",""))=C49+1,LEFT(G53,C49),LEFT(G53,FIND("§",SUBSTITUTE(H53," ","§",LEN(H53)-LEN(SUBSTITUTE(H53," ",""))))-1))))</f>
        <v/>
      </c>
      <c r="G53" s="49" t="str">
        <f t="shared" si="3"/>
        <v/>
      </c>
      <c r="H53" s="49" t="str">
        <f>IF(OR(G53="",G53=0,G53="0"),"",LEFT(G53,C49+1))</f>
        <v/>
      </c>
      <c r="I53" s="246" t="str">
        <f>IF(LEN(TRIM(J53))&gt;0,MAX(I18:I52)+1,"")</f>
        <v/>
      </c>
      <c r="J53" s="110"/>
      <c r="K53" s="143"/>
      <c r="L53" s="684" t="str">
        <f t="shared" si="5"/>
        <v/>
      </c>
      <c r="M53" s="685" t="str">
        <f t="shared" si="4"/>
        <v/>
      </c>
      <c r="O53" s="63" t="s">
        <v>119</v>
      </c>
      <c r="P53" s="63"/>
      <c r="Q53" s="63"/>
      <c r="R53" s="63"/>
      <c r="S53" s="63"/>
      <c r="T53" s="63"/>
      <c r="U53" s="63"/>
      <c r="W53" s="3">
        <v>1</v>
      </c>
    </row>
    <row r="54" spans="2:23" ht="21" customHeight="1">
      <c r="B54" s="784"/>
      <c r="C54" s="55" t="str">
        <f>TRIM(SUBSTITUTE(SUBSTITUTE(C53,"“"," "),"”"," "))</f>
        <v/>
      </c>
      <c r="D54" s="49" t="str" cm="1">
        <f t="array" ref="D54">IF(ROW()=ROW(D47),C50,INDEX(E47:E60,ROW()-ROW(D47)))</f>
        <v/>
      </c>
      <c r="E54" s="89" t="str">
        <f>IF(OR(D54="",C49="",C49&lt;=0,F54=""),"",TRIM(MID(D54,LEN(F54)+1+IF(MID(D54,LEN(F54)+1,1)=" ",1,0),99999)))</f>
        <v/>
      </c>
      <c r="F54" s="49" t="str">
        <f>IF(OR(G54="",G54=0,G54="0"),"",IF(LEN(G54)&lt;=C49,G54,IF(LEN(SUBSTITUTE(H54," ",""))=C49+1,LEFT(G54,C49),LEFT(G54,FIND("§",SUBSTITUTE(H54," ","§",LEN(H54)-LEN(SUBSTITUTE(H54," ",""))))-1))))</f>
        <v/>
      </c>
      <c r="G54" s="49" t="str">
        <f t="shared" si="3"/>
        <v/>
      </c>
      <c r="H54" s="49" t="str">
        <f>IF(OR(G54="",G54=0,G54="0"),"",LEFT(G54,C49+1))</f>
        <v/>
      </c>
      <c r="I54" s="246" t="str">
        <f>IF(LEN(TRIM(J54))&gt;0,MAX(I18:I53)+1,"")</f>
        <v/>
      </c>
      <c r="J54" s="110"/>
      <c r="K54" s="143"/>
      <c r="L54" s="684" t="str">
        <f t="shared" si="5"/>
        <v/>
      </c>
      <c r="M54" s="685" t="str">
        <f t="shared" si="4"/>
        <v/>
      </c>
      <c r="O54" s="63"/>
      <c r="P54" s="63"/>
      <c r="Q54" s="63"/>
      <c r="R54" s="63"/>
      <c r="S54" s="63"/>
      <c r="T54" s="63"/>
      <c r="U54" s="63"/>
      <c r="W54" s="3">
        <v>1</v>
      </c>
    </row>
    <row r="55" spans="2:23" ht="21" customHeight="1">
      <c r="B55" s="784"/>
      <c r="C55" s="55"/>
      <c r="D55" s="49" t="str" cm="1">
        <f t="array" ref="D55">IF(ROW()=ROW(D47),C50,INDEX(E47:E60,ROW()-ROW(D47)))</f>
        <v/>
      </c>
      <c r="E55" s="89" t="str">
        <f>IF(OR(D55="",C49="",C49&lt;=0,F55=""),"",TRIM(MID(D55,LEN(F55)+1+IF(MID(D55,LEN(F55)+1,1)=" ",1,0),99999)))</f>
        <v/>
      </c>
      <c r="F55" s="49" t="str">
        <f>IF(OR(G55="",G55=0,G55="0"),"",IF(LEN(G55)&lt;=C49,G55,IF(LEN(SUBSTITUTE(H55," ",""))=C49+1,LEFT(G55,C49),LEFT(G55,FIND("§",SUBSTITUTE(H55," ","§",LEN(H55)-LEN(SUBSTITUTE(H55," ",""))))-1))))</f>
        <v/>
      </c>
      <c r="G55" s="49" t="str">
        <f t="shared" si="3"/>
        <v/>
      </c>
      <c r="H55" s="49" t="str">
        <f>IF(OR(G55="",G55=0,G55="0"),"",LEFT(G55,C49+1))</f>
        <v/>
      </c>
      <c r="I55" s="246" t="str">
        <f>IF(LEN(TRIM(J55))&gt;0,MAX(I18:I54)+1,"")</f>
        <v/>
      </c>
      <c r="J55" s="110"/>
      <c r="K55" s="143"/>
      <c r="L55" s="684" t="str">
        <f t="shared" si="5"/>
        <v/>
      </c>
      <c r="M55" s="685" t="str">
        <f t="shared" si="4"/>
        <v/>
      </c>
      <c r="O55" s="100" t="s">
        <v>120</v>
      </c>
      <c r="P55" s="63"/>
      <c r="Q55" s="63"/>
      <c r="R55" s="63"/>
      <c r="S55" s="63"/>
      <c r="T55" s="63"/>
      <c r="U55" s="63"/>
      <c r="W55" s="3">
        <v>1</v>
      </c>
    </row>
    <row r="56" spans="2:23" ht="21" customHeight="1">
      <c r="B56" s="784"/>
      <c r="C56" s="55"/>
      <c r="D56" s="49" t="str" cm="1">
        <f t="array" ref="D56">IF(ROW()=ROW(D47),C50,INDEX(E47:E60,ROW()-ROW(D47)))</f>
        <v/>
      </c>
      <c r="E56" s="89" t="str">
        <f>IF(OR(D56="",C49="",C49&lt;=0,F56=""),"",TRIM(MID(D56,LEN(F56)+1+IF(MID(D56,LEN(F56)+1,1)=" ",1,0),99999)))</f>
        <v/>
      </c>
      <c r="F56" s="49" t="str">
        <f>IF(OR(G56="",G56=0,G56="0"),"",IF(LEN(G56)&lt;=C49,G56,IF(LEN(SUBSTITUTE(H56," ",""))=C49+1,LEFT(G56,C49),LEFT(G56,FIND("§",SUBSTITUTE(H56," ","§",LEN(H56)-LEN(SUBSTITUTE(H56," ",""))))-1))))</f>
        <v/>
      </c>
      <c r="G56" s="49" t="str">
        <f t="shared" si="3"/>
        <v/>
      </c>
      <c r="H56" s="49" t="str">
        <f>IF(OR(G56="",G56=0,G56="0"),"",LEFT(G56,C49+1))</f>
        <v/>
      </c>
      <c r="I56" s="246" t="str">
        <f>IF(LEN(TRIM(J56))&gt;0,MAX(I18:I55)+1,"")</f>
        <v/>
      </c>
      <c r="J56" s="110"/>
      <c r="K56" s="143"/>
      <c r="L56" s="684" t="str">
        <f t="shared" si="5"/>
        <v/>
      </c>
      <c r="M56" s="685" t="str">
        <f t="shared" si="4"/>
        <v/>
      </c>
      <c r="O56" s="101" t="s">
        <v>121</v>
      </c>
      <c r="P56" s="63"/>
      <c r="Q56" s="63"/>
      <c r="R56" s="63"/>
      <c r="S56" s="63"/>
      <c r="T56" s="63"/>
      <c r="U56" s="63"/>
      <c r="W56" s="3">
        <v>1</v>
      </c>
    </row>
    <row r="57" spans="2:23" ht="21" customHeight="1">
      <c r="B57" s="784"/>
      <c r="C57" s="55"/>
      <c r="D57" s="49" t="str" cm="1">
        <f t="array" ref="D57">IF(ROW()=ROW(D47),C50,INDEX(E47:E60,ROW()-ROW(D47)))</f>
        <v/>
      </c>
      <c r="E57" s="89" t="str">
        <f>IF(OR(D57="",C49="",C49&lt;=0,F57=""),"",TRIM(MID(D57,LEN(F57)+1+IF(MID(D57,LEN(F57)+1,1)=" ",1,0),99999)))</f>
        <v/>
      </c>
      <c r="F57" s="49" t="str">
        <f>IF(OR(G57="",G57=0,G57="0"),"",IF(LEN(G57)&lt;=C49,G57,IF(LEN(SUBSTITUTE(H57," ",""))=C49+1,LEFT(G57,C49),LEFT(G57,FIND("§",SUBSTITUTE(H57," ","§",LEN(H57)-LEN(SUBSTITUTE(H57," ",""))))-1))))</f>
        <v/>
      </c>
      <c r="G57" s="49" t="str">
        <f t="shared" si="3"/>
        <v/>
      </c>
      <c r="H57" s="49" t="str">
        <f>IF(OR(G57="",G57=0,G57="0"),"",LEFT(G57,C49+1))</f>
        <v/>
      </c>
      <c r="I57" s="246" t="str">
        <f>IF(LEN(TRIM(J57))&gt;0,MAX(I18:I56)+1,"")</f>
        <v/>
      </c>
      <c r="J57" s="110"/>
      <c r="K57" s="143"/>
      <c r="L57" s="684" t="str">
        <f t="shared" si="5"/>
        <v/>
      </c>
      <c r="M57" s="685" t="str">
        <f t="shared" si="4"/>
        <v/>
      </c>
      <c r="O57" s="101" t="s">
        <v>122</v>
      </c>
      <c r="P57" s="63"/>
      <c r="Q57" s="63"/>
      <c r="R57" s="63"/>
      <c r="S57" s="63"/>
      <c r="T57" s="63"/>
      <c r="U57" s="63"/>
      <c r="W57" s="3">
        <v>1</v>
      </c>
    </row>
    <row r="58" spans="2:23" ht="21" customHeight="1">
      <c r="B58" s="784"/>
      <c r="C58" s="55"/>
      <c r="D58" s="49" t="str" cm="1">
        <f t="array" ref="D58">IF(ROW()=ROW(D47),C50,INDEX(E47:E60,ROW()-ROW(D47)))</f>
        <v/>
      </c>
      <c r="E58" s="89" t="str">
        <f>IF(OR(D58="",C49="",C49&lt;=0,F58=""),"",TRIM(MID(D58,LEN(F58)+1+IF(MID(D58,LEN(F58)+1,1)=" ",1,0),99999)))</f>
        <v/>
      </c>
      <c r="F58" s="49" t="str">
        <f>IF(OR(G58="",G58=0,G58="0"),"",IF(LEN(G58)&lt;=C49,G58,IF(LEN(SUBSTITUTE(H58," ",""))=C49+1,LEFT(G58,C49),LEFT(G58,FIND("§",SUBSTITUTE(H58," ","§",LEN(H58)-LEN(SUBSTITUTE(H58," ",""))))-1))))</f>
        <v/>
      </c>
      <c r="G58" s="49" t="str">
        <f t="shared" si="3"/>
        <v/>
      </c>
      <c r="H58" s="49" t="str">
        <f>IF(OR(G58="",G58=0,G58="0"),"",LEFT(G58,C49+1))</f>
        <v/>
      </c>
      <c r="I58" s="246" t="str">
        <f>IF(LEN(TRIM(J58))&gt;0,MAX(I18:I57)+1,"")</f>
        <v/>
      </c>
      <c r="J58" s="110"/>
      <c r="K58" s="143"/>
      <c r="L58" s="684" t="str">
        <f t="shared" si="5"/>
        <v/>
      </c>
      <c r="M58" s="685" t="str">
        <f t="shared" si="4"/>
        <v/>
      </c>
      <c r="O58" s="102" t="s">
        <v>123</v>
      </c>
      <c r="P58" s="63"/>
      <c r="Q58" s="63"/>
      <c r="R58" s="63"/>
      <c r="S58" s="63"/>
      <c r="T58" s="63"/>
      <c r="U58" s="63"/>
      <c r="W58" s="3">
        <v>1</v>
      </c>
    </row>
    <row r="59" spans="2:23" ht="21" customHeight="1">
      <c r="B59" s="784"/>
      <c r="C59" s="55"/>
      <c r="D59" s="49" t="str" cm="1">
        <f t="array" ref="D59">IF(ROW()=ROW(D47),C50,INDEX(E47:E60,ROW()-ROW(D47)))</f>
        <v/>
      </c>
      <c r="E59" s="89" t="str">
        <f>IF(OR(D59="",C49="",C49&lt;=0,F59=""),"",TRIM(MID(D59,LEN(F59)+1+IF(MID(D59,LEN(F59)+1,1)=" ",1,0),99999)))</f>
        <v/>
      </c>
      <c r="F59" s="49" t="str">
        <f>IF(OR(G59="",G59=0,G59="0"),"",IF(LEN(G59)&lt;=C49,G59,IF(LEN(SUBSTITUTE(H59," ",""))=C49+1,LEFT(G59,C49),LEFT(G59,FIND("§",SUBSTITUTE(H59," ","§",LEN(H59)-LEN(SUBSTITUTE(H59," ",""))))-1))))</f>
        <v/>
      </c>
      <c r="G59" s="49" t="str">
        <f t="shared" si="3"/>
        <v/>
      </c>
      <c r="H59" s="49" t="str">
        <f>IF(OR(G59="",G59=0,G59="0"),"",LEFT(G59,C49+1))</f>
        <v/>
      </c>
      <c r="I59" s="246" t="str">
        <f>IF(LEN(TRIM(J59))&gt;0,MAX(I18:I58)+1,"")</f>
        <v/>
      </c>
      <c r="J59" s="110"/>
      <c r="K59" s="143"/>
      <c r="L59" s="684" t="str">
        <f t="shared" si="5"/>
        <v/>
      </c>
      <c r="M59" s="685" t="str">
        <f t="shared" si="4"/>
        <v/>
      </c>
      <c r="O59" s="101" t="s">
        <v>124</v>
      </c>
      <c r="P59" s="63"/>
      <c r="Q59" s="63"/>
      <c r="R59" s="63"/>
      <c r="S59" s="63"/>
      <c r="T59" s="63"/>
      <c r="U59" s="63"/>
      <c r="W59" s="3">
        <v>1</v>
      </c>
    </row>
    <row r="60" spans="2:23" ht="21" customHeight="1">
      <c r="B60" s="784"/>
      <c r="C60" s="55"/>
      <c r="D60" s="49" t="str" cm="1">
        <f t="array" ref="D60">IF(ROW()=ROW(D47),C50,INDEX(E47:E60,ROW()-ROW(D47)))</f>
        <v/>
      </c>
      <c r="E60" s="89" t="str">
        <f>IF(OR(D60="",C49="",C49&lt;=0,F60=""),"",TRIM(MID(D60,LEN(F60)+1+IF(MID(D60,LEN(F60)+1,1)=" ",1,0),99999)))</f>
        <v/>
      </c>
      <c r="F60" s="49" t="str">
        <f>IF(OR(G60="",G60=0,G60="0"),"",IF(LEN(G60)&lt;=C49,G60,IF(LEN(SUBSTITUTE(H60," ",""))=C49+1,LEFT(G60,C49),LEFT(G60,FIND("§",SUBSTITUTE(H60," ","§",LEN(H60)-LEN(SUBSTITUTE(H60," ",""))))-1))))</f>
        <v/>
      </c>
      <c r="G60" s="49" t="str">
        <f t="shared" si="3"/>
        <v/>
      </c>
      <c r="H60" s="49" t="str">
        <f>IF(OR(G60="",G60=0,G60="0"),"",LEFT(G60,C49+1))</f>
        <v/>
      </c>
      <c r="I60" s="246" t="str">
        <f>IF(LEN(TRIM(J60))&gt;0,MAX(I18:I59)+1,"")</f>
        <v/>
      </c>
      <c r="J60" s="110"/>
      <c r="K60" s="143"/>
      <c r="L60" s="684" t="str">
        <f t="shared" si="5"/>
        <v/>
      </c>
      <c r="M60" s="685" t="str">
        <f t="shared" si="4"/>
        <v/>
      </c>
      <c r="O60" s="102" t="s">
        <v>125</v>
      </c>
      <c r="P60" s="63"/>
      <c r="Q60" s="63"/>
      <c r="R60" s="63"/>
      <c r="S60" s="63"/>
      <c r="T60" s="63"/>
      <c r="U60" s="63"/>
      <c r="W60" s="3">
        <v>1</v>
      </c>
    </row>
    <row r="61" spans="2:23" ht="21" customHeight="1">
      <c r="B61" s="784"/>
      <c r="C61" s="88" t="str">
        <f>IF(TRIM(SUBSTITUTE(K22,CHAR(160),""))="","",K22)</f>
        <v>Portez à ébullition, puis baissez le feu et</v>
      </c>
      <c r="D61" s="49" t="str" cm="1">
        <f t="array" ref="D61">IF(ROW()=ROW(D61),C64,INDEX(E61:E74,ROW()-ROW(D61)))</f>
        <v>Portez à ébullition, puis baissez le feu et</v>
      </c>
      <c r="E61" s="89" t="str">
        <f>IF(OR(D61="",C63="",C63&lt;=0,F61=""),"",TRIM(MID(D61,LEN(F61)+1+IF(MID(D61,LEN(F61)+1,1)=" ",1,0),99999)))</f>
        <v/>
      </c>
      <c r="F61" s="49" t="str">
        <f>IF(OR(G61="",G61=0,G61="0"),"",IF(LEN(G61)&lt;=C63,G61,IF(LEN(SUBSTITUTE(H61," ",""))=C63+1,LEFT(G61,C63),LEFT(G61,FIND("§",SUBSTITUTE(H61," ","§",LEN(H61)-LEN(SUBSTITUTE(H61," ",""))))-1))))</f>
        <v>Portez à ébullition, puis baissez le feu et</v>
      </c>
      <c r="G61" s="49" t="str">
        <f t="shared" si="3"/>
        <v>Portez à ébullition, puis baissez le feu et</v>
      </c>
      <c r="H61" s="49" t="str">
        <f>IF(OR(G61="",G61=0,G61="0"),"",LEFT(G61,C63+1))</f>
        <v>Portez à ébullition, puis baissez le feu et</v>
      </c>
      <c r="I61" s="246" t="str">
        <f>IF(LEN(TRIM(J61))&gt;0,MAX(I18:I60)+1,"")</f>
        <v/>
      </c>
      <c r="J61" s="110"/>
      <c r="K61" s="143"/>
      <c r="L61" s="684" t="str">
        <f t="shared" si="5"/>
        <v/>
      </c>
      <c r="M61" s="685" t="str">
        <f t="shared" si="4"/>
        <v/>
      </c>
      <c r="O61" s="101" t="s">
        <v>126</v>
      </c>
      <c r="P61" s="63"/>
      <c r="Q61" s="63"/>
      <c r="R61" s="63"/>
      <c r="S61" s="63"/>
      <c r="T61" s="63"/>
      <c r="U61" s="63"/>
      <c r="W61" s="3">
        <v>1</v>
      </c>
    </row>
    <row r="62" spans="2:23" ht="21" customHeight="1">
      <c r="B62" s="784"/>
      <c r="C62" s="55" t="str">
        <f>TRIM(SUBSTITUTE(SUBSTITUTE(SUBSTITUTE(SUBSTITUTE(SUBSTITUTE(SUBSTITUTE(SUBSTITUTE(SUBSTITUTE(SUBSTITUTE(CLEAN(IF(OR(LEFT(C61,1)="-",LEFT(C61,1)="="),MID(C61,2,99999),C61)),"—","-"),"–","-"),CHAR(160)," "),CHAR(9)," "),CHAR(13)," "),CHAR(10)," ")," "," ")," "," ")," "," "))</f>
        <v>Portez à ébullition, puis baissez le feu et</v>
      </c>
      <c r="D62" s="49" t="str" cm="1">
        <f t="array" ref="D62">IF(ROW()=ROW(D61),C64,INDEX(E61:E74,ROW()-ROW(D61)))</f>
        <v/>
      </c>
      <c r="E62" s="89" t="str">
        <f>IF(OR(D62="",C63="",C63&lt;=0,F62=""),"",TRIM(MID(D62,LEN(F62)+1+IF(MID(D62,LEN(F62)+1,1)=" ",1,0),99999)))</f>
        <v/>
      </c>
      <c r="F62" s="49" t="str">
        <f>IF(OR(G62="",G62=0,G62="0"),"",IF(LEN(G62)&lt;=C63,G62,IF(LEN(SUBSTITUTE(H62," ",""))=C63+1,LEFT(G62,C63),LEFT(G62,FIND("§",SUBSTITUTE(H62," ","§",LEN(H62)-LEN(SUBSTITUTE(H62," ",""))))-1))))</f>
        <v/>
      </c>
      <c r="G62" s="49" t="str">
        <f t="shared" si="3"/>
        <v/>
      </c>
      <c r="H62" s="49" t="str">
        <f>IF(OR(G62="",G62=0,G62="0"),"",LEFT(G62,C63+1))</f>
        <v/>
      </c>
      <c r="I62" s="246" t="str">
        <f>IF(LEN(TRIM(J62))&gt;0,MAX(I18:I61)+1,"")</f>
        <v/>
      </c>
      <c r="J62" s="110"/>
      <c r="K62" s="143"/>
      <c r="L62" s="684" t="str">
        <f t="shared" si="5"/>
        <v/>
      </c>
      <c r="M62" s="685" t="str">
        <f t="shared" si="4"/>
        <v/>
      </c>
      <c r="O62" s="102" t="s">
        <v>127</v>
      </c>
      <c r="P62" s="63"/>
      <c r="Q62" s="63"/>
      <c r="R62" s="63"/>
      <c r="S62" s="63"/>
      <c r="T62" s="63"/>
      <c r="U62" s="63"/>
      <c r="W62" s="3">
        <v>1</v>
      </c>
    </row>
    <row r="63" spans="2:23" ht="21" customHeight="1" thickBot="1">
      <c r="B63" s="784"/>
      <c r="C63" s="92">
        <f>C16</f>
        <v>120</v>
      </c>
      <c r="D63" s="49" t="str" cm="1">
        <f t="array" ref="D63">IF(ROW()=ROW(D61),C64,INDEX(E61:E74,ROW()-ROW(D61)))</f>
        <v/>
      </c>
      <c r="E63" s="89" t="str">
        <f>IF(OR(D63="",C63="",C63&lt;=0,F63=""),"",TRIM(MID(D63,LEN(F63)+1+IF(MID(D63,LEN(F63)+1,1)=" ",1,0),99999)))</f>
        <v/>
      </c>
      <c r="F63" s="49" t="str">
        <f>IF(OR(G63="",G63=0,G63="0"),"",IF(LEN(G63)&lt;=C63,G63,IF(LEN(SUBSTITUTE(H63," ",""))=C63+1,LEFT(G63,C63),LEFT(G63,FIND("§",SUBSTITUTE(H63," ","§",LEN(H63)-LEN(SUBSTITUTE(H63," ",""))))-1))))</f>
        <v/>
      </c>
      <c r="G63" s="49" t="str">
        <f t="shared" si="3"/>
        <v/>
      </c>
      <c r="H63" s="49" t="str">
        <f>IF(OR(G63="",G63=0,G63="0"),"",LEFT(G63,C63+1))</f>
        <v/>
      </c>
      <c r="I63" s="246" t="str">
        <f>IF(LEN(TRIM(J63))&gt;0,MAX(I18:I62)+1,"")</f>
        <v/>
      </c>
      <c r="J63" s="110"/>
      <c r="K63" s="145"/>
      <c r="L63" s="684" t="str">
        <f t="shared" si="5"/>
        <v/>
      </c>
      <c r="M63" s="685" t="str">
        <f t="shared" si="4"/>
        <v/>
      </c>
      <c r="O63" s="102" t="s">
        <v>128</v>
      </c>
      <c r="P63" s="63"/>
      <c r="Q63" s="63"/>
      <c r="R63" s="63"/>
      <c r="S63" s="63"/>
      <c r="T63" s="63"/>
      <c r="U63" s="63"/>
      <c r="W63" s="3">
        <v>1</v>
      </c>
    </row>
    <row r="64" spans="2:23" ht="21" customHeight="1">
      <c r="B64" s="784"/>
      <c r="C64" s="103" t="str">
        <f>IF(UPPER(TRIM(C17))="X",C68,C62)</f>
        <v>Portez à ébullition, puis baissez le feu et</v>
      </c>
      <c r="D64" s="104" t="str" cm="1">
        <f t="array" ref="D64">IF(ROW()=ROW(D61),C64,INDEX(E61:E74,ROW()-ROW(D61)))</f>
        <v/>
      </c>
      <c r="E64" s="105" t="str">
        <f>IF(OR(D64="",C63="",C63&lt;=0,F64=""),"",TRIM(MID(D64,LEN(F64)+1+IF(MID(D64,LEN(F64)+1,1)=" ",1,0),99999)))</f>
        <v/>
      </c>
      <c r="F64" s="104" t="str">
        <f>IF(OR(G64="",G64=0,G64="0"),"",IF(LEN(G64)&lt;=C63,G64,IF(LEN(SUBSTITUTE(H64," ",""))=C63+1,LEFT(G64,C63),LEFT(G64,FIND("§",SUBSTITUTE(H64," ","§",LEN(H64)-LEN(SUBSTITUTE(H64," ",""))))-1))))</f>
        <v/>
      </c>
      <c r="G64" s="104" t="str">
        <f t="shared" si="3"/>
        <v/>
      </c>
      <c r="H64" s="104" t="str">
        <f>IF(OR(G64="",G64=0,G64="0"),"",LEFT(G64,C63+1))</f>
        <v/>
      </c>
      <c r="I64" s="246" t="str">
        <f>IF(LEN(TRIM(J64))&gt;0,MAX(I18:I63)+1,"")</f>
        <v/>
      </c>
      <c r="J64" s="110"/>
      <c r="K64" s="106">
        <f ca="1">CELL("largeur",K64)</f>
        <v>45</v>
      </c>
      <c r="L64" s="27">
        <f ca="1">CELL("largeur",L64)</f>
        <v>10</v>
      </c>
      <c r="M64" s="28">
        <f ca="1">CELL("largeur",M64)</f>
        <v>10</v>
      </c>
      <c r="O64" s="63"/>
      <c r="P64" s="63"/>
      <c r="Q64" s="63"/>
      <c r="R64" s="63"/>
      <c r="S64" s="63"/>
      <c r="T64" s="63"/>
      <c r="U64" s="63"/>
      <c r="W64" s="3">
        <v>1</v>
      </c>
    </row>
    <row r="65" spans="2:23" ht="21" customHeight="1">
      <c r="B65" s="784"/>
      <c r="C65" s="688" t="str">
        <f>TRIM(SUBSTITUTE(SUBSTITUTE(SUBSTITUTE(SUBSTITUTE(SUBSTITUTE(SUBSTITUTE(SUBSTITUTE(SUBSTITUTE(SUBSTITUTE(SUBSTITUTE(C62,","," "),";"," "),":"," "),"!"," "),"?"," "),"…"," "),"»"," "),"«"," "),"/"," "),"."," "))</f>
        <v>Portez à ébullition puis baissez le feu et</v>
      </c>
      <c r="D65" s="689" t="str" cm="1">
        <f t="array" ref="D65">IF(ROW()=ROW(D61),C64,INDEX(E61:E74,ROW()-ROW(D61)))</f>
        <v/>
      </c>
      <c r="E65" s="690" t="str">
        <f>IF(OR(D65="",C63="",C63&lt;=0,F65=""),"",TRIM(MID(D65,LEN(F65)+1+IF(MID(D65,LEN(F65)+1,1)=" ",1,0),99999)))</f>
        <v/>
      </c>
      <c r="F65" s="689" t="str">
        <f>IF(OR(G65="",G65=0,G65="0"),"",IF(LEN(G65)&lt;=C63,G65,IF(LEN(SUBSTITUTE(H65," ",""))=C63+1,LEFT(G65,C63),LEFT(G65,FIND("§",SUBSTITUTE(H65," ","§",LEN(H65)-LEN(SUBSTITUTE(H65," ",""))))-1))))</f>
        <v/>
      </c>
      <c r="G65" s="689" t="str">
        <f t="shared" si="3"/>
        <v/>
      </c>
      <c r="H65" s="689" t="str">
        <f>IF(OR(G65="",G65=0,G65="0"),"",LEFT(G65,C63+1))</f>
        <v/>
      </c>
      <c r="I65" s="246" t="str">
        <f>IF(LEN(TRIM(J65))&gt;0,MAX(I18:I64)+1,"")</f>
        <v/>
      </c>
      <c r="J65" s="110"/>
      <c r="K65" s="686">
        <v>10</v>
      </c>
      <c r="L65" s="686">
        <v>10</v>
      </c>
      <c r="M65" s="687">
        <v>10</v>
      </c>
      <c r="O65" s="63"/>
      <c r="P65" s="63"/>
      <c r="Q65" s="63"/>
      <c r="R65" s="63"/>
      <c r="S65" s="63"/>
      <c r="T65" s="63"/>
      <c r="U65" s="63"/>
      <c r="W65" s="3">
        <v>1</v>
      </c>
    </row>
    <row r="66" spans="2:23" ht="21" customHeight="1">
      <c r="B66" s="784"/>
      <c r="C66" s="49" t="str">
        <f>TRIM(SUBSTITUTE(SUBSTITUTE(SUBSTITUTE(SUBSTITUTE(SUBSTITUTE(SUBSTITUTE(SUBSTITUTE(SUBSTITUTE(C65,"("," "),")"," "),CHAR(34)," "),"-"," "),"_"," "),"&lt;"," "),"&gt;"," "),"="," "))</f>
        <v>Portez à ébullition puis baissez le feu et</v>
      </c>
      <c r="D66" s="49" t="str" cm="1">
        <f t="array" ref="D66">IF(ROW()=ROW(D61),C64,INDEX(E61:E74,ROW()-ROW(D61)))</f>
        <v/>
      </c>
      <c r="E66" s="89" t="str">
        <f>IF(OR(D66="",C63="",C63&lt;=0,F66=""),"",TRIM(MID(D66,LEN(F66)+1+IF(MID(D66,LEN(F66)+1,1)=" ",1,0),99999)))</f>
        <v/>
      </c>
      <c r="F66" s="49" t="str">
        <f>IF(OR(G66="",G66=0,G66="0"),"",IF(LEN(G66)&lt;=C63,G66,IF(LEN(SUBSTITUTE(H66," ",""))=C63+1,LEFT(G66,C63),LEFT(G66,FIND("§",SUBSTITUTE(H66," ","§",LEN(H66)-LEN(SUBSTITUTE(H66," ",""))))-1))))</f>
        <v/>
      </c>
      <c r="G66" s="49" t="str">
        <f t="shared" si="3"/>
        <v/>
      </c>
      <c r="H66" s="49" t="str">
        <f>IF(OR(G66="",G66=0,G66="0"),"",LEFT(G66,C63+1))</f>
        <v/>
      </c>
      <c r="I66" s="246" t="str">
        <f>IF(LEN(TRIM(J66))&gt;0,MAX(I18:I65)+1,"")</f>
        <v/>
      </c>
      <c r="J66" s="110"/>
      <c r="K66" s="107"/>
      <c r="L66" s="107"/>
      <c r="M66" s="150"/>
      <c r="O66" s="16" t="s">
        <v>184</v>
      </c>
      <c r="P66" s="63"/>
      <c r="Q66" s="63"/>
      <c r="R66" s="63"/>
      <c r="S66" s="63"/>
      <c r="T66" s="63"/>
      <c r="U66" s="63"/>
      <c r="V66" s="63"/>
      <c r="W66" s="3">
        <v>1</v>
      </c>
    </row>
    <row r="67" spans="2:23" ht="21" customHeight="1">
      <c r="B67" s="784"/>
      <c r="C67" s="55" t="str">
        <f>TRIM(SUBSTITUTE(SUBSTITUTE(SUBSTITUTE(SUBSTITUTE(C66,"►"," "),"▼"," "),"▲"," "),"◄"," "))</f>
        <v>Portez à ébullition puis baissez le feu et</v>
      </c>
      <c r="D67" s="49" t="str" cm="1">
        <f t="array" ref="D67">IF(ROW()=ROW(D61),C64,INDEX(E61:E74,ROW()-ROW(D61)))</f>
        <v/>
      </c>
      <c r="E67" s="89" t="str">
        <f>IF(OR(D67="",C63="",C63&lt;=0,F67=""),"",TRIM(MID(D67,LEN(F67)+1+IF(MID(D67,LEN(F67)+1,1)=" ",1,0),99999)))</f>
        <v/>
      </c>
      <c r="F67" s="49" t="str">
        <f>IF(OR(G67="",G67=0,G67="0"),"",IF(LEN(G67)&lt;=C63,G67,IF(LEN(SUBSTITUTE(H67," ",""))=C63+1,LEFT(G67,C63),LEFT(G67,FIND("§",SUBSTITUTE(H67," ","§",LEN(H67)-LEN(SUBSTITUTE(H67," ",""))))-1))))</f>
        <v/>
      </c>
      <c r="G67" s="49" t="str">
        <f t="shared" si="3"/>
        <v/>
      </c>
      <c r="H67" s="49" t="str">
        <f>IF(OR(G67="",G67=0,G67="0"),"",LEFT(G67,C63+1))</f>
        <v/>
      </c>
      <c r="I67" s="246" t="str">
        <f>IF(LEN(TRIM(J67))&gt;0,MAX(I18:I66)+1,"")</f>
        <v/>
      </c>
      <c r="J67" s="110"/>
      <c r="K67" s="107"/>
      <c r="L67" s="107"/>
      <c r="M67" s="150"/>
      <c r="O67" s="2" t="s">
        <v>156</v>
      </c>
      <c r="P67" s="63"/>
      <c r="Q67" s="63"/>
      <c r="R67" s="63"/>
      <c r="S67" s="63"/>
      <c r="T67" s="63"/>
      <c r="U67" s="63"/>
      <c r="V67" s="63"/>
      <c r="W67" s="3">
        <v>1</v>
      </c>
    </row>
    <row r="68" spans="2:23" ht="21" customHeight="1">
      <c r="B68" s="784"/>
      <c r="C68" s="55" t="str">
        <f>TRIM(SUBSTITUTE(SUBSTITUTE(C67,"“"," "),"”"," "))</f>
        <v>Portez à ébullition puis baissez le feu et</v>
      </c>
      <c r="D68" s="49" t="str" cm="1">
        <f t="array" ref="D68">IF(ROW()=ROW(D61),C64,INDEX(E61:E74,ROW()-ROW(D61)))</f>
        <v/>
      </c>
      <c r="E68" s="89" t="str">
        <f>IF(OR(D68="",C63="",C63&lt;=0,F68=""),"",TRIM(MID(D68,LEN(F68)+1+IF(MID(D68,LEN(F68)+1,1)=" ",1,0),99999)))</f>
        <v/>
      </c>
      <c r="F68" s="49" t="str">
        <f>IF(OR(G68="",G68=0,G68="0"),"",IF(LEN(G68)&lt;=C63,G68,IF(LEN(SUBSTITUTE(H68," ",""))=C63+1,LEFT(G68,C63),LEFT(G68,FIND("§",SUBSTITUTE(H68," ","§",LEN(H68)-LEN(SUBSTITUTE(H68," ",""))))-1))))</f>
        <v/>
      </c>
      <c r="G68" s="49" t="str">
        <f t="shared" si="3"/>
        <v/>
      </c>
      <c r="H68" s="49" t="str">
        <f>IF(OR(G68="",G68=0,G68="0"),"",LEFT(G68,C63+1))</f>
        <v/>
      </c>
      <c r="I68" s="246" t="str">
        <f>IF(LEN(TRIM(J68))&gt;0,MAX(I18:I67)+1,"")</f>
        <v/>
      </c>
      <c r="J68" s="110"/>
      <c r="K68" s="107"/>
      <c r="L68" s="107"/>
      <c r="M68" s="150"/>
      <c r="O68" s="63" t="s">
        <v>224</v>
      </c>
      <c r="P68" s="63"/>
      <c r="Q68" s="63"/>
      <c r="R68" s="63"/>
      <c r="S68" s="63"/>
      <c r="T68" s="63"/>
      <c r="U68" s="63"/>
      <c r="V68" s="63"/>
      <c r="W68" s="3">
        <v>1</v>
      </c>
    </row>
    <row r="69" spans="2:23" ht="21" customHeight="1">
      <c r="B69" s="784"/>
      <c r="C69" s="55"/>
      <c r="D69" s="49" t="str" cm="1">
        <f t="array" ref="D69">IF(ROW()=ROW(D61),C64,INDEX(E61:E74,ROW()-ROW(D61)))</f>
        <v/>
      </c>
      <c r="E69" s="89" t="str">
        <f>IF(OR(D69="",C63="",C63&lt;=0,F69=""),"",TRIM(MID(D69,LEN(F69)+1+IF(MID(D69,LEN(F69)+1,1)=" ",1,0),99999)))</f>
        <v/>
      </c>
      <c r="F69" s="49" t="str">
        <f>IF(OR(G69="",G69=0,G69="0"),"",IF(LEN(G69)&lt;=C63,G69,IF(LEN(SUBSTITUTE(H69," ",""))=C63+1,LEFT(G69,C63),LEFT(G69,FIND("§",SUBSTITUTE(H69," ","§",LEN(H69)-LEN(SUBSTITUTE(H69," ",""))))-1))))</f>
        <v/>
      </c>
      <c r="G69" s="49" t="str">
        <f t="shared" si="3"/>
        <v/>
      </c>
      <c r="H69" s="49" t="str">
        <f>IF(OR(G69="",G69=0,G69="0"),"",LEFT(G69,C63+1))</f>
        <v/>
      </c>
      <c r="I69" s="246" t="str">
        <f>IF(LEN(TRIM(J69))&gt;0,MAX(I18:I68)+1,"")</f>
        <v/>
      </c>
      <c r="J69" s="110"/>
      <c r="K69" s="107"/>
      <c r="L69" s="107"/>
      <c r="M69" s="150"/>
      <c r="O69" s="63" t="s">
        <v>225</v>
      </c>
      <c r="P69" s="63"/>
      <c r="Q69" s="63"/>
      <c r="R69" s="63"/>
      <c r="S69" s="63"/>
      <c r="T69" s="63"/>
      <c r="U69" s="63"/>
      <c r="V69" s="63"/>
      <c r="W69" s="3">
        <v>1</v>
      </c>
    </row>
    <row r="70" spans="2:23" ht="21" customHeight="1">
      <c r="B70" s="784"/>
      <c r="C70" s="55"/>
      <c r="D70" s="49" t="str" cm="1">
        <f t="array" ref="D70">IF(ROW()=ROW(D61),C64,INDEX(E61:E74,ROW()-ROW(D61)))</f>
        <v/>
      </c>
      <c r="E70" s="89" t="str">
        <f>IF(OR(D70="",C63="",C63&lt;=0,F70=""),"",TRIM(MID(D70,LEN(F70)+1+IF(MID(D70,LEN(F70)+1,1)=" ",1,0),99999)))</f>
        <v/>
      </c>
      <c r="F70" s="49" t="str">
        <f>IF(OR(G70="",G70=0,G70="0"),"",IF(LEN(G70)&lt;=C63,G70,IF(LEN(SUBSTITUTE(H70," ",""))=C63+1,LEFT(G70,C63),LEFT(G70,FIND("§",SUBSTITUTE(H70," ","§",LEN(H70)-LEN(SUBSTITUTE(H70," ",""))))-1))))</f>
        <v/>
      </c>
      <c r="G70" s="49" t="str">
        <f t="shared" si="3"/>
        <v/>
      </c>
      <c r="H70" s="49" t="str">
        <f>IF(OR(G70="",G70=0,G70="0"),"",LEFT(G70,C63+1))</f>
        <v/>
      </c>
      <c r="I70" s="246" t="str">
        <f>IF(LEN(TRIM(J70))&gt;0,MAX(I18:I69)+1,"")</f>
        <v/>
      </c>
      <c r="J70" s="110"/>
      <c r="K70" s="107"/>
      <c r="L70" s="107"/>
      <c r="M70" s="150"/>
      <c r="O70" s="63" t="s">
        <v>226</v>
      </c>
      <c r="P70" s="63"/>
      <c r="Q70" s="63"/>
      <c r="R70" s="63"/>
      <c r="S70" s="63"/>
      <c r="T70" s="63"/>
      <c r="U70" s="63"/>
      <c r="V70" s="63"/>
      <c r="W70" s="3">
        <v>1</v>
      </c>
    </row>
    <row r="71" spans="2:23" ht="21" customHeight="1">
      <c r="B71" s="784"/>
      <c r="C71" s="55"/>
      <c r="D71" s="49" t="str" cm="1">
        <f t="array" ref="D71">IF(ROW()=ROW(D61),C64,INDEX(E61:E74,ROW()-ROW(D61)))</f>
        <v/>
      </c>
      <c r="E71" s="89" t="str">
        <f>IF(OR(D71="",C63="",C63&lt;=0,F71=""),"",TRIM(MID(D71,LEN(F71)+1+IF(MID(D71,LEN(F71)+1,1)=" ",1,0),99999)))</f>
        <v/>
      </c>
      <c r="F71" s="49" t="str">
        <f>IF(OR(G71="",G71=0,G71="0"),"",IF(LEN(G71)&lt;=C63,G71,IF(LEN(SUBSTITUTE(H71," ",""))=C63+1,LEFT(G71,C63),LEFT(G71,FIND("§",SUBSTITUTE(H71," ","§",LEN(H71)-LEN(SUBSTITUTE(H71," ",""))))-1))))</f>
        <v/>
      </c>
      <c r="G71" s="49" t="str">
        <f t="shared" si="3"/>
        <v/>
      </c>
      <c r="H71" s="49" t="str">
        <f>IF(OR(G71="",G71=0,G71="0"),"",LEFT(G71,C63+1))</f>
        <v/>
      </c>
      <c r="I71" s="246" t="str">
        <f>IF(LEN(TRIM(J71))&gt;0,MAX(I18:I70)+1,"")</f>
        <v/>
      </c>
      <c r="J71" s="110"/>
      <c r="K71" s="107"/>
      <c r="L71" s="107"/>
      <c r="M71" s="150"/>
      <c r="O71" s="63"/>
      <c r="P71" s="63"/>
      <c r="Q71" s="63"/>
      <c r="R71" s="63"/>
      <c r="S71" s="63"/>
      <c r="T71" s="63"/>
      <c r="U71" s="63"/>
      <c r="V71" s="63"/>
      <c r="W71" s="3">
        <v>1</v>
      </c>
    </row>
    <row r="72" spans="2:23" ht="21" customHeight="1">
      <c r="B72" s="784"/>
      <c r="C72" s="55"/>
      <c r="D72" s="49" t="str" cm="1">
        <f t="array" ref="D72">IF(ROW()=ROW(D61),C64,INDEX(E61:E74,ROW()-ROW(D61)))</f>
        <v/>
      </c>
      <c r="E72" s="89" t="str">
        <f>IF(OR(D72="",C63="",C63&lt;=0,F72=""),"",TRIM(MID(D72,LEN(F72)+1+IF(MID(D72,LEN(F72)+1,1)=" ",1,0),99999)))</f>
        <v/>
      </c>
      <c r="F72" s="49" t="str">
        <f>IF(OR(G72="",G72=0,G72="0"),"",IF(LEN(G72)&lt;=C63,G72,IF(LEN(SUBSTITUTE(H72," ",""))=C63+1,LEFT(G72,C63),LEFT(G72,FIND("§",SUBSTITUTE(H72," ","§",LEN(H72)-LEN(SUBSTITUTE(H72," ",""))))-1))))</f>
        <v/>
      </c>
      <c r="G72" s="49" t="str">
        <f t="shared" si="3"/>
        <v/>
      </c>
      <c r="H72" s="49" t="str">
        <f>IF(OR(G72="",G72=0,G72="0"),"",LEFT(G72,C63+1))</f>
        <v/>
      </c>
      <c r="I72" s="246" t="str">
        <f>IF(LEN(TRIM(J72))&gt;0,MAX(I18:I71)+1,"")</f>
        <v/>
      </c>
      <c r="J72" s="110"/>
      <c r="K72" s="107"/>
      <c r="L72" s="107"/>
      <c r="M72" s="150"/>
      <c r="O72" s="63" t="s">
        <v>185</v>
      </c>
      <c r="P72" s="63"/>
      <c r="Q72" s="63"/>
      <c r="R72" s="63"/>
      <c r="S72" s="63"/>
      <c r="T72" s="63"/>
      <c r="U72" s="63"/>
      <c r="V72" s="63"/>
      <c r="W72" s="3">
        <v>1</v>
      </c>
    </row>
    <row r="73" spans="2:23" ht="21" customHeight="1">
      <c r="B73" s="784"/>
      <c r="C73" s="55"/>
      <c r="D73" s="49" t="str" cm="1">
        <f t="array" ref="D73">IF(ROW()=ROW(D61),C64,INDEX(E61:E74,ROW()-ROW(D61)))</f>
        <v/>
      </c>
      <c r="E73" s="89" t="str">
        <f>IF(OR(D73="",C63="",C63&lt;=0,F73=""),"",TRIM(MID(D73,LEN(F73)+1+IF(MID(D73,LEN(F73)+1,1)=" ",1,0),99999)))</f>
        <v/>
      </c>
      <c r="F73" s="49" t="str">
        <f>IF(OR(G73="",G73=0,G73="0"),"",IF(LEN(G73)&lt;=C63,G73,IF(LEN(SUBSTITUTE(H73," ",""))=C63+1,LEFT(G73,C63),LEFT(G73,FIND("§",SUBSTITUTE(H73," ","§",LEN(H73)-LEN(SUBSTITUTE(H73," ",""))))-1))))</f>
        <v/>
      </c>
      <c r="G73" s="49" t="str">
        <f t="shared" si="3"/>
        <v/>
      </c>
      <c r="H73" s="49" t="str">
        <f>IF(OR(G73="",G73=0,G73="0"),"",LEFT(G73,C63+1))</f>
        <v/>
      </c>
      <c r="I73" s="246" t="str">
        <f>IF(LEN(TRIM(J73))&gt;0,MAX(I18:I72)+1,"")</f>
        <v/>
      </c>
      <c r="J73" s="110"/>
      <c r="K73" s="107"/>
      <c r="L73" s="107"/>
      <c r="M73" s="150"/>
      <c r="O73" s="118" t="s">
        <v>186</v>
      </c>
      <c r="P73" s="63"/>
      <c r="Q73" s="63"/>
      <c r="R73" s="63"/>
      <c r="S73" s="63"/>
      <c r="T73" s="63"/>
      <c r="U73" s="63"/>
      <c r="V73" s="63"/>
      <c r="W73" s="3">
        <v>1</v>
      </c>
    </row>
    <row r="74" spans="2:23" ht="21" customHeight="1">
      <c r="B74" s="784"/>
      <c r="C74" s="55"/>
      <c r="D74" s="49" t="str" cm="1">
        <f t="array" ref="D74">IF(ROW()=ROW(D61),C64,INDEX(E61:E74,ROW()-ROW(D61)))</f>
        <v/>
      </c>
      <c r="E74" s="89" t="str">
        <f>IF(OR(D74="",C63="",C63&lt;=0,F74=""),"",TRIM(MID(D74,LEN(F74)+1+IF(MID(D74,LEN(F74)+1,1)=" ",1,0),99999)))</f>
        <v/>
      </c>
      <c r="F74" s="49" t="str">
        <f>IF(OR(G74="",G74=0,G74="0"),"",IF(LEN(G74)&lt;=C63,G74,IF(LEN(SUBSTITUTE(H74," ",""))=C63+1,LEFT(G74,C63),LEFT(G74,FIND("§",SUBSTITUTE(H74," ","§",LEN(H74)-LEN(SUBSTITUTE(H74," ",""))))-1))))</f>
        <v/>
      </c>
      <c r="G74" s="49" t="str">
        <f t="shared" si="3"/>
        <v/>
      </c>
      <c r="H74" s="49" t="str">
        <f>IF(OR(G74="",G74=0,G74="0"),"",LEFT(G74,C63+1))</f>
        <v/>
      </c>
      <c r="I74" s="246" t="str">
        <f>IF(LEN(TRIM(J74))&gt;0,MAX(I18:I73)+1,"")</f>
        <v/>
      </c>
      <c r="J74" s="110"/>
      <c r="K74" s="107"/>
      <c r="L74" s="107"/>
      <c r="M74" s="150"/>
      <c r="O74" s="2"/>
      <c r="P74" s="63"/>
      <c r="Q74" s="63"/>
      <c r="R74" s="63"/>
      <c r="S74" s="63"/>
      <c r="T74" s="63"/>
      <c r="U74" s="63"/>
      <c r="V74" s="63"/>
      <c r="W74" s="3">
        <v>1</v>
      </c>
    </row>
    <row r="75" spans="2:23" ht="21" customHeight="1">
      <c r="B75" s="784"/>
      <c r="C75" s="88" t="str">
        <f>IF(TRIM(SUBSTITUTE(K23,CHAR(160),""))="","",K23)</f>
        <v/>
      </c>
      <c r="D75" s="49" t="str" cm="1">
        <f t="array" ref="D75">IF(ROW()=ROW(D75),C78,INDEX(E75:E88,ROW()-ROW(D75)))</f>
        <v/>
      </c>
      <c r="E75" s="89" t="str">
        <f>IF(OR(D75="",C77="",C77&lt;=0,F75=""),"",TRIM(MID(D75,LEN(F75)+1+IF(MID(D75,LEN(F75)+1,1)=" ",1,0),99999)))</f>
        <v/>
      </c>
      <c r="F75" s="49" t="str">
        <f>IF(OR(G75="",G75=0,G75="0"),"",IF(LEN(G75)&lt;=C77,G75,IF(LEN(SUBSTITUTE(H75," ",""))=C77+1,LEFT(G75,C77),LEFT(G75,FIND("§",SUBSTITUTE(H75," ","§",LEN(H75)-LEN(SUBSTITUTE(H75," ",""))))-1))))</f>
        <v/>
      </c>
      <c r="G75" s="49" t="str">
        <f t="shared" si="3"/>
        <v/>
      </c>
      <c r="H75" s="49" t="str">
        <f>IF(OR(G75="",G75=0,G75="0"),"",LEFT(G75,C77+1))</f>
        <v/>
      </c>
      <c r="I75" s="246" t="str">
        <f>IF(LEN(TRIM(J75))&gt;0,MAX(I18:I74)+1,"")</f>
        <v/>
      </c>
      <c r="J75" s="110"/>
      <c r="K75" s="107"/>
      <c r="L75" s="107"/>
      <c r="M75" s="150"/>
      <c r="O75" s="119" t="s">
        <v>187</v>
      </c>
      <c r="P75" s="63"/>
      <c r="Q75" s="63"/>
      <c r="R75" s="63"/>
      <c r="S75" s="63"/>
      <c r="T75" s="63"/>
      <c r="U75" s="63"/>
      <c r="V75" s="63"/>
      <c r="W75" s="3">
        <v>1</v>
      </c>
    </row>
    <row r="76" spans="2:23" ht="21" customHeight="1">
      <c r="B76" s="784"/>
      <c r="C76" s="55" t="str">
        <f>TRIM(SUBSTITUTE(SUBSTITUTE(SUBSTITUTE(SUBSTITUTE(SUBSTITUTE(SUBSTITUTE(SUBSTITUTE(SUBSTITUTE(SUBSTITUTE(CLEAN(IF(OR(LEFT(C75,1)="-",LEFT(C75,1)="="),MID(C75,2,99999),C75)),"—","-"),"–","-"),CHAR(160)," "),CHAR(9)," "),CHAR(13)," "),CHAR(10)," ")," "," ")," "," ")," "," "))</f>
        <v/>
      </c>
      <c r="D76" s="49" t="str" cm="1">
        <f t="array" ref="D76">IF(ROW()=ROW(D75),C78,INDEX(E75:E88,ROW()-ROW(D75)))</f>
        <v/>
      </c>
      <c r="E76" s="89" t="str">
        <f>IF(OR(D76="",C77="",C77&lt;=0,F76=""),"",TRIM(MID(D76,LEN(F76)+1+IF(MID(D76,LEN(F76)+1,1)=" ",1,0),99999)))</f>
        <v/>
      </c>
      <c r="F76" s="49" t="str">
        <f>IF(OR(G76="",G76=0,G76="0"),"",IF(LEN(G76)&lt;=C77,G76,IF(LEN(SUBSTITUTE(H76," ",""))=C77+1,LEFT(G76,C77),LEFT(G76,FIND("§",SUBSTITUTE(H76," ","§",LEN(H76)-LEN(SUBSTITUTE(H76," ",""))))-1))))</f>
        <v/>
      </c>
      <c r="G76" s="49" t="str">
        <f t="shared" si="3"/>
        <v/>
      </c>
      <c r="H76" s="49" t="str">
        <f>IF(OR(G76="",G76=0,G76="0"),"",LEFT(G76,C77+1))</f>
        <v/>
      </c>
      <c r="I76" s="246" t="str">
        <f>IF(LEN(TRIM(J76))&gt;0,MAX(I18:I75)+1,"")</f>
        <v/>
      </c>
      <c r="J76" s="110"/>
      <c r="K76" s="107"/>
      <c r="L76" s="107"/>
      <c r="M76" s="150"/>
      <c r="O76" s="120" t="s">
        <v>188</v>
      </c>
      <c r="P76" s="63"/>
      <c r="Q76" s="63"/>
      <c r="R76" s="63"/>
      <c r="S76" s="63"/>
      <c r="T76" s="63"/>
      <c r="U76" s="63"/>
      <c r="V76" s="63"/>
      <c r="W76" s="3">
        <v>1</v>
      </c>
    </row>
    <row r="77" spans="2:23" ht="21" customHeight="1">
      <c r="B77" s="784"/>
      <c r="C77" s="92">
        <f>C16</f>
        <v>120</v>
      </c>
      <c r="D77" s="49" t="str" cm="1">
        <f t="array" ref="D77">IF(ROW()=ROW(D75),C78,INDEX(E75:E88,ROW()-ROW(D75)))</f>
        <v/>
      </c>
      <c r="E77" s="89" t="str">
        <f>IF(OR(D77="",C77="",C77&lt;=0,F77=""),"",TRIM(MID(D77,LEN(F77)+1+IF(MID(D77,LEN(F77)+1,1)=" ",1,0),99999)))</f>
        <v/>
      </c>
      <c r="F77" s="49" t="str">
        <f>IF(OR(G77="",G77=0,G77="0"),"",IF(LEN(G77)&lt;=C77,G77,IF(LEN(SUBSTITUTE(H77," ",""))=C77+1,LEFT(G77,C77),LEFT(G77,FIND("§",SUBSTITUTE(H77," ","§",LEN(H77)-LEN(SUBSTITUTE(H77," ",""))))-1))))</f>
        <v/>
      </c>
      <c r="G77" s="49" t="str">
        <f t="shared" si="3"/>
        <v/>
      </c>
      <c r="H77" s="49" t="str">
        <f>IF(OR(G77="",G77=0,G77="0"),"",LEFT(G77,C77+1))</f>
        <v/>
      </c>
      <c r="I77" s="246" t="str">
        <f>IF(LEN(TRIM(J77))&gt;0,MAX(I18:I76)+1,"")</f>
        <v/>
      </c>
      <c r="J77" s="110"/>
      <c r="K77" s="107"/>
      <c r="L77" s="107"/>
      <c r="M77" s="150"/>
      <c r="O77" s="120" t="s">
        <v>189</v>
      </c>
      <c r="P77" s="63"/>
      <c r="Q77" s="63"/>
      <c r="R77" s="63"/>
      <c r="S77" s="63"/>
      <c r="T77" s="63"/>
      <c r="U77" s="63"/>
      <c r="V77" s="63"/>
      <c r="W77" s="3">
        <v>1</v>
      </c>
    </row>
    <row r="78" spans="2:23" ht="21" customHeight="1">
      <c r="B78" s="784"/>
      <c r="C78" s="55" t="str">
        <f>IF(UPPER(TRIM(C17))="X",C82,C76)</f>
        <v/>
      </c>
      <c r="D78" s="49" t="str" cm="1">
        <f t="array" ref="D78">IF(ROW()=ROW(D75),C78,INDEX(E75:E88,ROW()-ROW(D75)))</f>
        <v/>
      </c>
      <c r="E78" s="89" t="str">
        <f>IF(OR(D78="",C77="",C77&lt;=0,F78=""),"",TRIM(MID(D78,LEN(F78)+1+IF(MID(D78,LEN(F78)+1,1)=" ",1,0),99999)))</f>
        <v/>
      </c>
      <c r="F78" s="49" t="str">
        <f>IF(OR(G78="",G78=0,G78="0"),"",IF(LEN(G78)&lt;=C77,G78,IF(LEN(SUBSTITUTE(H78," ",""))=C77+1,LEFT(G78,C77),LEFT(G78,FIND("§",SUBSTITUTE(H78," ","§",LEN(H78)-LEN(SUBSTITUTE(H78," ",""))))-1))))</f>
        <v/>
      </c>
      <c r="G78" s="49" t="str">
        <f t="shared" si="3"/>
        <v/>
      </c>
      <c r="H78" s="49" t="str">
        <f>IF(OR(G78="",G78=0,G78="0"),"",LEFT(G78,C77+1))</f>
        <v/>
      </c>
      <c r="I78" s="246" t="str">
        <f>IF(LEN(TRIM(J78))&gt;0,MAX(I18:I77)+1,"")</f>
        <v/>
      </c>
      <c r="J78" s="110"/>
      <c r="K78" s="107"/>
      <c r="L78" s="107"/>
      <c r="M78" s="150"/>
      <c r="O78" s="120"/>
      <c r="P78" s="63"/>
      <c r="Q78" s="63"/>
      <c r="R78" s="63"/>
      <c r="S78" s="63"/>
      <c r="T78" s="63"/>
      <c r="U78" s="63"/>
      <c r="V78" s="63"/>
      <c r="W78" s="3">
        <v>1</v>
      </c>
    </row>
    <row r="79" spans="2:23" ht="21" customHeight="1">
      <c r="B79" s="784"/>
      <c r="C79" s="94" t="str">
        <f>TRIM(SUBSTITUTE(SUBSTITUTE(SUBSTITUTE(SUBSTITUTE(SUBSTITUTE(SUBSTITUTE(SUBSTITUTE(SUBSTITUTE(SUBSTITUTE(SUBSTITUTE(C76,","," "),";"," "),":"," "),"!"," "),"?"," "),"…"," "),"»"," "),"«"," "),"/"," "),"."," "))</f>
        <v/>
      </c>
      <c r="D79" s="49" t="str" cm="1">
        <f t="array" ref="D79">IF(ROW()=ROW(D75),C78,INDEX(E75:E88,ROW()-ROW(D75)))</f>
        <v/>
      </c>
      <c r="E79" s="89" t="str">
        <f>IF(OR(D79="",C77="",C77&lt;=0,F79=""),"",TRIM(MID(D79,LEN(F79)+1+IF(MID(D79,LEN(F79)+1,1)=" ",1,0),99999)))</f>
        <v/>
      </c>
      <c r="F79" s="49" t="str">
        <f>IF(OR(G79="",G79=0,G79="0"),"",IF(LEN(G79)&lt;=C77,G79,IF(LEN(SUBSTITUTE(H79," ",""))=C77+1,LEFT(G79,C77),LEFT(G79,FIND("§",SUBSTITUTE(H79," ","§",LEN(H79)-LEN(SUBSTITUTE(H79," ",""))))-1))))</f>
        <v/>
      </c>
      <c r="G79" s="49" t="str">
        <f t="shared" si="3"/>
        <v/>
      </c>
      <c r="H79" s="49" t="str">
        <f>IF(OR(G79="",G79=0,G79="0"),"",LEFT(G79,C77+1))</f>
        <v/>
      </c>
      <c r="I79" s="246" t="str">
        <f>IF(LEN(TRIM(J79))&gt;0,MAX(I18:I78)+1,"")</f>
        <v/>
      </c>
      <c r="J79" s="110"/>
      <c r="K79" s="107"/>
      <c r="L79" s="107"/>
      <c r="M79" s="150"/>
      <c r="O79" s="118" t="s">
        <v>190</v>
      </c>
      <c r="P79" s="63"/>
      <c r="Q79" s="63"/>
      <c r="R79" s="63"/>
      <c r="S79" s="63"/>
      <c r="T79" s="63"/>
      <c r="U79" s="63"/>
      <c r="V79" s="63"/>
      <c r="W79" s="3">
        <v>1</v>
      </c>
    </row>
    <row r="80" spans="2:23" ht="21" customHeight="1">
      <c r="B80" s="784"/>
      <c r="C80" s="49" t="str">
        <f>TRIM(SUBSTITUTE(SUBSTITUTE(SUBSTITUTE(SUBSTITUTE(SUBSTITUTE(SUBSTITUTE(SUBSTITUTE(SUBSTITUTE(C79,"("," "),")"," "),CHAR(34)," "),"-"," "),"_"," "),"&lt;"," "),"&gt;"," "),"="," "))</f>
        <v/>
      </c>
      <c r="D80" s="49" t="str" cm="1">
        <f t="array" ref="D80">IF(ROW()=ROW(D75),C78,INDEX(E75:E88,ROW()-ROW(D75)))</f>
        <v/>
      </c>
      <c r="E80" s="89" t="str">
        <f>IF(OR(D80="",C77="",C77&lt;=0,F80=""),"",TRIM(MID(D80,LEN(F80)+1+IF(MID(D80,LEN(F80)+1,1)=" ",1,0),99999)))</f>
        <v/>
      </c>
      <c r="F80" s="49" t="str">
        <f>IF(OR(G80="",G80=0,G80="0"),"",IF(LEN(G80)&lt;=C77,G80,IF(LEN(SUBSTITUTE(H80," ",""))=C77+1,LEFT(G80,C77),LEFT(G80,FIND("§",SUBSTITUTE(H80," ","§",LEN(H80)-LEN(SUBSTITUTE(H80," ",""))))-1))))</f>
        <v/>
      </c>
      <c r="G80" s="49" t="str">
        <f t="shared" si="3"/>
        <v/>
      </c>
      <c r="H80" s="49" t="str">
        <f>IF(OR(G80="",G80=0,G80="0"),"",LEFT(G80,C77+1))</f>
        <v/>
      </c>
      <c r="I80" s="246" t="str">
        <f>IF(LEN(TRIM(J80))&gt;0,MAX(I18:I79)+1,"")</f>
        <v/>
      </c>
      <c r="J80" s="110"/>
      <c r="K80" s="107"/>
      <c r="L80" s="107"/>
      <c r="M80" s="150"/>
      <c r="O80" s="120" t="s">
        <v>191</v>
      </c>
      <c r="P80" s="63"/>
      <c r="Q80" s="63"/>
      <c r="R80" s="63"/>
      <c r="S80" s="63"/>
      <c r="T80" s="63"/>
      <c r="U80" s="63"/>
      <c r="V80" s="63"/>
      <c r="W80" s="3">
        <v>1</v>
      </c>
    </row>
    <row r="81" spans="2:23" ht="21" customHeight="1">
      <c r="B81" s="784"/>
      <c r="C81" s="55" t="str">
        <f>TRIM(SUBSTITUTE(SUBSTITUTE(SUBSTITUTE(SUBSTITUTE(C80,"►"," "),"▼"," "),"▲"," "),"◄"," "))</f>
        <v/>
      </c>
      <c r="D81" s="49" t="str" cm="1">
        <f t="array" ref="D81">IF(ROW()=ROW(D75),C78,INDEX(E75:E88,ROW()-ROW(D75)))</f>
        <v/>
      </c>
      <c r="E81" s="89" t="str">
        <f>IF(OR(D81="",C77="",C77&lt;=0,F81=""),"",TRIM(MID(D81,LEN(F81)+1+IF(MID(D81,LEN(F81)+1,1)=" ",1,0),99999)))</f>
        <v/>
      </c>
      <c r="F81" s="49" t="str">
        <f>IF(OR(G81="",G81=0,G81="0"),"",IF(LEN(G81)&lt;=C77,G81,IF(LEN(SUBSTITUTE(H81," ",""))=C77+1,LEFT(G81,C77),LEFT(G81,FIND("§",SUBSTITUTE(H81," ","§",LEN(H81)-LEN(SUBSTITUTE(H81," ",""))))-1))))</f>
        <v/>
      </c>
      <c r="G81" s="49" t="str">
        <f t="shared" si="3"/>
        <v/>
      </c>
      <c r="H81" s="49" t="str">
        <f>IF(OR(G81="",G81=0,G81="0"),"",LEFT(G81,C77+1))</f>
        <v/>
      </c>
      <c r="I81" s="246" t="str">
        <f>IF(LEN(TRIM(J81))&gt;0,MAX(I18:I80)+1,"")</f>
        <v/>
      </c>
      <c r="J81" s="110"/>
      <c r="K81" s="107"/>
      <c r="L81" s="107"/>
      <c r="M81" s="150"/>
      <c r="O81" s="63"/>
      <c r="P81" s="63"/>
      <c r="Q81" s="63"/>
      <c r="R81" s="63"/>
      <c r="S81" s="63"/>
      <c r="T81" s="63"/>
      <c r="U81" s="63"/>
      <c r="V81" s="63"/>
      <c r="W81" s="3">
        <v>1</v>
      </c>
    </row>
    <row r="82" spans="2:23" ht="21" customHeight="1">
      <c r="B82" s="784"/>
      <c r="C82" s="55" t="str">
        <f>TRIM(SUBSTITUTE(SUBSTITUTE(C81,"“"," "),"”"," "))</f>
        <v/>
      </c>
      <c r="D82" s="49" t="str" cm="1">
        <f t="array" ref="D82">IF(ROW()=ROW(D75),C78,INDEX(E75:E88,ROW()-ROW(D75)))</f>
        <v/>
      </c>
      <c r="E82" s="89" t="str">
        <f>IF(OR(D82="",C77="",C77&lt;=0,F82=""),"",TRIM(MID(D82,LEN(F82)+1+IF(MID(D82,LEN(F82)+1,1)=" ",1,0),99999)))</f>
        <v/>
      </c>
      <c r="F82" s="49" t="str">
        <f>IF(OR(G82="",G82=0,G82="0"),"",IF(LEN(G82)&lt;=C77,G82,IF(LEN(SUBSTITUTE(H82," ",""))=C77+1,LEFT(G82,C77),LEFT(G82,FIND("§",SUBSTITUTE(H82," ","§",LEN(H82)-LEN(SUBSTITUTE(H82," ",""))))-1))))</f>
        <v/>
      </c>
      <c r="G82" s="49" t="str">
        <f t="shared" si="3"/>
        <v/>
      </c>
      <c r="H82" s="49" t="str">
        <f>IF(OR(G82="",G82=0,G82="0"),"",LEFT(G82,C77+1))</f>
        <v/>
      </c>
      <c r="I82" s="246" t="str">
        <f>IF(LEN(TRIM(J82))&gt;0,MAX(I18:I81)+1,"")</f>
        <v/>
      </c>
      <c r="J82" s="110"/>
      <c r="K82" s="107"/>
      <c r="L82" s="107"/>
      <c r="M82" s="150"/>
      <c r="O82" s="118" t="s">
        <v>192</v>
      </c>
      <c r="P82" s="63"/>
      <c r="Q82" s="63"/>
      <c r="R82" s="63"/>
      <c r="S82" s="63"/>
      <c r="T82" s="63"/>
      <c r="U82" s="63"/>
      <c r="V82" s="63"/>
      <c r="W82" s="3">
        <v>1</v>
      </c>
    </row>
    <row r="83" spans="2:23" ht="21" customHeight="1">
      <c r="B83" s="784"/>
      <c r="C83" s="55"/>
      <c r="D83" s="49" t="str" cm="1">
        <f t="array" ref="D83">IF(ROW()=ROW(D75),C78,INDEX(E75:E88,ROW()-ROW(D75)))</f>
        <v/>
      </c>
      <c r="E83" s="89" t="str">
        <f>IF(OR(D83="",C77="",C77&lt;=0,F83=""),"",TRIM(MID(D83,LEN(F83)+1+IF(MID(D83,LEN(F83)+1,1)=" ",1,0),99999)))</f>
        <v/>
      </c>
      <c r="F83" s="49" t="str">
        <f>IF(OR(G83="",G83=0,G83="0"),"",IF(LEN(G83)&lt;=C77,G83,IF(LEN(SUBSTITUTE(H83," ",""))=C77+1,LEFT(G83,C77),LEFT(G83,FIND("§",SUBSTITUTE(H83," ","§",LEN(H83)-LEN(SUBSTITUTE(H83," ",""))))-1))))</f>
        <v/>
      </c>
      <c r="G83" s="49" t="str">
        <f t="shared" ref="G83:G146" si="6">IF(OR(D83="",D83=0),"",TRIM(SUBSTITUTE(SUBSTITUTE(D83,CHAR(160)," "),CHAR(10)," ")))</f>
        <v/>
      </c>
      <c r="H83" s="49" t="str">
        <f>IF(OR(G83="",G83=0,G83="0"),"",LEFT(G83,C77+1))</f>
        <v/>
      </c>
      <c r="I83" s="246" t="str">
        <f>IF(LEN(TRIM(J83))&gt;0,MAX(I18:I82)+1,"")</f>
        <v/>
      </c>
      <c r="J83" s="110"/>
      <c r="K83" s="107"/>
      <c r="L83" s="107"/>
      <c r="M83" s="150"/>
      <c r="O83" s="119" t="s">
        <v>193</v>
      </c>
      <c r="P83" s="63"/>
      <c r="Q83" s="63"/>
      <c r="R83" s="63"/>
      <c r="S83" s="63"/>
      <c r="T83" s="63"/>
      <c r="U83" s="63"/>
      <c r="V83" s="63"/>
      <c r="W83" s="3">
        <v>1</v>
      </c>
    </row>
    <row r="84" spans="2:23" ht="21" customHeight="1">
      <c r="B84" s="784"/>
      <c r="C84" s="55"/>
      <c r="D84" s="49" t="str" cm="1">
        <f t="array" ref="D84">IF(ROW()=ROW(D75),C78,INDEX(E75:E88,ROW()-ROW(D75)))</f>
        <v/>
      </c>
      <c r="E84" s="89" t="str">
        <f>IF(OR(D84="",C77="",C77&lt;=0,F84=""),"",TRIM(MID(D84,LEN(F84)+1+IF(MID(D84,LEN(F84)+1,1)=" ",1,0),99999)))</f>
        <v/>
      </c>
      <c r="F84" s="49" t="str">
        <f>IF(OR(G84="",G84=0,G84="0"),"",IF(LEN(G84)&lt;=C77,G84,IF(LEN(SUBSTITUTE(H84," ",""))=C77+1,LEFT(G84,C77),LEFT(G84,FIND("§",SUBSTITUTE(H84," ","§",LEN(H84)-LEN(SUBSTITUTE(H84," ",""))))-1))))</f>
        <v/>
      </c>
      <c r="G84" s="49" t="str">
        <f t="shared" si="6"/>
        <v/>
      </c>
      <c r="H84" s="49" t="str">
        <f>IF(OR(G84="",G84=0,G84="0"),"",LEFT(G84,C77+1))</f>
        <v/>
      </c>
      <c r="I84" s="246" t="str">
        <f>IF(LEN(TRIM(J84))&gt;0,MAX(I18:I83)+1,"")</f>
        <v/>
      </c>
      <c r="J84" s="110"/>
      <c r="K84" s="107"/>
      <c r="L84" s="107"/>
      <c r="M84" s="150"/>
      <c r="O84" s="119" t="s">
        <v>194</v>
      </c>
      <c r="P84" s="63"/>
      <c r="Q84" s="63"/>
      <c r="R84" s="63"/>
      <c r="S84" s="63"/>
      <c r="T84" s="63"/>
      <c r="U84" s="63"/>
      <c r="V84" s="63"/>
      <c r="W84" s="3">
        <v>1</v>
      </c>
    </row>
    <row r="85" spans="2:23" ht="21" customHeight="1">
      <c r="B85" s="784"/>
      <c r="C85" s="55"/>
      <c r="D85" s="49" t="str" cm="1">
        <f t="array" ref="D85">IF(ROW()=ROW(D75),C78,INDEX(E75:E88,ROW()-ROW(D75)))</f>
        <v/>
      </c>
      <c r="E85" s="89" t="str">
        <f>IF(OR(D85="",C77="",C77&lt;=0,F85=""),"",TRIM(MID(D85,LEN(F85)+1+IF(MID(D85,LEN(F85)+1,1)=" ",1,0),99999)))</f>
        <v/>
      </c>
      <c r="F85" s="49" t="str">
        <f>IF(OR(G85="",G85=0,G85="0"),"",IF(LEN(G85)&lt;=C77,G85,IF(LEN(SUBSTITUTE(H85," ",""))=C77+1,LEFT(G85,C77),LEFT(G85,FIND("§",SUBSTITUTE(H85," ","§",LEN(H85)-LEN(SUBSTITUTE(H85," ",""))))-1))))</f>
        <v/>
      </c>
      <c r="G85" s="49" t="str">
        <f t="shared" si="6"/>
        <v/>
      </c>
      <c r="H85" s="49" t="str">
        <f>IF(OR(G85="",G85=0,G85="0"),"",LEFT(G85,C77+1))</f>
        <v/>
      </c>
      <c r="I85" s="246" t="str">
        <f>IF(LEN(TRIM(J85))&gt;0,MAX(I18:I84)+1,"")</f>
        <v/>
      </c>
      <c r="J85" s="110"/>
      <c r="K85" s="107"/>
      <c r="L85" s="107"/>
      <c r="M85" s="150"/>
      <c r="O85" s="120" t="s">
        <v>195</v>
      </c>
      <c r="P85" s="63"/>
      <c r="Q85" s="63"/>
      <c r="R85" s="63"/>
      <c r="S85" s="63"/>
      <c r="T85" s="63"/>
      <c r="U85" s="63"/>
      <c r="V85" s="63"/>
      <c r="W85" s="3">
        <v>1</v>
      </c>
    </row>
    <row r="86" spans="2:23" ht="21" customHeight="1">
      <c r="B86" s="784"/>
      <c r="C86" s="55"/>
      <c r="D86" s="49" t="str" cm="1">
        <f t="array" ref="D86">IF(ROW()=ROW(D75),C78,INDEX(E75:E88,ROW()-ROW(D75)))</f>
        <v/>
      </c>
      <c r="E86" s="89" t="str">
        <f>IF(OR(D86="",C77="",C77&lt;=0,F86=""),"",TRIM(MID(D86,LEN(F86)+1+IF(MID(D86,LEN(F86)+1,1)=" ",1,0),99999)))</f>
        <v/>
      </c>
      <c r="F86" s="49" t="str">
        <f>IF(OR(G86="",G86=0,G86="0"),"",IF(LEN(G86)&lt;=C77,G86,IF(LEN(SUBSTITUTE(H86," ",""))=C77+1,LEFT(G86,C77),LEFT(G86,FIND("§",SUBSTITUTE(H86," ","§",LEN(H86)-LEN(SUBSTITUTE(H86," ",""))))-1))))</f>
        <v/>
      </c>
      <c r="G86" s="49" t="str">
        <f t="shared" si="6"/>
        <v/>
      </c>
      <c r="H86" s="49" t="str">
        <f>IF(OR(G86="",G86=0,G86="0"),"",LEFT(G86,C77+1))</f>
        <v/>
      </c>
      <c r="I86" s="246" t="str">
        <f>IF(LEN(TRIM(J86))&gt;0,MAX(I18:I85)+1,"")</f>
        <v/>
      </c>
      <c r="J86" s="110"/>
      <c r="K86" s="107"/>
      <c r="L86" s="107"/>
      <c r="M86" s="150"/>
      <c r="O86" s="120" t="s">
        <v>196</v>
      </c>
      <c r="P86" s="63"/>
      <c r="Q86" s="63"/>
      <c r="R86" s="63"/>
      <c r="S86" s="63"/>
      <c r="T86" s="63"/>
      <c r="U86" s="63"/>
      <c r="V86" s="63"/>
      <c r="W86" s="3">
        <v>1</v>
      </c>
    </row>
    <row r="87" spans="2:23" ht="21" customHeight="1">
      <c r="B87" s="784"/>
      <c r="C87" s="55"/>
      <c r="D87" s="49" t="str" cm="1">
        <f t="array" ref="D87">IF(ROW()=ROW(D75),C78,INDEX(E75:E88,ROW()-ROW(D75)))</f>
        <v/>
      </c>
      <c r="E87" s="89" t="str">
        <f>IF(OR(D87="",C77="",C77&lt;=0,F87=""),"",TRIM(MID(D87,LEN(F87)+1+IF(MID(D87,LEN(F87)+1,1)=" ",1,0),99999)))</f>
        <v/>
      </c>
      <c r="F87" s="49" t="str">
        <f>IF(OR(G87="",G87=0,G87="0"),"",IF(LEN(G87)&lt;=C77,G87,IF(LEN(SUBSTITUTE(H87," ",""))=C77+1,LEFT(G87,C77),LEFT(G87,FIND("§",SUBSTITUTE(H87," ","§",LEN(H87)-LEN(SUBSTITUTE(H87," ",""))))-1))))</f>
        <v/>
      </c>
      <c r="G87" s="49" t="str">
        <f t="shared" si="6"/>
        <v/>
      </c>
      <c r="H87" s="49" t="str">
        <f>IF(OR(G87="",G87=0,G87="0"),"",LEFT(G87,C77+1))</f>
        <v/>
      </c>
      <c r="I87" s="246" t="str">
        <f>IF(LEN(TRIM(J87))&gt;0,MAX(I18:I86)+1,"")</f>
        <v/>
      </c>
      <c r="J87" s="110"/>
      <c r="K87" s="107"/>
      <c r="L87" s="107"/>
      <c r="M87" s="150"/>
      <c r="O87" s="63"/>
      <c r="P87" s="63"/>
      <c r="Q87" s="63"/>
      <c r="R87" s="63"/>
      <c r="S87" s="63"/>
      <c r="T87" s="63"/>
      <c r="U87" s="63"/>
      <c r="V87" s="63"/>
      <c r="W87" s="3">
        <v>1</v>
      </c>
    </row>
    <row r="88" spans="2:23" ht="21" customHeight="1">
      <c r="B88" s="784"/>
      <c r="C88" s="55"/>
      <c r="D88" s="49" t="str" cm="1">
        <f t="array" ref="D88">IF(ROW()=ROW(D75),C78,INDEX(E75:E88,ROW()-ROW(D75)))</f>
        <v/>
      </c>
      <c r="E88" s="89" t="str">
        <f>IF(OR(D88="",C77="",C77&lt;=0,F88=""),"",TRIM(MID(D88,LEN(F88)+1+IF(MID(D88,LEN(F88)+1,1)=" ",1,0),99999)))</f>
        <v/>
      </c>
      <c r="F88" s="49" t="str">
        <f>IF(OR(G88="",G88=0,G88="0"),"",IF(LEN(G88)&lt;=C77,G88,IF(LEN(SUBSTITUTE(H88," ",""))=C77+1,LEFT(G88,C77),LEFT(G88,FIND("§",SUBSTITUTE(H88," ","§",LEN(H88)-LEN(SUBSTITUTE(H88," ",""))))-1))))</f>
        <v/>
      </c>
      <c r="G88" s="49" t="str">
        <f t="shared" si="6"/>
        <v/>
      </c>
      <c r="H88" s="49" t="str">
        <f>IF(OR(G88="",G88=0,G88="0"),"",LEFT(G88,C77+1))</f>
        <v/>
      </c>
      <c r="I88" s="246" t="str">
        <f>IF(LEN(TRIM(J88))&gt;0,MAX(I18:I87)+1,"")</f>
        <v/>
      </c>
      <c r="J88" s="110"/>
      <c r="K88" s="107"/>
      <c r="L88" s="107"/>
      <c r="M88" s="150"/>
      <c r="O88" s="118" t="s">
        <v>197</v>
      </c>
      <c r="P88" s="63"/>
      <c r="Q88" s="63"/>
      <c r="R88" s="63"/>
      <c r="S88" s="63"/>
      <c r="T88" s="63"/>
      <c r="U88" s="63"/>
      <c r="V88" s="63"/>
      <c r="W88" s="3">
        <v>1</v>
      </c>
    </row>
    <row r="89" spans="2:23" ht="21" customHeight="1">
      <c r="B89" s="784"/>
      <c r="C89" s="88" t="str">
        <f>IF(TRIM(SUBSTITUTE(K24,CHAR(160),""))="","",K24)</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D89" s="49" t="str" cm="1">
        <f t="array" ref="D89">IF(ROW()=ROW(D89),C92,INDEX(E89:E102,ROW()-ROW(D89)))</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E89" s="89" t="str">
        <f>IF(OR(D89="",C91="",C91&lt;=0,F89=""),"",TRIM(MID(D89,LEN(F89)+1+IF(MID(D89,LEN(F89)+1,1)=" ",1,0),99999)))</f>
        <v>rondelles, les carottes coupées en rondelles, les lardons, l’ail émincé et le bouquet garni. Versez le vin rouge sur le tout et laissez mariner au frais pendant 24 heures.</v>
      </c>
      <c r="F89" s="49" t="str">
        <f>IF(OR(G89="",G89=0,G89="0"),"",IF(LEN(G89)&lt;=C91,G89,IF(LEN(SUBSTITUTE(H89," ",""))=C91+1,LEFT(G89,C91),LEFT(G89,FIND("§",SUBSTITUTE(H89," ","§",LEN(H89)-LEN(SUBSTITUTE(H89," ",""))))-1))))</f>
        <v>1. Coupez la viande en cubes d’environ 4 cm et mettez-la dans un grand saladier. Ajoutez-y les oignons coupés en</v>
      </c>
      <c r="G89" s="49" t="str">
        <f t="shared" si="6"/>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H89" s="49" t="str">
        <f>IF(OR(G89="",G89=0,G89="0"),"",LEFT(G89,C91+1))</f>
        <v>1. Coupez la viande en cubes d’environ 4 cm et mettez-la dans un grand saladier. Ajoutez-y les oignons coupés en rondelle</v>
      </c>
      <c r="I89" s="246" t="str">
        <f>IF(LEN(TRIM(J89))&gt;0,MAX(I18:I88)+1,"")</f>
        <v/>
      </c>
      <c r="J89" s="110"/>
      <c r="K89" s="107"/>
      <c r="L89" s="107"/>
      <c r="M89" s="150"/>
      <c r="O89" s="119" t="s">
        <v>198</v>
      </c>
      <c r="P89" s="63"/>
      <c r="Q89" s="63"/>
      <c r="R89" s="63"/>
      <c r="S89" s="63"/>
      <c r="T89" s="63"/>
      <c r="U89" s="63"/>
      <c r="V89" s="63"/>
      <c r="W89" s="3">
        <v>1</v>
      </c>
    </row>
    <row r="90" spans="2:23" ht="21" customHeight="1">
      <c r="B90" s="784"/>
      <c r="C90" s="55" t="str">
        <f>TRIM(SUBSTITUTE(SUBSTITUTE(SUBSTITUTE(SUBSTITUTE(SUBSTITUTE(SUBSTITUTE(SUBSTITUTE(SUBSTITUTE(SUBSTITUTE(CLEAN(IF(OR(LEFT(C89,1)="-",LEFT(C89,1)="="),MID(C89,2,99999),C89)),"—","-"),"–","-"),CHAR(160)," "),CHAR(9)," "),CHAR(13)," "),CHAR(10)," ")," "," ")," "," ")," "," "))</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D90" s="49" t="str" cm="1">
        <f t="array" ref="D90">IF(ROW()=ROW(D89),C92,INDEX(E89:E102,ROW()-ROW(D89)))</f>
        <v>rondelles, les carottes coupées en rondelles, les lardons, l’ail émincé et le bouquet garni. Versez le vin rouge sur le tout et laissez mariner au frais pendant 24 heures.</v>
      </c>
      <c r="E90" s="89" t="str">
        <f>IF(OR(D90="",C91="",C91&lt;=0,F90=""),"",TRIM(MID(D90,LEN(F90)+1+IF(MID(D90,LEN(F90)+1,1)=" ",1,0),99999)))</f>
        <v>tout et laissez mariner au frais pendant 24 heures.</v>
      </c>
      <c r="F90" s="49" t="str">
        <f>IF(OR(G90="",G90=0,G90="0"),"",IF(LEN(G90)&lt;=C91,G90,IF(LEN(SUBSTITUTE(H90," ",""))=C91+1,LEFT(G90,C91),LEFT(G90,FIND("§",SUBSTITUTE(H90," ","§",LEN(H90)-LEN(SUBSTITUTE(H90," ",""))))-1))))</f>
        <v>rondelles, les carottes coupées en rondelles, les lardons, l’ail émincé et le bouquet garni. Versez le vin rouge sur le</v>
      </c>
      <c r="G90" s="49" t="str">
        <f t="shared" si="6"/>
        <v>rondelles, les carottes coupées en rondelles, les lardons, l’ail émincé et le bouquet garni. Versez le vin rouge sur le tout et laissez mariner au frais pendant 24 heures.</v>
      </c>
      <c r="H90" s="49" t="str">
        <f>IF(OR(G90="",G90=0,G90="0"),"",LEFT(G90,C91+1))</f>
        <v>rondelles, les carottes coupées en rondelles, les lardons, l’ail émincé et le bouquet garni. Versez le vin rouge sur le t</v>
      </c>
      <c r="I90" s="246" t="str">
        <f>IF(LEN(TRIM(J90))&gt;0,MAX(I18:I89)+1,"")</f>
        <v/>
      </c>
      <c r="J90" s="110"/>
      <c r="K90" s="107"/>
      <c r="L90" s="107"/>
      <c r="M90" s="150"/>
      <c r="O90" s="119" t="s">
        <v>199</v>
      </c>
      <c r="P90" s="63"/>
      <c r="Q90" s="63"/>
      <c r="R90" s="63"/>
      <c r="S90" s="63"/>
      <c r="T90" s="63"/>
      <c r="U90" s="63"/>
      <c r="V90" s="63"/>
      <c r="W90" s="3">
        <v>1</v>
      </c>
    </row>
    <row r="91" spans="2:23" ht="21" customHeight="1">
      <c r="B91" s="784"/>
      <c r="C91" s="92">
        <f>C16</f>
        <v>120</v>
      </c>
      <c r="D91" s="49" t="str" cm="1">
        <f t="array" ref="D91">IF(ROW()=ROW(D89),C92,INDEX(E89:E102,ROW()-ROW(D89)))</f>
        <v>tout et laissez mariner au frais pendant 24 heures.</v>
      </c>
      <c r="E91" s="89" t="str">
        <f>IF(OR(D91="",C91="",C91&lt;=0,F91=""),"",TRIM(MID(D91,LEN(F91)+1+IF(MID(D91,LEN(F91)+1,1)=" ",1,0),99999)))</f>
        <v/>
      </c>
      <c r="F91" s="49" t="str">
        <f>IF(OR(G91="",G91=0,G91="0"),"",IF(LEN(G91)&lt;=C91,G91,IF(LEN(SUBSTITUTE(H91," ",""))=C91+1,LEFT(G91,C91),LEFT(G91,FIND("§",SUBSTITUTE(H91," ","§",LEN(H91)-LEN(SUBSTITUTE(H91," ",""))))-1))))</f>
        <v>tout et laissez mariner au frais pendant 24 heures.</v>
      </c>
      <c r="G91" s="49" t="str">
        <f t="shared" si="6"/>
        <v>tout et laissez mariner au frais pendant 24 heures.</v>
      </c>
      <c r="H91" s="49" t="str">
        <f>IF(OR(G91="",G91=0,G91="0"),"",LEFT(G91,C91+1))</f>
        <v>tout et laissez mariner au frais pendant 24 heures.</v>
      </c>
      <c r="I91" s="246" t="str">
        <f>IF(LEN(TRIM(J91))&gt;0,MAX(I18:I90)+1,"")</f>
        <v/>
      </c>
      <c r="J91" s="110"/>
      <c r="K91" s="107"/>
      <c r="L91" s="107"/>
      <c r="M91" s="150"/>
      <c r="O91" s="119" t="s">
        <v>200</v>
      </c>
      <c r="P91" s="63"/>
      <c r="Q91" s="63"/>
      <c r="R91" s="63"/>
      <c r="S91" s="63"/>
      <c r="T91" s="63"/>
      <c r="U91" s="63"/>
      <c r="V91" s="63"/>
      <c r="W91" s="3">
        <v>1</v>
      </c>
    </row>
    <row r="92" spans="2:23" ht="21" customHeight="1">
      <c r="B92" s="784"/>
      <c r="C92" s="55" t="str">
        <f>IF(UPPER(TRIM(C17))="X",C96,C90)</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D92" s="49" t="str" cm="1">
        <f t="array" ref="D92">IF(ROW()=ROW(D89),C92,INDEX(E89:E102,ROW()-ROW(D89)))</f>
        <v/>
      </c>
      <c r="E92" s="89" t="str">
        <f>IF(OR(D92="",C91="",C91&lt;=0,F92=""),"",TRIM(MID(D92,LEN(F92)+1+IF(MID(D92,LEN(F92)+1,1)=" ",1,0),99999)))</f>
        <v/>
      </c>
      <c r="F92" s="49" t="str">
        <f>IF(OR(G92="",G92=0,G92="0"),"",IF(LEN(G92)&lt;=C91,G92,IF(LEN(SUBSTITUTE(H92," ",""))=C91+1,LEFT(G92,C91),LEFT(G92,FIND("§",SUBSTITUTE(H92," ","§",LEN(H92)-LEN(SUBSTITUTE(H92," ",""))))-1))))</f>
        <v/>
      </c>
      <c r="G92" s="49" t="str">
        <f t="shared" si="6"/>
        <v/>
      </c>
      <c r="H92" s="49" t="str">
        <f>IF(OR(G92="",G92=0,G92="0"),"",LEFT(G92,C91+1))</f>
        <v/>
      </c>
      <c r="I92" s="246" t="str">
        <f>IF(LEN(TRIM(J92))&gt;0,MAX(I18:I91)+1,"")</f>
        <v/>
      </c>
      <c r="J92" s="110"/>
      <c r="K92" s="107"/>
      <c r="L92" s="107"/>
      <c r="M92" s="150"/>
      <c r="O92" s="119" t="s">
        <v>201</v>
      </c>
      <c r="P92" s="63"/>
      <c r="Q92" s="63"/>
      <c r="R92" s="63"/>
      <c r="S92" s="63"/>
      <c r="T92" s="63"/>
      <c r="U92" s="63"/>
      <c r="V92" s="63"/>
      <c r="W92" s="3">
        <v>1</v>
      </c>
    </row>
    <row r="93" spans="2:23" ht="21" customHeight="1">
      <c r="B93" s="784"/>
      <c r="C93" s="94" t="str">
        <f>TRIM(SUBSTITUTE(SUBSTITUTE(SUBSTITUTE(SUBSTITUTE(SUBSTITUTE(SUBSTITUTE(SUBSTITUTE(SUBSTITUTE(SUBSTITUTE(SUBSTITUTE(C90,","," "),";"," "),":"," "),"!"," "),"?"," "),"…"," "),"»"," "),"«"," "),"/"," "),"."," "))</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D93" s="49" t="str" cm="1">
        <f t="array" ref="D93">IF(ROW()=ROW(D89),C92,INDEX(E89:E102,ROW()-ROW(D89)))</f>
        <v/>
      </c>
      <c r="E93" s="89" t="str">
        <f>IF(OR(D93="",C91="",C91&lt;=0,F93=""),"",TRIM(MID(D93,LEN(F93)+1+IF(MID(D93,LEN(F93)+1,1)=" ",1,0),99999)))</f>
        <v/>
      </c>
      <c r="F93" s="49" t="str">
        <f>IF(OR(G93="",G93=0,G93="0"),"",IF(LEN(G93)&lt;=C91,G93,IF(LEN(SUBSTITUTE(H93," ",""))=C91+1,LEFT(G93,C91),LEFT(G93,FIND("§",SUBSTITUTE(H93," ","§",LEN(H93)-LEN(SUBSTITUTE(H93," ",""))))-1))))</f>
        <v/>
      </c>
      <c r="G93" s="49" t="str">
        <f t="shared" si="6"/>
        <v/>
      </c>
      <c r="H93" s="49" t="str">
        <f>IF(OR(G93="",G93=0,G93="0"),"",LEFT(G93,C91+1))</f>
        <v/>
      </c>
      <c r="I93" s="246" t="str">
        <f>IF(LEN(TRIM(J93))&gt;0,MAX(I18:I92)+1,"")</f>
        <v/>
      </c>
      <c r="J93" s="110"/>
      <c r="K93" s="107"/>
      <c r="L93" s="107"/>
      <c r="M93" s="150"/>
      <c r="O93" s="119" t="s">
        <v>202</v>
      </c>
      <c r="P93" s="63"/>
      <c r="Q93" s="63"/>
      <c r="R93" s="63"/>
      <c r="S93" s="63"/>
      <c r="T93" s="63"/>
      <c r="U93" s="63"/>
      <c r="V93" s="63"/>
      <c r="W93" s="3">
        <v>1</v>
      </c>
    </row>
    <row r="94" spans="2:23" ht="21" customHeight="1">
      <c r="B94" s="784"/>
      <c r="C94" s="49" t="str">
        <f>TRIM(SUBSTITUTE(SUBSTITUTE(SUBSTITUTE(SUBSTITUTE(SUBSTITUTE(SUBSTITUTE(SUBSTITUTE(SUBSTITUTE(C93,"("," "),")"," "),CHAR(34)," "),"-"," "),"_"," "),"&lt;"," "),"&gt;"," "),"="," "))</f>
        <v>1 Coupez la viande en cubes d’environ 4 cm et mettez la dans un grand saladier Ajoutez y les oignons coupés en rondelles les carottes coupées en rondelles les lardons l’ail émincé et le bouquet garni Versez le vin rouge sur le tout et laissez mariner au frais pendant 24 heures</v>
      </c>
      <c r="D94" s="49" t="str" cm="1">
        <f t="array" ref="D94">IF(ROW()=ROW(D89),C92,INDEX(E89:E102,ROW()-ROW(D89)))</f>
        <v/>
      </c>
      <c r="E94" s="89" t="str">
        <f>IF(OR(D94="",C91="",C91&lt;=0,F94=""),"",TRIM(MID(D94,LEN(F94)+1+IF(MID(D94,LEN(F94)+1,1)=" ",1,0),99999)))</f>
        <v/>
      </c>
      <c r="F94" s="49" t="str">
        <f>IF(OR(G94="",G94=0,G94="0"),"",IF(LEN(G94)&lt;=C91,G94,IF(LEN(SUBSTITUTE(H94," ",""))=C91+1,LEFT(G94,C91),LEFT(G94,FIND("§",SUBSTITUTE(H94," ","§",LEN(H94)-LEN(SUBSTITUTE(H94," ",""))))-1))))</f>
        <v/>
      </c>
      <c r="G94" s="49" t="str">
        <f t="shared" si="6"/>
        <v/>
      </c>
      <c r="H94" s="49" t="str">
        <f>IF(OR(G94="",G94=0,G94="0"),"",LEFT(G94,C91+1))</f>
        <v/>
      </c>
      <c r="I94" s="246" t="str">
        <f>IF(LEN(TRIM(J94))&gt;0,MAX(I18:I93)+1,"")</f>
        <v/>
      </c>
      <c r="J94" s="110"/>
      <c r="K94" s="107"/>
      <c r="L94" s="107"/>
      <c r="M94" s="150"/>
      <c r="O94" s="119" t="s">
        <v>203</v>
      </c>
      <c r="P94" s="63"/>
      <c r="Q94" s="63"/>
      <c r="R94" s="63"/>
      <c r="S94" s="63"/>
      <c r="T94" s="63"/>
      <c r="U94" s="63"/>
      <c r="V94" s="63"/>
      <c r="W94" s="3">
        <v>1</v>
      </c>
    </row>
    <row r="95" spans="2:23" ht="21" customHeight="1">
      <c r="B95" s="784"/>
      <c r="C95" s="55" t="str">
        <f>TRIM(SUBSTITUTE(SUBSTITUTE(SUBSTITUTE(SUBSTITUTE(C94,"►"," "),"▼"," "),"▲"," "),"◄"," "))</f>
        <v>1 Coupez la viande en cubes d’environ 4 cm et mettez la dans un grand saladier Ajoutez y les oignons coupés en rondelles les carottes coupées en rondelles les lardons l’ail émincé et le bouquet garni Versez le vin rouge sur le tout et laissez mariner au frais pendant 24 heures</v>
      </c>
      <c r="D95" s="49" t="str" cm="1">
        <f t="array" ref="D95">IF(ROW()=ROW(D89),C92,INDEX(E89:E102,ROW()-ROW(D89)))</f>
        <v/>
      </c>
      <c r="E95" s="89" t="str">
        <f>IF(OR(D95="",C91="",C91&lt;=0,F95=""),"",TRIM(MID(D95,LEN(F95)+1+IF(MID(D95,LEN(F95)+1,1)=" ",1,0),99999)))</f>
        <v/>
      </c>
      <c r="F95" s="49" t="str">
        <f>IF(OR(G95="",G95=0,G95="0"),"",IF(LEN(G95)&lt;=C91,G95,IF(LEN(SUBSTITUTE(H95," ",""))=C91+1,LEFT(G95,C91),LEFT(G95,FIND("§",SUBSTITUTE(H95," ","§",LEN(H95)-LEN(SUBSTITUTE(H95," ",""))))-1))))</f>
        <v/>
      </c>
      <c r="G95" s="49" t="str">
        <f t="shared" si="6"/>
        <v/>
      </c>
      <c r="H95" s="49" t="str">
        <f>IF(OR(G95="",G95=0,G95="0"),"",LEFT(G95,C91+1))</f>
        <v/>
      </c>
      <c r="I95" s="246" t="str">
        <f>IF(LEN(TRIM(J95))&gt;0,MAX(I18:I94)+1,"")</f>
        <v/>
      </c>
      <c r="J95" s="110"/>
      <c r="K95" s="107"/>
      <c r="L95" s="107"/>
      <c r="M95" s="150"/>
      <c r="O95" s="119" t="s">
        <v>204</v>
      </c>
      <c r="P95" s="63"/>
      <c r="Q95" s="63"/>
      <c r="R95" s="63"/>
      <c r="S95" s="63"/>
      <c r="T95" s="63"/>
      <c r="U95" s="63"/>
      <c r="V95" s="63"/>
      <c r="W95" s="3">
        <v>1</v>
      </c>
    </row>
    <row r="96" spans="2:23" ht="21" customHeight="1">
      <c r="B96" s="784"/>
      <c r="C96" s="55" t="str">
        <f>TRIM(SUBSTITUTE(SUBSTITUTE(C95,"“"," "),"”"," "))</f>
        <v>1 Coupez la viande en cubes d’environ 4 cm et mettez la dans un grand saladier Ajoutez y les oignons coupés en rondelles les carottes coupées en rondelles les lardons l’ail émincé et le bouquet garni Versez le vin rouge sur le tout et laissez mariner au frais pendant 24 heures</v>
      </c>
      <c r="D96" s="49" t="str" cm="1">
        <f t="array" ref="D96">IF(ROW()=ROW(D89),C92,INDEX(E89:E102,ROW()-ROW(D89)))</f>
        <v/>
      </c>
      <c r="E96" s="89" t="str">
        <f>IF(OR(D96="",C91="",C91&lt;=0,F96=""),"",TRIM(MID(D96,LEN(F96)+1+IF(MID(D96,LEN(F96)+1,1)=" ",1,0),99999)))</f>
        <v/>
      </c>
      <c r="F96" s="49" t="str">
        <f>IF(OR(G96="",G96=0,G96="0"),"",IF(LEN(G96)&lt;=C91,G96,IF(LEN(SUBSTITUTE(H96," ",""))=C91+1,LEFT(G96,C91),LEFT(G96,FIND("§",SUBSTITUTE(H96," ","§",LEN(H96)-LEN(SUBSTITUTE(H96," ",""))))-1))))</f>
        <v/>
      </c>
      <c r="G96" s="49" t="str">
        <f t="shared" si="6"/>
        <v/>
      </c>
      <c r="H96" s="49" t="str">
        <f>IF(OR(G96="",G96=0,G96="0"),"",LEFT(G96,C91+1))</f>
        <v/>
      </c>
      <c r="I96" s="246" t="str">
        <f>IF(LEN(TRIM(J96))&gt;0,MAX(I18:I95)+1,"")</f>
        <v/>
      </c>
      <c r="J96" s="110"/>
      <c r="K96" s="107"/>
      <c r="L96" s="107"/>
      <c r="M96" s="150"/>
      <c r="O96" s="63"/>
      <c r="P96" s="63"/>
      <c r="Q96" s="63"/>
      <c r="R96" s="63"/>
      <c r="S96" s="63"/>
      <c r="T96" s="63"/>
      <c r="U96" s="63"/>
      <c r="V96" s="63"/>
      <c r="W96" s="3">
        <v>1</v>
      </c>
    </row>
    <row r="97" spans="2:23" ht="21" customHeight="1">
      <c r="B97" s="784"/>
      <c r="C97" s="55"/>
      <c r="D97" s="49" t="str" cm="1">
        <f t="array" ref="D97">IF(ROW()=ROW(D89),C92,INDEX(E89:E102,ROW()-ROW(D89)))</f>
        <v/>
      </c>
      <c r="E97" s="89" t="str">
        <f>IF(OR(D97="",C91="",C91&lt;=0,F97=""),"",TRIM(MID(D97,LEN(F97)+1+IF(MID(D97,LEN(F97)+1,1)=" ",1,0),99999)))</f>
        <v/>
      </c>
      <c r="F97" s="49" t="str">
        <f>IF(OR(G97="",G97=0,G97="0"),"",IF(LEN(G97)&lt;=C91,G97,IF(LEN(SUBSTITUTE(H97," ",""))=C91+1,LEFT(G97,C91),LEFT(G97,FIND("§",SUBSTITUTE(H97," ","§",LEN(H97)-LEN(SUBSTITUTE(H97," ",""))))-1))))</f>
        <v/>
      </c>
      <c r="G97" s="49" t="str">
        <f t="shared" si="6"/>
        <v/>
      </c>
      <c r="H97" s="49" t="str">
        <f>IF(OR(G97="",G97=0,G97="0"),"",LEFT(G97,C91+1))</f>
        <v/>
      </c>
      <c r="I97" s="246" t="str">
        <f>IF(LEN(TRIM(J97))&gt;0,MAX(I18:I96)+1,"")</f>
        <v/>
      </c>
      <c r="J97" s="110"/>
      <c r="K97" s="107"/>
      <c r="L97" s="107"/>
      <c r="M97" s="150"/>
      <c r="O97" s="121" t="s">
        <v>205</v>
      </c>
      <c r="P97" s="63"/>
      <c r="Q97" s="63"/>
      <c r="R97" s="63"/>
      <c r="S97" s="63"/>
      <c r="T97" s="63"/>
      <c r="U97" s="63"/>
      <c r="V97" s="63"/>
      <c r="W97" s="3">
        <v>1</v>
      </c>
    </row>
    <row r="98" spans="2:23" ht="21" customHeight="1">
      <c r="B98" s="784"/>
      <c r="C98" s="55"/>
      <c r="D98" s="49" t="str" cm="1">
        <f t="array" ref="D98">IF(ROW()=ROW(D89),C92,INDEX(E89:E102,ROW()-ROW(D89)))</f>
        <v/>
      </c>
      <c r="E98" s="89" t="str">
        <f>IF(OR(D98="",C91="",C91&lt;=0,F98=""),"",TRIM(MID(D98,LEN(F98)+1+IF(MID(D98,LEN(F98)+1,1)=" ",1,0),99999)))</f>
        <v/>
      </c>
      <c r="F98" s="49" t="str">
        <f>IF(OR(G98="",G98=0,G98="0"),"",IF(LEN(G98)&lt;=C91,G98,IF(LEN(SUBSTITUTE(H98," ",""))=C91+1,LEFT(G98,C91),LEFT(G98,FIND("§",SUBSTITUTE(H98," ","§",LEN(H98)-LEN(SUBSTITUTE(H98," ",""))))-1))))</f>
        <v/>
      </c>
      <c r="G98" s="49" t="str">
        <f t="shared" si="6"/>
        <v/>
      </c>
      <c r="H98" s="49" t="str">
        <f>IF(OR(G98="",G98=0,G98="0"),"",LEFT(G98,C91+1))</f>
        <v/>
      </c>
      <c r="I98" s="246" t="str">
        <f>IF(LEN(TRIM(J98))&gt;0,MAX(I18:I97)+1,"")</f>
        <v/>
      </c>
      <c r="J98" s="110"/>
      <c r="K98" s="107"/>
      <c r="L98" s="107"/>
      <c r="M98" s="150"/>
      <c r="O98" s="121" t="s">
        <v>206</v>
      </c>
      <c r="P98" s="63"/>
      <c r="Q98" s="63"/>
      <c r="R98" s="63"/>
      <c r="S98" s="63"/>
      <c r="T98" s="63"/>
      <c r="U98" s="63"/>
      <c r="V98" s="63"/>
      <c r="W98" s="3">
        <v>1</v>
      </c>
    </row>
    <row r="99" spans="2:23" ht="21" customHeight="1">
      <c r="B99" s="784"/>
      <c r="C99" s="55"/>
      <c r="D99" s="49" t="str" cm="1">
        <f t="array" ref="D99">IF(ROW()=ROW(D89),C92,INDEX(E89:E102,ROW()-ROW(D89)))</f>
        <v/>
      </c>
      <c r="E99" s="89" t="str">
        <f>IF(OR(D99="",C91="",C91&lt;=0,F99=""),"",TRIM(MID(D99,LEN(F99)+1+IF(MID(D99,LEN(F99)+1,1)=" ",1,0),99999)))</f>
        <v/>
      </c>
      <c r="F99" s="49" t="str">
        <f>IF(OR(G99="",G99=0,G99="0"),"",IF(LEN(G99)&lt;=C91,G99,IF(LEN(SUBSTITUTE(H99," ",""))=C91+1,LEFT(G99,C91),LEFT(G99,FIND("§",SUBSTITUTE(H99," ","§",LEN(H99)-LEN(SUBSTITUTE(H99," ",""))))-1))))</f>
        <v/>
      </c>
      <c r="G99" s="49" t="str">
        <f t="shared" si="6"/>
        <v/>
      </c>
      <c r="H99" s="49" t="str">
        <f>IF(OR(G99="",G99=0,G99="0"),"",LEFT(G99,C91+1))</f>
        <v/>
      </c>
      <c r="I99" s="246" t="str">
        <f>IF(LEN(TRIM(J99))&gt;0,MAX(I18:I98)+1,"")</f>
        <v/>
      </c>
      <c r="J99" s="110"/>
      <c r="K99" s="107"/>
      <c r="L99" s="107"/>
      <c r="M99" s="150"/>
      <c r="O99" s="121" t="s">
        <v>207</v>
      </c>
      <c r="P99" s="63"/>
      <c r="Q99" s="63"/>
      <c r="R99" s="63"/>
      <c r="S99" s="63"/>
      <c r="T99" s="63"/>
      <c r="U99" s="63"/>
      <c r="V99" s="63"/>
      <c r="W99" s="3">
        <v>1</v>
      </c>
    </row>
    <row r="100" spans="2:23" ht="21" customHeight="1">
      <c r="B100" s="784"/>
      <c r="C100" s="55"/>
      <c r="D100" s="49" t="str" cm="1">
        <f t="array" ref="D100">IF(ROW()=ROW(D89),C92,INDEX(E89:E102,ROW()-ROW(D89)))</f>
        <v/>
      </c>
      <c r="E100" s="89" t="str">
        <f>IF(OR(D100="",C91="",C91&lt;=0,F100=""),"",TRIM(MID(D100,LEN(F100)+1+IF(MID(D100,LEN(F100)+1,1)=" ",1,0),99999)))</f>
        <v/>
      </c>
      <c r="F100" s="49" t="str">
        <f>IF(OR(G100="",G100=0,G100="0"),"",IF(LEN(G100)&lt;=C91,G100,IF(LEN(SUBSTITUTE(H100," ",""))=C91+1,LEFT(G100,C91),LEFT(G100,FIND("§",SUBSTITUTE(H100," ","§",LEN(H100)-LEN(SUBSTITUTE(H100," ",""))))-1))))</f>
        <v/>
      </c>
      <c r="G100" s="49" t="str">
        <f t="shared" si="6"/>
        <v/>
      </c>
      <c r="H100" s="49" t="str">
        <f>IF(OR(G100="",G100=0,G100="0"),"",LEFT(G100,C91+1))</f>
        <v/>
      </c>
      <c r="I100" s="246" t="str">
        <f>IF(LEN(TRIM(J100))&gt;0,MAX(I18:I99)+1,"")</f>
        <v/>
      </c>
      <c r="J100" s="110"/>
      <c r="K100" s="107"/>
      <c r="L100" s="107"/>
      <c r="M100" s="150"/>
      <c r="O100" s="63"/>
      <c r="P100" s="63"/>
      <c r="Q100" s="63"/>
      <c r="R100" s="63"/>
      <c r="S100" s="63"/>
      <c r="T100" s="63"/>
      <c r="U100" s="63"/>
      <c r="V100" s="63"/>
      <c r="W100" s="3">
        <v>1</v>
      </c>
    </row>
    <row r="101" spans="2:23" ht="21" customHeight="1">
      <c r="B101" s="784"/>
      <c r="C101" s="55"/>
      <c r="D101" s="49" t="str" cm="1">
        <f t="array" ref="D101">IF(ROW()=ROW(D89),C92,INDEX(E89:E102,ROW()-ROW(D89)))</f>
        <v/>
      </c>
      <c r="E101" s="89" t="str">
        <f>IF(OR(D101="",C91="",C91&lt;=0,F101=""),"",TRIM(MID(D101,LEN(F101)+1+IF(MID(D101,LEN(F101)+1,1)=" ",1,0),99999)))</f>
        <v/>
      </c>
      <c r="F101" s="49" t="str">
        <f>IF(OR(G101="",G101=0,G101="0"),"",IF(LEN(G101)&lt;=C91,G101,IF(LEN(SUBSTITUTE(H101," ",""))=C91+1,LEFT(G101,C91),LEFT(G101,FIND("§",SUBSTITUTE(H101," ","§",LEN(H101)-LEN(SUBSTITUTE(H101," ",""))))-1))))</f>
        <v/>
      </c>
      <c r="G101" s="49" t="str">
        <f t="shared" si="6"/>
        <v/>
      </c>
      <c r="H101" s="49" t="str">
        <f>IF(OR(G101="",G101=0,G101="0"),"",LEFT(G101,C91+1))</f>
        <v/>
      </c>
      <c r="I101" s="246" t="str">
        <f>IF(LEN(TRIM(J101))&gt;0,MAX(I18:I100)+1,"")</f>
        <v/>
      </c>
      <c r="J101" s="110"/>
      <c r="K101" s="107"/>
      <c r="L101" s="107"/>
      <c r="M101" s="150"/>
      <c r="O101" s="121" t="s">
        <v>208</v>
      </c>
      <c r="P101" s="63"/>
      <c r="Q101" s="63"/>
      <c r="R101" s="63"/>
      <c r="S101" s="63"/>
      <c r="T101" s="63"/>
      <c r="U101" s="63"/>
      <c r="V101" s="63"/>
      <c r="W101" s="3">
        <v>1</v>
      </c>
    </row>
    <row r="102" spans="2:23" ht="21" customHeight="1">
      <c r="B102" s="784"/>
      <c r="C102" s="55"/>
      <c r="D102" s="49" t="str" cm="1">
        <f t="array" ref="D102">IF(ROW()=ROW(D89),C92,INDEX(E89:E102,ROW()-ROW(D89)))</f>
        <v/>
      </c>
      <c r="E102" s="89" t="str">
        <f>IF(OR(D102="",C91="",C91&lt;=0,F102=""),"",TRIM(MID(D102,LEN(F102)+1+IF(MID(D102,LEN(F102)+1,1)=" ",1,0),99999)))</f>
        <v/>
      </c>
      <c r="F102" s="49" t="str">
        <f>IF(OR(G102="",G102=0,G102="0"),"",IF(LEN(G102)&lt;=C91,G102,IF(LEN(SUBSTITUTE(H102," ",""))=C91+1,LEFT(G102,C91),LEFT(G102,FIND("§",SUBSTITUTE(H102," ","§",LEN(H102)-LEN(SUBSTITUTE(H102," ",""))))-1))))</f>
        <v/>
      </c>
      <c r="G102" s="49" t="str">
        <f t="shared" si="6"/>
        <v/>
      </c>
      <c r="H102" s="49" t="str">
        <f>IF(OR(G102="",G102=0,G102="0"),"",LEFT(G102,C91+1))</f>
        <v/>
      </c>
      <c r="I102" s="246" t="str">
        <f>IF(LEN(TRIM(J102))&gt;0,MAX(I18:I101)+1,"")</f>
        <v/>
      </c>
      <c r="J102" s="110"/>
      <c r="K102" s="107"/>
      <c r="L102" s="107"/>
      <c r="M102" s="150"/>
      <c r="O102" s="121" t="s">
        <v>209</v>
      </c>
      <c r="P102" s="63"/>
      <c r="Q102" s="63"/>
      <c r="R102" s="63"/>
      <c r="S102" s="63"/>
      <c r="T102" s="63"/>
      <c r="U102" s="63"/>
      <c r="V102" s="63"/>
      <c r="W102" s="3">
        <v>1</v>
      </c>
    </row>
    <row r="103" spans="2:23" ht="21" customHeight="1">
      <c r="B103" s="784"/>
      <c r="C103" s="88" t="str">
        <f>IF(TRIM(SUBSTITUTE(K25,CHAR(160),""))="","",K25)</f>
        <v/>
      </c>
      <c r="D103" s="49" t="str" cm="1">
        <f t="array" ref="D103">IF(ROW()=ROW(D103),C106,INDEX(E103:E116,ROW()-ROW(D103)))</f>
        <v/>
      </c>
      <c r="E103" s="89" t="str">
        <f>IF(OR(D103="",C105="",C105&lt;=0,F103=""),"",TRIM(MID(D103,LEN(F103)+1+IF(MID(D103,LEN(F103)+1,1)=" ",1,0),99999)))</f>
        <v/>
      </c>
      <c r="F103" s="49" t="str">
        <f>IF(OR(G103="",G103=0,G103="0"),"",IF(LEN(G103)&lt;=C105,G103,IF(LEN(SUBSTITUTE(H103," ",""))=C105+1,LEFT(G103,C105),LEFT(G103,FIND("§",SUBSTITUTE(H103," ","§",LEN(H103)-LEN(SUBSTITUTE(H103," ",""))))-1))))</f>
        <v/>
      </c>
      <c r="G103" s="49" t="str">
        <f t="shared" si="6"/>
        <v/>
      </c>
      <c r="H103" s="49" t="str">
        <f>IF(OR(G103="",G103=0,G103="0"),"",LEFT(G103,C105+1))</f>
        <v/>
      </c>
      <c r="I103" s="246" t="str">
        <f>IF(LEN(TRIM(J103))&gt;0,MAX(I18:I102)+1,"")</f>
        <v/>
      </c>
      <c r="J103" s="110"/>
      <c r="K103" s="107"/>
      <c r="L103" s="107"/>
      <c r="M103" s="150"/>
      <c r="O103" s="121" t="s">
        <v>210</v>
      </c>
      <c r="P103" s="63"/>
      <c r="Q103" s="63"/>
      <c r="R103" s="63"/>
      <c r="S103" s="63"/>
      <c r="T103" s="63"/>
      <c r="U103" s="63"/>
      <c r="V103" s="63"/>
      <c r="W103" s="3">
        <v>1</v>
      </c>
    </row>
    <row r="104" spans="2:23" ht="21" customHeight="1">
      <c r="B104" s="784"/>
      <c r="C104" s="55" t="str">
        <f>TRIM(SUBSTITUTE(SUBSTITUTE(SUBSTITUTE(SUBSTITUTE(SUBSTITUTE(SUBSTITUTE(SUBSTITUTE(SUBSTITUTE(SUBSTITUTE(CLEAN(IF(OR(LEFT(C103,1)="-",LEFT(C103,1)="="),MID(C103,2,99999),C103)),"—","-"),"–","-"),CHAR(160)," "),CHAR(9)," "),CHAR(13)," "),CHAR(10)," ")," "," ")," "," ")," "," "))</f>
        <v/>
      </c>
      <c r="D104" s="49" t="str" cm="1">
        <f t="array" ref="D104">IF(ROW()=ROW(D103),C106,INDEX(E103:E116,ROW()-ROW(D103)))</f>
        <v/>
      </c>
      <c r="E104" s="89" t="str">
        <f>IF(OR(D104="",C105="",C105&lt;=0,F104=""),"",TRIM(MID(D104,LEN(F104)+1+IF(MID(D104,LEN(F104)+1,1)=" ",1,0),99999)))</f>
        <v/>
      </c>
      <c r="F104" s="49" t="str">
        <f>IF(OR(G104="",G104=0,G104="0"),"",IF(LEN(G104)&lt;=C105,G104,IF(LEN(SUBSTITUTE(H104," ",""))=C105+1,LEFT(G104,C105),LEFT(G104,FIND("§",SUBSTITUTE(H104," ","§",LEN(H104)-LEN(SUBSTITUTE(H104," ",""))))-1))))</f>
        <v/>
      </c>
      <c r="G104" s="49" t="str">
        <f t="shared" si="6"/>
        <v/>
      </c>
      <c r="H104" s="49" t="str">
        <f>IF(OR(G104="",G104=0,G104="0"),"",LEFT(G104,C105+1))</f>
        <v/>
      </c>
      <c r="I104" s="246" t="str">
        <f>IF(LEN(TRIM(J104))&gt;0,MAX(I18:I103)+1,"")</f>
        <v/>
      </c>
      <c r="J104" s="110"/>
      <c r="K104" s="107"/>
      <c r="L104" s="107"/>
      <c r="M104" s="150"/>
      <c r="O104" s="63" t="s">
        <v>211</v>
      </c>
      <c r="P104" s="63"/>
      <c r="Q104" s="63"/>
      <c r="R104" s="63"/>
      <c r="S104" s="63"/>
      <c r="T104" s="63"/>
      <c r="U104" s="63"/>
      <c r="V104" s="63"/>
      <c r="W104" s="3">
        <v>1</v>
      </c>
    </row>
    <row r="105" spans="2:23" ht="21" customHeight="1">
      <c r="B105" s="784"/>
      <c r="C105" s="92">
        <f>C16</f>
        <v>120</v>
      </c>
      <c r="D105" s="49" t="str" cm="1">
        <f t="array" ref="D105">IF(ROW()=ROW(D103),C106,INDEX(E103:E116,ROW()-ROW(D103)))</f>
        <v/>
      </c>
      <c r="E105" s="89" t="str">
        <f>IF(OR(D105="",C105="",C105&lt;=0,F105=""),"",TRIM(MID(D105,LEN(F105)+1+IF(MID(D105,LEN(F105)+1,1)=" ",1,0),99999)))</f>
        <v/>
      </c>
      <c r="F105" s="49" t="str">
        <f>IF(OR(G105="",G105=0,G105="0"),"",IF(LEN(G105)&lt;=C105,G105,IF(LEN(SUBSTITUTE(H105," ",""))=C105+1,LEFT(G105,C105),LEFT(G105,FIND("§",SUBSTITUTE(H105," ","§",LEN(H105)-LEN(SUBSTITUTE(H105," ",""))))-1))))</f>
        <v/>
      </c>
      <c r="G105" s="49" t="str">
        <f t="shared" si="6"/>
        <v/>
      </c>
      <c r="H105" s="49" t="str">
        <f>IF(OR(G105="",G105=0,G105="0"),"",LEFT(G105,C105+1))</f>
        <v/>
      </c>
      <c r="I105" s="246" t="str">
        <f>IF(LEN(TRIM(J105))&gt;0,MAX(I18:I104)+1,"")</f>
        <v/>
      </c>
      <c r="J105" s="110"/>
      <c r="K105" s="107"/>
      <c r="L105" s="107"/>
      <c r="M105" s="150"/>
      <c r="O105" s="120"/>
      <c r="P105" s="63"/>
      <c r="Q105" s="63"/>
      <c r="R105" s="63"/>
      <c r="S105" s="63"/>
      <c r="T105" s="63"/>
      <c r="U105" s="63"/>
      <c r="V105" s="63"/>
      <c r="W105" s="3">
        <v>1</v>
      </c>
    </row>
    <row r="106" spans="2:23" ht="21" customHeight="1">
      <c r="B106" s="784"/>
      <c r="C106" s="55" t="str">
        <f>IF(UPPER(TRIM(C17))="X",C110,C104)</f>
        <v/>
      </c>
      <c r="D106" s="49" t="str" cm="1">
        <f t="array" ref="D106">IF(ROW()=ROW(D103),C106,INDEX(E103:E116,ROW()-ROW(D103)))</f>
        <v/>
      </c>
      <c r="E106" s="89" t="str">
        <f>IF(OR(D106="",C105="",C105&lt;=0,F106=""),"",TRIM(MID(D106,LEN(F106)+1+IF(MID(D106,LEN(F106)+1,1)=" ",1,0),99999)))</f>
        <v/>
      </c>
      <c r="F106" s="49" t="str">
        <f>IF(OR(G106="",G106=0,G106="0"),"",IF(LEN(G106)&lt;=C105,G106,IF(LEN(SUBSTITUTE(H106," ",""))=C105+1,LEFT(G106,C105),LEFT(G106,FIND("§",SUBSTITUTE(H106," ","§",LEN(H106)-LEN(SUBSTITUTE(H106," ",""))))-1))))</f>
        <v/>
      </c>
      <c r="G106" s="49" t="str">
        <f t="shared" si="6"/>
        <v/>
      </c>
      <c r="H106" s="49" t="str">
        <f>IF(OR(G106="",G106=0,G106="0"),"",LEFT(G106,C105+1))</f>
        <v/>
      </c>
      <c r="I106" s="246" t="str">
        <f>IF(LEN(TRIM(J106))&gt;0,MAX(I18:I105)+1,"")</f>
        <v/>
      </c>
      <c r="J106" s="110"/>
      <c r="K106" s="107"/>
      <c r="L106" s="107"/>
      <c r="M106" s="150"/>
      <c r="O106" s="118" t="s">
        <v>212</v>
      </c>
      <c r="P106" s="63"/>
      <c r="Q106" s="63"/>
      <c r="R106" s="63"/>
      <c r="S106" s="63"/>
      <c r="T106" s="63"/>
      <c r="U106" s="63"/>
      <c r="V106" s="63"/>
      <c r="W106" s="3">
        <v>1</v>
      </c>
    </row>
    <row r="107" spans="2:23" ht="21" customHeight="1">
      <c r="B107" s="784"/>
      <c r="C107" s="94" t="str">
        <f>TRIM(SUBSTITUTE(SUBSTITUTE(SUBSTITUTE(SUBSTITUTE(SUBSTITUTE(SUBSTITUTE(SUBSTITUTE(SUBSTITUTE(SUBSTITUTE(SUBSTITUTE(C104,","," "),";"," "),":"," "),"!"," "),"?"," "),"…"," "),"»"," "),"«"," "),"/"," "),"."," "))</f>
        <v/>
      </c>
      <c r="D107" s="49" t="str" cm="1">
        <f t="array" ref="D107">IF(ROW()=ROW(D103),C106,INDEX(E103:E116,ROW()-ROW(D103)))</f>
        <v/>
      </c>
      <c r="E107" s="89" t="str">
        <f>IF(OR(D107="",C105="",C105&lt;=0,F107=""),"",TRIM(MID(D107,LEN(F107)+1+IF(MID(D107,LEN(F107)+1,1)=" ",1,0),99999)))</f>
        <v/>
      </c>
      <c r="F107" s="49" t="str">
        <f>IF(OR(G107="",G107=0,G107="0"),"",IF(LEN(G107)&lt;=C105,G107,IF(LEN(SUBSTITUTE(H107," ",""))=C105+1,LEFT(G107,C105),LEFT(G107,FIND("§",SUBSTITUTE(H107," ","§",LEN(H107)-LEN(SUBSTITUTE(H107," ",""))))-1))))</f>
        <v/>
      </c>
      <c r="G107" s="49" t="str">
        <f t="shared" si="6"/>
        <v/>
      </c>
      <c r="H107" s="49" t="str">
        <f>IF(OR(G107="",G107=0,G107="0"),"",LEFT(G107,C105+1))</f>
        <v/>
      </c>
      <c r="I107" s="246" t="str">
        <f>IF(LEN(TRIM(J107))&gt;0,MAX(I18:I106)+1,"")</f>
        <v/>
      </c>
      <c r="J107" s="110"/>
      <c r="K107" s="107"/>
      <c r="L107" s="107"/>
      <c r="M107" s="150"/>
      <c r="O107" s="120" t="s">
        <v>213</v>
      </c>
      <c r="P107" s="63"/>
      <c r="Q107" s="63"/>
      <c r="R107" s="63"/>
      <c r="S107" s="63"/>
      <c r="T107" s="63"/>
      <c r="U107" s="63"/>
      <c r="V107" s="63"/>
      <c r="W107" s="3">
        <v>1</v>
      </c>
    </row>
    <row r="108" spans="2:23" ht="21" customHeight="1">
      <c r="B108" s="784"/>
      <c r="C108" s="49" t="str">
        <f>TRIM(SUBSTITUTE(SUBSTITUTE(SUBSTITUTE(SUBSTITUTE(SUBSTITUTE(SUBSTITUTE(SUBSTITUTE(SUBSTITUTE(C107,"("," "),")"," "),CHAR(34)," "),"-"," "),"_"," "),"&lt;"," "),"&gt;"," "),"="," "))</f>
        <v/>
      </c>
      <c r="D108" s="49" t="str" cm="1">
        <f t="array" ref="D108">IF(ROW()=ROW(D103),C106,INDEX(E103:E116,ROW()-ROW(D103)))</f>
        <v/>
      </c>
      <c r="E108" s="89" t="str">
        <f>IF(OR(D108="",C105="",C105&lt;=0,F108=""),"",TRIM(MID(D108,LEN(F108)+1+IF(MID(D108,LEN(F108)+1,1)=" ",1,0),99999)))</f>
        <v/>
      </c>
      <c r="F108" s="49" t="str">
        <f>IF(OR(G108="",G108=0,G108="0"),"",IF(LEN(G108)&lt;=C105,G108,IF(LEN(SUBSTITUTE(H108," ",""))=C105+1,LEFT(G108,C105),LEFT(G108,FIND("§",SUBSTITUTE(H108," ","§",LEN(H108)-LEN(SUBSTITUTE(H108," ",""))))-1))))</f>
        <v/>
      </c>
      <c r="G108" s="49" t="str">
        <f t="shared" si="6"/>
        <v/>
      </c>
      <c r="H108" s="49" t="str">
        <f>IF(OR(G108="",G108=0,G108="0"),"",LEFT(G108,C105+1))</f>
        <v/>
      </c>
      <c r="I108" s="246" t="str">
        <f>IF(LEN(TRIM(J108))&gt;0,MAX(I18:I107)+1,"")</f>
        <v/>
      </c>
      <c r="J108" s="110"/>
      <c r="K108" s="107"/>
      <c r="L108" s="107"/>
      <c r="M108" s="150"/>
      <c r="O108" s="122" t="s">
        <v>214</v>
      </c>
      <c r="P108" s="63"/>
      <c r="Q108" s="63"/>
      <c r="R108" s="63"/>
      <c r="S108" s="63"/>
      <c r="T108" s="63"/>
      <c r="U108" s="63"/>
      <c r="V108" s="63"/>
      <c r="W108" s="3">
        <v>1</v>
      </c>
    </row>
    <row r="109" spans="2:23" ht="21" customHeight="1">
      <c r="B109" s="784"/>
      <c r="C109" s="55" t="str">
        <f>TRIM(SUBSTITUTE(SUBSTITUTE(SUBSTITUTE(SUBSTITUTE(C108,"►"," "),"▼"," "),"▲"," "),"◄"," "))</f>
        <v/>
      </c>
      <c r="D109" s="49" t="str" cm="1">
        <f t="array" ref="D109">IF(ROW()=ROW(D103),C106,INDEX(E103:E116,ROW()-ROW(D103)))</f>
        <v/>
      </c>
      <c r="E109" s="89" t="str">
        <f>IF(OR(D109="",C105="",C105&lt;=0,F109=""),"",TRIM(MID(D109,LEN(F109)+1+IF(MID(D109,LEN(F109)+1,1)=" ",1,0),99999)))</f>
        <v/>
      </c>
      <c r="F109" s="49" t="str">
        <f>IF(OR(G109="",G109=0,G109="0"),"",IF(LEN(G109)&lt;=C105,G109,IF(LEN(SUBSTITUTE(H109," ",""))=C105+1,LEFT(G109,C105),LEFT(G109,FIND("§",SUBSTITUTE(H109," ","§",LEN(H109)-LEN(SUBSTITUTE(H109," ",""))))-1))))</f>
        <v/>
      </c>
      <c r="G109" s="49" t="str">
        <f t="shared" si="6"/>
        <v/>
      </c>
      <c r="H109" s="49" t="str">
        <f>IF(OR(G109="",G109=0,G109="0"),"",LEFT(G109,C105+1))</f>
        <v/>
      </c>
      <c r="I109" s="246" t="str">
        <f>IF(LEN(TRIM(J109))&gt;0,MAX(I18:I108)+1,"")</f>
        <v/>
      </c>
      <c r="J109" s="110"/>
      <c r="K109" s="107"/>
      <c r="L109" s="107"/>
      <c r="M109" s="150"/>
      <c r="O109" s="122" t="s">
        <v>215</v>
      </c>
      <c r="P109" s="63"/>
      <c r="Q109" s="63"/>
      <c r="R109" s="63"/>
      <c r="S109" s="63"/>
      <c r="T109" s="63"/>
      <c r="U109" s="63"/>
      <c r="V109" s="63"/>
      <c r="W109" s="3">
        <v>1</v>
      </c>
    </row>
    <row r="110" spans="2:23" ht="21" customHeight="1">
      <c r="B110" s="784"/>
      <c r="C110" s="55" t="str">
        <f>TRIM(SUBSTITUTE(SUBSTITUTE(C109,"“"," "),"”"," "))</f>
        <v/>
      </c>
      <c r="D110" s="49" t="str" cm="1">
        <f t="array" ref="D110">IF(ROW()=ROW(D103),C106,INDEX(E103:E116,ROW()-ROW(D103)))</f>
        <v/>
      </c>
      <c r="E110" s="89" t="str">
        <f>IF(OR(D110="",C105="",C105&lt;=0,F110=""),"",TRIM(MID(D110,LEN(F110)+1+IF(MID(D110,LEN(F110)+1,1)=" ",1,0),99999)))</f>
        <v/>
      </c>
      <c r="F110" s="49" t="str">
        <f>IF(OR(G110="",G110=0,G110="0"),"",IF(LEN(G110)&lt;=C105,G110,IF(LEN(SUBSTITUTE(H110," ",""))=C105+1,LEFT(G110,C105),LEFT(G110,FIND("§",SUBSTITUTE(H110," ","§",LEN(H110)-LEN(SUBSTITUTE(H110," ",""))))-1))))</f>
        <v/>
      </c>
      <c r="G110" s="49" t="str">
        <f t="shared" si="6"/>
        <v/>
      </c>
      <c r="H110" s="49" t="str">
        <f>IF(OR(G110="",G110=0,G110="0"),"",LEFT(G110,C105+1))</f>
        <v/>
      </c>
      <c r="I110" s="246" t="str">
        <f>IF(LEN(TRIM(J110))&gt;0,MAX(I18:I109)+1,"")</f>
        <v/>
      </c>
      <c r="J110" s="110"/>
      <c r="K110" s="107"/>
      <c r="L110" s="107"/>
      <c r="M110" s="150"/>
      <c r="O110" s="63"/>
      <c r="P110" s="63"/>
      <c r="Q110" s="63"/>
      <c r="R110" s="63"/>
      <c r="S110" s="63"/>
      <c r="T110" s="63"/>
      <c r="U110" s="63"/>
      <c r="V110" s="63"/>
      <c r="W110" s="3">
        <v>1</v>
      </c>
    </row>
    <row r="111" spans="2:23" ht="21" customHeight="1">
      <c r="B111" s="784"/>
      <c r="C111" s="55"/>
      <c r="D111" s="49" t="str" cm="1">
        <f t="array" ref="D111">IF(ROW()=ROW(D103),C106,INDEX(E103:E116,ROW()-ROW(D103)))</f>
        <v/>
      </c>
      <c r="E111" s="89" t="str">
        <f>IF(OR(D111="",C105="",C105&lt;=0,F111=""),"",TRIM(MID(D111,LEN(F111)+1+IF(MID(D111,LEN(F111)+1,1)=" ",1,0),99999)))</f>
        <v/>
      </c>
      <c r="F111" s="49" t="str">
        <f>IF(OR(G111="",G111=0,G111="0"),"",IF(LEN(G111)&lt;=C105,G111,IF(LEN(SUBSTITUTE(H111," ",""))=C105+1,LEFT(G111,C105),LEFT(G111,FIND("§",SUBSTITUTE(H111," ","§",LEN(H111)-LEN(SUBSTITUTE(H111," ",""))))-1))))</f>
        <v/>
      </c>
      <c r="G111" s="49" t="str">
        <f t="shared" si="6"/>
        <v/>
      </c>
      <c r="H111" s="49" t="str">
        <f>IF(OR(G111="",G111=0,G111="0"),"",LEFT(G111,C105+1))</f>
        <v/>
      </c>
      <c r="I111" s="246" t="str">
        <f>IF(LEN(TRIM(J111))&gt;0,MAX(I18:I110)+1,"")</f>
        <v/>
      </c>
      <c r="J111" s="110"/>
      <c r="K111" s="107"/>
      <c r="L111" s="107"/>
      <c r="M111" s="150"/>
      <c r="O111" s="16" t="s">
        <v>216</v>
      </c>
      <c r="P111" s="63"/>
      <c r="Q111" s="63"/>
      <c r="R111" s="63"/>
      <c r="S111" s="63"/>
      <c r="T111" s="63"/>
      <c r="U111" s="63"/>
      <c r="V111" s="63"/>
      <c r="W111" s="3">
        <v>1</v>
      </c>
    </row>
    <row r="112" spans="2:23" ht="21" customHeight="1">
      <c r="B112" s="784"/>
      <c r="C112" s="55"/>
      <c r="D112" s="49" t="str" cm="1">
        <f t="array" ref="D112">IF(ROW()=ROW(D103),C106,INDEX(E103:E116,ROW()-ROW(D103)))</f>
        <v/>
      </c>
      <c r="E112" s="89" t="str">
        <f>IF(OR(D112="",C105="",C105&lt;=0,F112=""),"",TRIM(MID(D112,LEN(F112)+1+IF(MID(D112,LEN(F112)+1,1)=" ",1,0),99999)))</f>
        <v/>
      </c>
      <c r="F112" s="49" t="str">
        <f>IF(OR(G112="",G112=0,G112="0"),"",IF(LEN(G112)&lt;=C105,G112,IF(LEN(SUBSTITUTE(H112," ",""))=C105+1,LEFT(G112,C105),LEFT(G112,FIND("§",SUBSTITUTE(H112," ","§",LEN(H112)-LEN(SUBSTITUTE(H112," ",""))))-1))))</f>
        <v/>
      </c>
      <c r="G112" s="49" t="str">
        <f t="shared" si="6"/>
        <v/>
      </c>
      <c r="H112" s="49" t="str">
        <f>IF(OR(G112="",G112=0,G112="0"),"",LEFT(G112,C105+1))</f>
        <v/>
      </c>
      <c r="I112" s="246" t="str">
        <f>IF(LEN(TRIM(J112))&gt;0,MAX(I18:I111)+1,"")</f>
        <v/>
      </c>
      <c r="J112" s="110"/>
      <c r="K112" s="107"/>
      <c r="L112" s="107"/>
      <c r="M112" s="150"/>
      <c r="O112" s="63" t="s">
        <v>217</v>
      </c>
      <c r="P112" s="63"/>
      <c r="Q112" s="63"/>
      <c r="R112" s="63"/>
      <c r="S112" s="63"/>
      <c r="T112" s="63"/>
      <c r="U112" s="63"/>
      <c r="V112" s="63"/>
      <c r="W112" s="3">
        <v>1</v>
      </c>
    </row>
    <row r="113" spans="2:23" ht="21" customHeight="1">
      <c r="B113" s="784"/>
      <c r="C113" s="55"/>
      <c r="D113" s="49" t="str" cm="1">
        <f t="array" ref="D113">IF(ROW()=ROW(D103),C106,INDEX(E103:E116,ROW()-ROW(D103)))</f>
        <v/>
      </c>
      <c r="E113" s="89" t="str">
        <f>IF(OR(D113="",C105="",C105&lt;=0,F113=""),"",TRIM(MID(D113,LEN(F113)+1+IF(MID(D113,LEN(F113)+1,1)=" ",1,0),99999)))</f>
        <v/>
      </c>
      <c r="F113" s="49" t="str">
        <f>IF(OR(G113="",G113=0,G113="0"),"",IF(LEN(G113)&lt;=C105,G113,IF(LEN(SUBSTITUTE(H113," ",""))=C105+1,LEFT(G113,C105),LEFT(G113,FIND("§",SUBSTITUTE(H113," ","§",LEN(H113)-LEN(SUBSTITUTE(H113," ",""))))-1))))</f>
        <v/>
      </c>
      <c r="G113" s="49" t="str">
        <f t="shared" si="6"/>
        <v/>
      </c>
      <c r="H113" s="49" t="str">
        <f>IF(OR(G113="",G113=0,G113="0"),"",LEFT(G113,C105+1))</f>
        <v/>
      </c>
      <c r="I113" s="246" t="str">
        <f>IF(LEN(TRIM(J113))&gt;0,MAX(I18:I112)+1,"")</f>
        <v/>
      </c>
      <c r="J113" s="110"/>
      <c r="K113" s="107"/>
      <c r="L113" s="107"/>
      <c r="M113" s="150"/>
      <c r="O113" s="120" t="s">
        <v>218</v>
      </c>
      <c r="P113" s="63"/>
      <c r="Q113" s="63"/>
      <c r="R113" s="63"/>
      <c r="S113" s="63"/>
      <c r="T113" s="63"/>
      <c r="U113" s="63"/>
      <c r="V113" s="63"/>
      <c r="W113" s="3">
        <v>1</v>
      </c>
    </row>
    <row r="114" spans="2:23" ht="21" customHeight="1">
      <c r="B114" s="784"/>
      <c r="C114" s="55"/>
      <c r="D114" s="49" t="str" cm="1">
        <f t="array" ref="D114">IF(ROW()=ROW(D103),C106,INDEX(E103:E116,ROW()-ROW(D103)))</f>
        <v/>
      </c>
      <c r="E114" s="89" t="str">
        <f>IF(OR(D114="",C105="",C105&lt;=0,F114=""),"",TRIM(MID(D114,LEN(F114)+1+IF(MID(D114,LEN(F114)+1,1)=" ",1,0),99999)))</f>
        <v/>
      </c>
      <c r="F114" s="49" t="str">
        <f>IF(OR(G114="",G114=0,G114="0"),"",IF(LEN(G114)&lt;=C105,G114,IF(LEN(SUBSTITUTE(H114," ",""))=C105+1,LEFT(G114,C105),LEFT(G114,FIND("§",SUBSTITUTE(H114," ","§",LEN(H114)-LEN(SUBSTITUTE(H114," ",""))))-1))))</f>
        <v/>
      </c>
      <c r="G114" s="49" t="str">
        <f t="shared" si="6"/>
        <v/>
      </c>
      <c r="H114" s="49" t="str">
        <f>IF(OR(G114="",G114=0,G114="0"),"",LEFT(G114,C105+1))</f>
        <v/>
      </c>
      <c r="I114" s="246" t="str">
        <f>IF(LEN(TRIM(J114))&gt;0,MAX(I18:I113)+1,"")</f>
        <v/>
      </c>
      <c r="J114" s="110"/>
      <c r="K114" s="107"/>
      <c r="L114" s="107"/>
      <c r="M114" s="150"/>
      <c r="O114" s="120" t="s">
        <v>219</v>
      </c>
      <c r="P114" s="63"/>
      <c r="Q114" s="63"/>
      <c r="R114" s="63"/>
      <c r="S114" s="63"/>
      <c r="T114" s="63"/>
      <c r="U114" s="63"/>
      <c r="V114" s="63"/>
      <c r="W114" s="3">
        <v>1</v>
      </c>
    </row>
    <row r="115" spans="2:23" ht="21" customHeight="1">
      <c r="B115" s="784"/>
      <c r="C115" s="55"/>
      <c r="D115" s="49" t="str" cm="1">
        <f t="array" ref="D115">IF(ROW()=ROW(D103),C106,INDEX(E103:E116,ROW()-ROW(D103)))</f>
        <v/>
      </c>
      <c r="E115" s="89" t="str">
        <f>IF(OR(D115="",C105="",C105&lt;=0,F115=""),"",TRIM(MID(D115,LEN(F115)+1+IF(MID(D115,LEN(F115)+1,1)=" ",1,0),99999)))</f>
        <v/>
      </c>
      <c r="F115" s="49" t="str">
        <f>IF(OR(G115="",G115=0,G115="0"),"",IF(LEN(G115)&lt;=C105,G115,IF(LEN(SUBSTITUTE(H115," ",""))=C105+1,LEFT(G115,C105),LEFT(G115,FIND("§",SUBSTITUTE(H115," ","§",LEN(H115)-LEN(SUBSTITUTE(H115," ",""))))-1))))</f>
        <v/>
      </c>
      <c r="G115" s="49" t="str">
        <f t="shared" si="6"/>
        <v/>
      </c>
      <c r="H115" s="49" t="str">
        <f>IF(OR(G115="",G115=0,G115="0"),"",LEFT(G115,C105+1))</f>
        <v/>
      </c>
      <c r="I115" s="246" t="str">
        <f>IF(LEN(TRIM(J115))&gt;0,MAX(I18:I114)+1,"")</f>
        <v/>
      </c>
      <c r="J115" s="110"/>
      <c r="K115" s="107"/>
      <c r="L115" s="107"/>
      <c r="M115" s="150"/>
      <c r="O115" s="120" t="s">
        <v>220</v>
      </c>
      <c r="P115" s="63"/>
      <c r="Q115" s="63"/>
      <c r="R115" s="63"/>
      <c r="S115" s="63"/>
      <c r="T115" s="63"/>
      <c r="U115" s="63"/>
      <c r="V115" s="63"/>
      <c r="W115" s="3">
        <v>1</v>
      </c>
    </row>
    <row r="116" spans="2:23" ht="21" customHeight="1">
      <c r="B116" s="784"/>
      <c r="C116" s="55"/>
      <c r="D116" s="49" t="str" cm="1">
        <f t="array" ref="D116">IF(ROW()=ROW(D103),C106,INDEX(E103:E116,ROW()-ROW(D103)))</f>
        <v/>
      </c>
      <c r="E116" s="89" t="str">
        <f>IF(OR(D116="",C105="",C105&lt;=0,F116=""),"",TRIM(MID(D116,LEN(F116)+1+IF(MID(D116,LEN(F116)+1,1)=" ",1,0),99999)))</f>
        <v/>
      </c>
      <c r="F116" s="49" t="str">
        <f>IF(OR(G116="",G116=0,G116="0"),"",IF(LEN(G116)&lt;=C105,G116,IF(LEN(SUBSTITUTE(H116," ",""))=C105+1,LEFT(G116,C105),LEFT(G116,FIND("§",SUBSTITUTE(H116," ","§",LEN(H116)-LEN(SUBSTITUTE(H116," ",""))))-1))))</f>
        <v/>
      </c>
      <c r="G116" s="49" t="str">
        <f t="shared" si="6"/>
        <v/>
      </c>
      <c r="H116" s="49" t="str">
        <f>IF(OR(G116="",G116=0,G116="0"),"",LEFT(G116,C105+1))</f>
        <v/>
      </c>
      <c r="I116" s="246" t="str">
        <f>IF(LEN(TRIM(J116))&gt;0,MAX(I18:I115)+1,"")</f>
        <v/>
      </c>
      <c r="J116" s="110"/>
      <c r="K116" s="107"/>
      <c r="L116" s="107"/>
      <c r="M116" s="150"/>
      <c r="O116" s="120" t="s">
        <v>221</v>
      </c>
      <c r="P116" s="63"/>
      <c r="Q116" s="63"/>
      <c r="R116" s="63"/>
      <c r="S116" s="63"/>
      <c r="T116" s="63"/>
      <c r="U116" s="63"/>
      <c r="V116" s="63"/>
      <c r="W116" s="3">
        <v>1</v>
      </c>
    </row>
    <row r="117" spans="2:23" ht="21" customHeight="1">
      <c r="B117" s="784"/>
      <c r="C117" s="88" t="str">
        <f>IF(TRIM(SUBSTITUTE(K26,CHAR(160),""))="","",K26)</f>
        <v>2. Le lendemain, sortez la viande et les légumes de la marinade et égouttez-les. Réservez la marinade.</v>
      </c>
      <c r="D117" s="49" t="str" cm="1">
        <f t="array" ref="D117">IF(ROW()=ROW(D117),C120,INDEX(E117:E130,ROW()-ROW(D117)))</f>
        <v>2. Le lendemain, sortez la viande et les légumes de la marinade et égouttez-les. Réservez la marinade.</v>
      </c>
      <c r="E117" s="89" t="str">
        <f>IF(OR(D117="",C119="",C119&lt;=0,F117=""),"",TRIM(MID(D117,LEN(F117)+1+IF(MID(D117,LEN(F117)+1,1)=" ",1,0),99999)))</f>
        <v/>
      </c>
      <c r="F117" s="49" t="str">
        <f>IF(OR(G117="",G117=0,G117="0"),"",IF(LEN(G117)&lt;=C119,G117,IF(LEN(SUBSTITUTE(H117," ",""))=C119+1,LEFT(G117,C119),LEFT(G117,FIND("§",SUBSTITUTE(H117," ","§",LEN(H117)-LEN(SUBSTITUTE(H117," ",""))))-1))))</f>
        <v>2. Le lendemain, sortez la viande et les légumes de la marinade et égouttez-les. Réservez la marinade.</v>
      </c>
      <c r="G117" s="49" t="str">
        <f t="shared" si="6"/>
        <v>2. Le lendemain, sortez la viande et les légumes de la marinade et égouttez-les. Réservez la marinade.</v>
      </c>
      <c r="H117" s="49" t="str">
        <f>IF(OR(G117="",G117=0,G117="0"),"",LEFT(G117,C119+1))</f>
        <v>2. Le lendemain, sortez la viande et les légumes de la marinade et égouttez-les. Réservez la marinade.</v>
      </c>
      <c r="I117" s="246" t="str">
        <f>IF(LEN(TRIM(J117))&gt;0,MAX(I18:I116)+1,"")</f>
        <v/>
      </c>
      <c r="J117" s="110"/>
      <c r="K117" s="107"/>
      <c r="L117" s="107"/>
      <c r="M117" s="150"/>
      <c r="O117" s="120" t="s">
        <v>222</v>
      </c>
      <c r="P117" s="63"/>
      <c r="Q117" s="63"/>
      <c r="R117" s="63"/>
      <c r="S117" s="63"/>
      <c r="T117" s="63"/>
      <c r="U117" s="63"/>
      <c r="V117" s="63"/>
      <c r="W117" s="3">
        <v>1</v>
      </c>
    </row>
    <row r="118" spans="2:23" ht="21" customHeight="1">
      <c r="B118" s="784"/>
      <c r="C118" s="55" t="str">
        <f>TRIM(SUBSTITUTE(SUBSTITUTE(SUBSTITUTE(SUBSTITUTE(SUBSTITUTE(SUBSTITUTE(SUBSTITUTE(SUBSTITUTE(SUBSTITUTE(CLEAN(IF(OR(LEFT(C117,1)="-",LEFT(C117,1)="="),MID(C117,2,99999),C117)),"—","-"),"–","-"),CHAR(160)," "),CHAR(9)," "),CHAR(13)," "),CHAR(10)," ")," "," ")," "," ")," "," "))</f>
        <v>2. Le lendemain, sortez la viande et les légumes de la marinade et égouttez-les. Réservez la marinade.</v>
      </c>
      <c r="D118" s="49" t="str" cm="1">
        <f t="array" ref="D118">IF(ROW()=ROW(D117),C120,INDEX(E117:E130,ROW()-ROW(D117)))</f>
        <v/>
      </c>
      <c r="E118" s="89" t="str">
        <f>IF(OR(D118="",C119="",C119&lt;=0,F118=""),"",TRIM(MID(D118,LEN(F118)+1+IF(MID(D118,LEN(F118)+1,1)=" ",1,0),99999)))</f>
        <v/>
      </c>
      <c r="F118" s="49" t="str">
        <f>IF(OR(G118="",G118=0,G118="0"),"",IF(LEN(G118)&lt;=C119,G118,IF(LEN(SUBSTITUTE(H118," ",""))=C119+1,LEFT(G118,C119),LEFT(G118,FIND("§",SUBSTITUTE(H118," ","§",LEN(H118)-LEN(SUBSTITUTE(H118," ",""))))-1))))</f>
        <v/>
      </c>
      <c r="G118" s="49" t="str">
        <f t="shared" si="6"/>
        <v/>
      </c>
      <c r="H118" s="49" t="str">
        <f>IF(OR(G118="",G118=0,G118="0"),"",LEFT(G118,C119+1))</f>
        <v/>
      </c>
      <c r="I118" s="246" t="str">
        <f>IF(LEN(TRIM(J118))&gt;0,MAX(I18:I117)+1,"")</f>
        <v/>
      </c>
      <c r="J118" s="110"/>
      <c r="K118" s="107"/>
      <c r="L118" s="107"/>
      <c r="M118" s="150"/>
      <c r="O118" s="63" t="s">
        <v>223</v>
      </c>
      <c r="P118" s="63"/>
      <c r="Q118" s="63"/>
      <c r="R118" s="63"/>
      <c r="S118" s="63"/>
      <c r="T118" s="63"/>
      <c r="U118" s="63"/>
      <c r="V118" s="63"/>
      <c r="W118" s="3">
        <v>1</v>
      </c>
    </row>
    <row r="119" spans="2:23" ht="21" customHeight="1">
      <c r="B119" s="784"/>
      <c r="C119" s="92">
        <f>C16</f>
        <v>120</v>
      </c>
      <c r="D119" s="49" t="str" cm="1">
        <f t="array" ref="D119">IF(ROW()=ROW(D117),C120,INDEX(E117:E130,ROW()-ROW(D117)))</f>
        <v/>
      </c>
      <c r="E119" s="89" t="str">
        <f>IF(OR(D119="",C119="",C119&lt;=0,F119=""),"",TRIM(MID(D119,LEN(F119)+1+IF(MID(D119,LEN(F119)+1,1)=" ",1,0),99999)))</f>
        <v/>
      </c>
      <c r="F119" s="49" t="str">
        <f>IF(OR(G119="",G119=0,G119="0"),"",IF(LEN(G119)&lt;=C119,G119,IF(LEN(SUBSTITUTE(H119," ",""))=C119+1,LEFT(G119,C119),LEFT(G119,FIND("§",SUBSTITUTE(H119," ","§",LEN(H119)-LEN(SUBSTITUTE(H119," ",""))))-1))))</f>
        <v/>
      </c>
      <c r="G119" s="49" t="str">
        <f t="shared" si="6"/>
        <v/>
      </c>
      <c r="H119" s="49" t="str">
        <f>IF(OR(G119="",G119=0,G119="0"),"",LEFT(G119,C119+1))</f>
        <v/>
      </c>
      <c r="I119" s="246" t="str">
        <f>IF(LEN(TRIM(J119))&gt;0,MAX(I18:I118)+1,"")</f>
        <v/>
      </c>
      <c r="J119" s="110"/>
      <c r="K119" s="107"/>
      <c r="L119" s="107"/>
      <c r="M119" s="150"/>
      <c r="O119" s="120"/>
      <c r="P119" s="63"/>
      <c r="Q119" s="63"/>
      <c r="R119" s="63"/>
      <c r="S119" s="63"/>
      <c r="T119" s="63"/>
      <c r="U119" s="63"/>
      <c r="V119" s="63"/>
      <c r="W119" s="3">
        <v>1</v>
      </c>
    </row>
    <row r="120" spans="2:23" ht="21" customHeight="1">
      <c r="B120" s="784"/>
      <c r="C120" s="55" t="str">
        <f>IF(UPPER(TRIM(C17))="X",C124,C118)</f>
        <v>2. Le lendemain, sortez la viande et les légumes de la marinade et égouttez-les. Réservez la marinade.</v>
      </c>
      <c r="D120" s="49" t="str" cm="1">
        <f t="array" ref="D120">IF(ROW()=ROW(D117),C120,INDEX(E117:E130,ROW()-ROW(D117)))</f>
        <v/>
      </c>
      <c r="E120" s="89" t="str">
        <f>IF(OR(D120="",C119="",C119&lt;=0,F120=""),"",TRIM(MID(D120,LEN(F120)+1+IF(MID(D120,LEN(F120)+1,1)=" ",1,0),99999)))</f>
        <v/>
      </c>
      <c r="F120" s="49" t="str">
        <f>IF(OR(G120="",G120=0,G120="0"),"",IF(LEN(G120)&lt;=C119,G120,IF(LEN(SUBSTITUTE(H120," ",""))=C119+1,LEFT(G120,C119),LEFT(G120,FIND("§",SUBSTITUTE(H120," ","§",LEN(H120)-LEN(SUBSTITUTE(H120," ",""))))-1))))</f>
        <v/>
      </c>
      <c r="G120" s="49" t="str">
        <f t="shared" si="6"/>
        <v/>
      </c>
      <c r="H120" s="49" t="str">
        <f>IF(OR(G120="",G120=0,G120="0"),"",LEFT(G120,C119+1))</f>
        <v/>
      </c>
      <c r="I120" s="246" t="str">
        <f>IF(LEN(TRIM(J120))&gt;0,MAX(I18:I119)+1,"")</f>
        <v/>
      </c>
      <c r="J120" s="110"/>
      <c r="K120" s="107"/>
      <c r="L120" s="107"/>
      <c r="M120" s="150"/>
      <c r="O120" s="63"/>
      <c r="P120" s="63"/>
      <c r="Q120" s="63"/>
      <c r="R120" s="63"/>
      <c r="S120" s="63"/>
      <c r="T120" s="63"/>
      <c r="U120" s="63"/>
      <c r="V120" s="63"/>
      <c r="W120" s="3">
        <v>1</v>
      </c>
    </row>
    <row r="121" spans="2:23" ht="21" customHeight="1">
      <c r="B121" s="784"/>
      <c r="C121" s="94" t="str">
        <f>TRIM(SUBSTITUTE(SUBSTITUTE(SUBSTITUTE(SUBSTITUTE(SUBSTITUTE(SUBSTITUTE(SUBSTITUTE(SUBSTITUTE(SUBSTITUTE(SUBSTITUTE(C118,","," "),";"," "),":"," "),"!"," "),"?"," "),"…"," "),"»"," "),"«"," "),"/"," "),"."," "))</f>
        <v>2 Le lendemain sortez la viande et les légumes de la marinade et égouttez-les Réservez la marinade</v>
      </c>
      <c r="D121" s="49" t="str" cm="1">
        <f t="array" ref="D121">IF(ROW()=ROW(D117),C120,INDEX(E117:E130,ROW()-ROW(D117)))</f>
        <v/>
      </c>
      <c r="E121" s="89" t="str">
        <f>IF(OR(D121="",C119="",C119&lt;=0,F121=""),"",TRIM(MID(D121,LEN(F121)+1+IF(MID(D121,LEN(F121)+1,1)=" ",1,0),99999)))</f>
        <v/>
      </c>
      <c r="F121" s="49" t="str">
        <f>IF(OR(G121="",G121=0,G121="0"),"",IF(LEN(G121)&lt;=C119,G121,IF(LEN(SUBSTITUTE(H121," ",""))=C119+1,LEFT(G121,C119),LEFT(G121,FIND("§",SUBSTITUTE(H121," ","§",LEN(H121)-LEN(SUBSTITUTE(H121," ",""))))-1))))</f>
        <v/>
      </c>
      <c r="G121" s="49" t="str">
        <f t="shared" si="6"/>
        <v/>
      </c>
      <c r="H121" s="49" t="str">
        <f>IF(OR(G121="",G121=0,G121="0"),"",LEFT(G121,C119+1))</f>
        <v/>
      </c>
      <c r="I121" s="246" t="str">
        <f>IF(LEN(TRIM(J121))&gt;0,MAX(I18:I120)+1,"")</f>
        <v/>
      </c>
      <c r="J121" s="110"/>
      <c r="K121" s="107"/>
      <c r="L121" s="107"/>
      <c r="M121" s="150"/>
      <c r="O121" s="120"/>
      <c r="P121" s="63"/>
      <c r="Q121" s="63"/>
      <c r="R121" s="63"/>
      <c r="S121" s="63"/>
      <c r="T121" s="63"/>
      <c r="U121" s="63"/>
      <c r="V121" s="63"/>
      <c r="W121" s="3">
        <v>1</v>
      </c>
    </row>
    <row r="122" spans="2:23" ht="21" customHeight="1">
      <c r="B122" s="784"/>
      <c r="C122" s="49" t="str">
        <f>TRIM(SUBSTITUTE(SUBSTITUTE(SUBSTITUTE(SUBSTITUTE(SUBSTITUTE(SUBSTITUTE(SUBSTITUTE(SUBSTITUTE(C121,"("," "),")"," "),CHAR(34)," "),"-"," "),"_"," "),"&lt;"," "),"&gt;"," "),"="," "))</f>
        <v>2 Le lendemain sortez la viande et les légumes de la marinade et égouttez les Réservez la marinade</v>
      </c>
      <c r="D122" s="49" t="str" cm="1">
        <f t="array" ref="D122">IF(ROW()=ROW(D117),C120,INDEX(E117:E130,ROW()-ROW(D117)))</f>
        <v/>
      </c>
      <c r="E122" s="89" t="str">
        <f>IF(OR(D122="",C119="",C119&lt;=0,F122=""),"",TRIM(MID(D122,LEN(F122)+1+IF(MID(D122,LEN(F122)+1,1)=" ",1,0),99999)))</f>
        <v/>
      </c>
      <c r="F122" s="49" t="str">
        <f>IF(OR(G122="",G122=0,G122="0"),"",IF(LEN(G122)&lt;=C119,G122,IF(LEN(SUBSTITUTE(H122," ",""))=C119+1,LEFT(G122,C119),LEFT(G122,FIND("§",SUBSTITUTE(H122," ","§",LEN(H122)-LEN(SUBSTITUTE(H122," ",""))))-1))))</f>
        <v/>
      </c>
      <c r="G122" s="49" t="str">
        <f t="shared" si="6"/>
        <v/>
      </c>
      <c r="H122" s="49" t="str">
        <f>IF(OR(G122="",G122=0,G122="0"),"",LEFT(G122,C119+1))</f>
        <v/>
      </c>
      <c r="I122" s="246" t="str">
        <f>IF(LEN(TRIM(J122))&gt;0,MAX(I18:I121)+1,"")</f>
        <v/>
      </c>
      <c r="J122" s="110"/>
      <c r="K122" s="107"/>
      <c r="L122" s="107"/>
      <c r="M122" s="150"/>
      <c r="O122" s="123" t="s">
        <v>167</v>
      </c>
      <c r="P122" s="63"/>
      <c r="Q122" s="63"/>
      <c r="R122" s="63"/>
      <c r="S122" s="63"/>
      <c r="T122" s="63"/>
      <c r="U122" s="63"/>
      <c r="V122" s="63"/>
      <c r="W122" s="3">
        <v>1</v>
      </c>
    </row>
    <row r="123" spans="2:23" ht="21" customHeight="1">
      <c r="B123" s="784"/>
      <c r="C123" s="55" t="str">
        <f>TRIM(SUBSTITUTE(SUBSTITUTE(SUBSTITUTE(SUBSTITUTE(C122,"►"," "),"▼"," "),"▲"," "),"◄"," "))</f>
        <v>2 Le lendemain sortez la viande et les légumes de la marinade et égouttez les Réservez la marinade</v>
      </c>
      <c r="D123" s="49" t="str" cm="1">
        <f t="array" ref="D123">IF(ROW()=ROW(D117),C120,INDEX(E117:E130,ROW()-ROW(D117)))</f>
        <v/>
      </c>
      <c r="E123" s="89" t="str">
        <f>IF(OR(D123="",C119="",C119&lt;=0,F123=""),"",TRIM(MID(D123,LEN(F123)+1+IF(MID(D123,LEN(F123)+1,1)=" ",1,0),99999)))</f>
        <v/>
      </c>
      <c r="F123" s="49" t="str">
        <f>IF(OR(G123="",G123=0,G123="0"),"",IF(LEN(G123)&lt;=C119,G123,IF(LEN(SUBSTITUTE(H123," ",""))=C119+1,LEFT(G123,C119),LEFT(G123,FIND("§",SUBSTITUTE(H123," ","§",LEN(H123)-LEN(SUBSTITUTE(H123," ",""))))-1))))</f>
        <v/>
      </c>
      <c r="G123" s="49" t="str">
        <f t="shared" si="6"/>
        <v/>
      </c>
      <c r="H123" s="49" t="str">
        <f>IF(OR(G123="",G123=0,G123="0"),"",LEFT(G123,C119+1))</f>
        <v/>
      </c>
      <c r="I123" s="246" t="str">
        <f>IF(LEN(TRIM(J123))&gt;0,MAX(I18:I122)+1,"")</f>
        <v/>
      </c>
      <c r="J123" s="110"/>
      <c r="K123" s="107"/>
      <c r="L123" s="107"/>
      <c r="M123" s="150"/>
      <c r="O123" s="63" t="s">
        <v>171</v>
      </c>
      <c r="P123" s="63"/>
      <c r="Q123" s="63"/>
      <c r="R123" s="63"/>
      <c r="S123" s="63"/>
      <c r="T123" s="63"/>
      <c r="U123" s="63"/>
      <c r="V123" s="63"/>
      <c r="W123" s="3">
        <v>1</v>
      </c>
    </row>
    <row r="124" spans="2:23" ht="21" customHeight="1">
      <c r="B124" s="784"/>
      <c r="C124" s="55" t="str">
        <f>TRIM(SUBSTITUTE(SUBSTITUTE(C123,"“"," "),"”"," "))</f>
        <v>2 Le lendemain sortez la viande et les légumes de la marinade et égouttez les Réservez la marinade</v>
      </c>
      <c r="D124" s="49" t="str" cm="1">
        <f t="array" ref="D124">IF(ROW()=ROW(D117),C120,INDEX(E117:E130,ROW()-ROW(D117)))</f>
        <v/>
      </c>
      <c r="E124" s="89" t="str">
        <f>IF(OR(D124="",C119="",C119&lt;=0,F124=""),"",TRIM(MID(D124,LEN(F124)+1+IF(MID(D124,LEN(F124)+1,1)=" ",1,0),99999)))</f>
        <v/>
      </c>
      <c r="F124" s="49" t="str">
        <f>IF(OR(G124="",G124=0,G124="0"),"",IF(LEN(G124)&lt;=C119,G124,IF(LEN(SUBSTITUTE(H124," ",""))=C119+1,LEFT(G124,C119),LEFT(G124,FIND("§",SUBSTITUTE(H124," ","§",LEN(H124)-LEN(SUBSTITUTE(H124," ",""))))-1))))</f>
        <v/>
      </c>
      <c r="G124" s="49" t="str">
        <f t="shared" si="6"/>
        <v/>
      </c>
      <c r="H124" s="49" t="str">
        <f>IF(OR(G124="",G124=0,G124="0"),"",LEFT(G124,C119+1))</f>
        <v/>
      </c>
      <c r="I124" s="246" t="str">
        <f>IF(LEN(TRIM(J124))&gt;0,MAX(I18:I123)+1,"")</f>
        <v/>
      </c>
      <c r="J124" s="110"/>
      <c r="K124" s="107"/>
      <c r="L124" s="107"/>
      <c r="M124" s="150"/>
      <c r="O124" s="63" t="s">
        <v>179</v>
      </c>
      <c r="P124" s="63"/>
      <c r="Q124" s="63"/>
      <c r="R124" s="63"/>
      <c r="S124" s="63"/>
      <c r="T124" s="63"/>
      <c r="U124" s="63"/>
      <c r="V124" s="63"/>
      <c r="W124" s="3">
        <v>1</v>
      </c>
    </row>
    <row r="125" spans="2:23" ht="21" customHeight="1">
      <c r="B125" s="784"/>
      <c r="C125" s="55"/>
      <c r="D125" s="49" t="str" cm="1">
        <f t="array" ref="D125">IF(ROW()=ROW(D117),C120,INDEX(E117:E130,ROW()-ROW(D117)))</f>
        <v/>
      </c>
      <c r="E125" s="89" t="str">
        <f>IF(OR(D125="",C119="",C119&lt;=0,F125=""),"",TRIM(MID(D125,LEN(F125)+1+IF(MID(D125,LEN(F125)+1,1)=" ",1,0),99999)))</f>
        <v/>
      </c>
      <c r="F125" s="49" t="str">
        <f>IF(OR(G125="",G125=0,G125="0"),"",IF(LEN(G125)&lt;=C119,G125,IF(LEN(SUBSTITUTE(H125," ",""))=C119+1,LEFT(G125,C119),LEFT(G125,FIND("§",SUBSTITUTE(H125," ","§",LEN(H125)-LEN(SUBSTITUTE(H125," ",""))))-1))))</f>
        <v/>
      </c>
      <c r="G125" s="49" t="str">
        <f t="shared" si="6"/>
        <v/>
      </c>
      <c r="H125" s="49" t="str">
        <f>IF(OR(G125="",G125=0,G125="0"),"",LEFT(G125,C119+1))</f>
        <v/>
      </c>
      <c r="I125" s="246" t="str">
        <f>IF(LEN(TRIM(J125))&gt;0,MAX(I18:I124)+1,"")</f>
        <v/>
      </c>
      <c r="J125" s="110"/>
      <c r="K125" s="107"/>
      <c r="L125" s="107"/>
      <c r="M125" s="150"/>
      <c r="O125" s="63" t="s">
        <v>180</v>
      </c>
      <c r="P125" s="63"/>
      <c r="Q125" s="63"/>
      <c r="R125" s="63"/>
      <c r="S125" s="63"/>
      <c r="T125" s="63"/>
      <c r="U125" s="63"/>
      <c r="V125" s="63"/>
      <c r="W125" s="3">
        <v>1</v>
      </c>
    </row>
    <row r="126" spans="2:23" ht="21" customHeight="1">
      <c r="B126" s="784"/>
      <c r="C126" s="55"/>
      <c r="D126" s="49" t="str" cm="1">
        <f t="array" ref="D126">IF(ROW()=ROW(D117),C120,INDEX(E117:E130,ROW()-ROW(D117)))</f>
        <v/>
      </c>
      <c r="E126" s="89" t="str">
        <f>IF(OR(D126="",C119="",C119&lt;=0,F126=""),"",TRIM(MID(D126,LEN(F126)+1+IF(MID(D126,LEN(F126)+1,1)=" ",1,0),99999)))</f>
        <v/>
      </c>
      <c r="F126" s="49" t="str">
        <f>IF(OR(G126="",G126=0,G126="0"),"",IF(LEN(G126)&lt;=C119,G126,IF(LEN(SUBSTITUTE(H126," ",""))=C119+1,LEFT(G126,C119),LEFT(G126,FIND("§",SUBSTITUTE(H126," ","§",LEN(H126)-LEN(SUBSTITUTE(H126," ",""))))-1))))</f>
        <v/>
      </c>
      <c r="G126" s="49" t="str">
        <f t="shared" si="6"/>
        <v/>
      </c>
      <c r="H126" s="49" t="str">
        <f>IF(OR(G126="",G126=0,G126="0"),"",LEFT(G126,C119+1))</f>
        <v/>
      </c>
      <c r="I126" s="246" t="str">
        <f>IF(LEN(TRIM(J126))&gt;0,MAX(I18:I125)+1,"")</f>
        <v/>
      </c>
      <c r="J126" s="110"/>
      <c r="K126" s="107"/>
      <c r="L126" s="107"/>
      <c r="M126" s="150"/>
      <c r="O126" s="63" t="s">
        <v>172</v>
      </c>
      <c r="P126" s="63"/>
      <c r="Q126" s="63"/>
      <c r="R126" s="63"/>
      <c r="S126" s="63"/>
      <c r="T126" s="63"/>
      <c r="U126" s="63"/>
      <c r="V126" s="63"/>
      <c r="W126" s="3">
        <v>1</v>
      </c>
    </row>
    <row r="127" spans="2:23" ht="21" customHeight="1">
      <c r="B127" s="784"/>
      <c r="C127" s="55"/>
      <c r="D127" s="49" t="str" cm="1">
        <f t="array" ref="D127">IF(ROW()=ROW(D117),C120,INDEX(E117:E130,ROW()-ROW(D117)))</f>
        <v/>
      </c>
      <c r="E127" s="89" t="str">
        <f>IF(OR(D127="",C119="",C119&lt;=0,F127=""),"",TRIM(MID(D127,LEN(F127)+1+IF(MID(D127,LEN(F127)+1,1)=" ",1,0),99999)))</f>
        <v/>
      </c>
      <c r="F127" s="49" t="str">
        <f>IF(OR(G127="",G127=0,G127="0"),"",IF(LEN(G127)&lt;=C119,G127,IF(LEN(SUBSTITUTE(H127," ",""))=C119+1,LEFT(G127,C119),LEFT(G127,FIND("§",SUBSTITUTE(H127," ","§",LEN(H127)-LEN(SUBSTITUTE(H127," ",""))))-1))))</f>
        <v/>
      </c>
      <c r="G127" s="49" t="str">
        <f t="shared" si="6"/>
        <v/>
      </c>
      <c r="H127" s="49" t="str">
        <f>IF(OR(G127="",G127=0,G127="0"),"",LEFT(G127,C119+1))</f>
        <v/>
      </c>
      <c r="I127" s="246" t="str">
        <f>IF(LEN(TRIM(J127))&gt;0,MAX(I18:I126)+1,"")</f>
        <v/>
      </c>
      <c r="J127" s="110"/>
      <c r="K127" s="107"/>
      <c r="L127" s="107"/>
      <c r="M127" s="150"/>
      <c r="O127" s="120"/>
      <c r="P127" s="63"/>
      <c r="Q127" s="63"/>
      <c r="R127" s="63"/>
      <c r="S127" s="63"/>
      <c r="T127" s="63"/>
      <c r="U127" s="63"/>
      <c r="V127" s="63"/>
      <c r="W127" s="3">
        <v>1</v>
      </c>
    </row>
    <row r="128" spans="2:23" ht="21" customHeight="1">
      <c r="B128" s="784"/>
      <c r="C128" s="55"/>
      <c r="D128" s="49" t="str" cm="1">
        <f t="array" ref="D128">IF(ROW()=ROW(D117),C120,INDEX(E117:E130,ROW()-ROW(D117)))</f>
        <v/>
      </c>
      <c r="E128" s="89" t="str">
        <f>IF(OR(D128="",C119="",C119&lt;=0,F128=""),"",TRIM(MID(D128,LEN(F128)+1+IF(MID(D128,LEN(F128)+1,1)=" ",1,0),99999)))</f>
        <v/>
      </c>
      <c r="F128" s="49" t="str">
        <f>IF(OR(G128="",G128=0,G128="0"),"",IF(LEN(G128)&lt;=C119,G128,IF(LEN(SUBSTITUTE(H128," ",""))=C119+1,LEFT(G128,C119),LEFT(G128,FIND("§",SUBSTITUTE(H128," ","§",LEN(H128)-LEN(SUBSTITUTE(H128," ",""))))-1))))</f>
        <v/>
      </c>
      <c r="G128" s="49" t="str">
        <f t="shared" si="6"/>
        <v/>
      </c>
      <c r="H128" s="49" t="str">
        <f>IF(OR(G128="",G128=0,G128="0"),"",LEFT(G128,C119+1))</f>
        <v/>
      </c>
      <c r="I128" s="246" t="str">
        <f>IF(LEN(TRIM(J128))&gt;0,MAX(I18:I127)+1,"")</f>
        <v/>
      </c>
      <c r="J128" s="110"/>
      <c r="K128" s="107"/>
      <c r="L128" s="107"/>
      <c r="M128" s="150"/>
      <c r="O128" s="121" t="s">
        <v>181</v>
      </c>
      <c r="P128" s="63"/>
      <c r="Q128" s="63"/>
      <c r="R128" s="63"/>
      <c r="S128" s="63"/>
      <c r="T128" s="63"/>
      <c r="U128" s="63"/>
      <c r="V128" s="63"/>
      <c r="W128" s="3">
        <v>1</v>
      </c>
    </row>
    <row r="129" spans="2:23" ht="21" customHeight="1">
      <c r="B129" s="784"/>
      <c r="C129" s="55"/>
      <c r="D129" s="49" t="str" cm="1">
        <f t="array" ref="D129">IF(ROW()=ROW(D117),C120,INDEX(E117:E130,ROW()-ROW(D117)))</f>
        <v/>
      </c>
      <c r="E129" s="89" t="str">
        <f>IF(OR(D129="",C119="",C119&lt;=0,F129=""),"",TRIM(MID(D129,LEN(F129)+1+IF(MID(D129,LEN(F129)+1,1)=" ",1,0),99999)))</f>
        <v/>
      </c>
      <c r="F129" s="49" t="str">
        <f>IF(OR(G129="",G129=0,G129="0"),"",IF(LEN(G129)&lt;=C119,G129,IF(LEN(SUBSTITUTE(H129," ",""))=C119+1,LEFT(G129,C119),LEFT(G129,FIND("§",SUBSTITUTE(H129," ","§",LEN(H129)-LEN(SUBSTITUTE(H129," ",""))))-1))))</f>
        <v/>
      </c>
      <c r="G129" s="49" t="str">
        <f t="shared" si="6"/>
        <v/>
      </c>
      <c r="H129" s="49" t="str">
        <f>IF(OR(G129="",G129=0,G129="0"),"",LEFT(G129,C119+1))</f>
        <v/>
      </c>
      <c r="I129" s="246" t="str">
        <f>IF(LEN(TRIM(J129))&gt;0,MAX(I18:I128)+1,"")</f>
        <v/>
      </c>
      <c r="J129" s="110"/>
      <c r="K129" s="107"/>
      <c r="L129" s="107"/>
      <c r="M129" s="150"/>
      <c r="O129" s="120" t="s">
        <v>173</v>
      </c>
      <c r="P129" s="63"/>
      <c r="Q129" s="63"/>
      <c r="R129" s="63"/>
      <c r="S129" s="63"/>
      <c r="T129" s="63"/>
      <c r="U129" s="63"/>
      <c r="V129" s="63"/>
      <c r="W129" s="3">
        <v>1</v>
      </c>
    </row>
    <row r="130" spans="2:23" ht="21" customHeight="1">
      <c r="B130" s="784"/>
      <c r="C130" s="55"/>
      <c r="D130" s="49" t="str" cm="1">
        <f t="array" ref="D130">IF(ROW()=ROW(D117),C120,INDEX(E117:E130,ROW()-ROW(D117)))</f>
        <v/>
      </c>
      <c r="E130" s="89" t="str">
        <f>IF(OR(D130="",C119="",C119&lt;=0,F130=""),"",TRIM(MID(D130,LEN(F130)+1+IF(MID(D130,LEN(F130)+1,1)=" ",1,0),99999)))</f>
        <v/>
      </c>
      <c r="F130" s="49" t="str">
        <f>IF(OR(G130="",G130=0,G130="0"),"",IF(LEN(G130)&lt;=C119,G130,IF(LEN(SUBSTITUTE(H130," ",""))=C119+1,LEFT(G130,C119),LEFT(G130,FIND("§",SUBSTITUTE(H130," ","§",LEN(H130)-LEN(SUBSTITUTE(H130," ",""))))-1))))</f>
        <v/>
      </c>
      <c r="G130" s="49" t="str">
        <f t="shared" si="6"/>
        <v/>
      </c>
      <c r="H130" s="49" t="str">
        <f>IF(OR(G130="",G130=0,G130="0"),"",LEFT(G130,C119+1))</f>
        <v/>
      </c>
      <c r="I130" s="246" t="str">
        <f>IF(LEN(TRIM(J130))&gt;0,MAX(I18:I129)+1,"")</f>
        <v/>
      </c>
      <c r="J130" s="110"/>
      <c r="K130" s="107"/>
      <c r="L130" s="107"/>
      <c r="M130" s="150"/>
      <c r="O130" s="120"/>
      <c r="P130" s="63"/>
      <c r="Q130" s="63"/>
      <c r="R130" s="63"/>
      <c r="S130" s="63"/>
      <c r="T130" s="63"/>
      <c r="U130" s="63"/>
      <c r="V130" s="63"/>
      <c r="W130" s="3">
        <v>1</v>
      </c>
    </row>
    <row r="131" spans="2:23" ht="21" customHeight="1">
      <c r="B131" s="784"/>
      <c r="C131" s="88" t="str">
        <f>IF(TRIM(SUBSTITUTE(K27,CHAR(160),""))="","",K27)</f>
        <v/>
      </c>
      <c r="D131" s="49" t="str" cm="1">
        <f t="array" ref="D131">IF(ROW()=ROW(D131),C134,INDEX(E131:E144,ROW()-ROW(D131)))</f>
        <v/>
      </c>
      <c r="E131" s="89" t="str">
        <f>IF(OR(D131="",C133="",C133&lt;=0,F131=""),"",TRIM(MID(D131,LEN(F131)+1+IF(MID(D131,LEN(F131)+1,1)=" ",1,0),99999)))</f>
        <v/>
      </c>
      <c r="F131" s="49" t="str">
        <f>IF(OR(G131="",G131=0,G131="0"),"",IF(LEN(G131)&lt;=C133,G131,IF(LEN(SUBSTITUTE(H131," ",""))=C133+1,LEFT(G131,C133),LEFT(G131,FIND("§",SUBSTITUTE(H131," ","§",LEN(H131)-LEN(SUBSTITUTE(H131," ",""))))-1))))</f>
        <v/>
      </c>
      <c r="G131" s="49" t="str">
        <f t="shared" si="6"/>
        <v/>
      </c>
      <c r="H131" s="49" t="str">
        <f>IF(OR(G131="",G131=0,G131="0"),"",LEFT(G131,C133+1))</f>
        <v/>
      </c>
      <c r="I131" s="246" t="str">
        <f>IF(LEN(TRIM(J131))&gt;0,MAX(I18:I130)+1,"")</f>
        <v/>
      </c>
      <c r="J131" s="110"/>
      <c r="K131" s="107"/>
      <c r="L131" s="107"/>
      <c r="M131" s="150"/>
      <c r="O131" s="121" t="s">
        <v>174</v>
      </c>
      <c r="P131" s="63"/>
      <c r="Q131" s="63"/>
      <c r="R131" s="63"/>
      <c r="S131" s="63"/>
      <c r="T131" s="63"/>
      <c r="U131" s="63"/>
      <c r="V131" s="63"/>
      <c r="W131" s="3">
        <v>1</v>
      </c>
    </row>
    <row r="132" spans="2:23" ht="21" customHeight="1">
      <c r="B132" s="784"/>
      <c r="C132" s="55" t="str">
        <f>TRIM(SUBSTITUTE(SUBSTITUTE(SUBSTITUTE(SUBSTITUTE(SUBSTITUTE(SUBSTITUTE(SUBSTITUTE(SUBSTITUTE(SUBSTITUTE(CLEAN(IF(OR(LEFT(C131,1)="-",LEFT(C131,1)="="),MID(C131,2,99999),C131)),"—","-"),"–","-"),CHAR(160)," "),CHAR(9)," "),CHAR(13)," "),CHAR(10)," ")," "," ")," "," ")," "," "))</f>
        <v/>
      </c>
      <c r="D132" s="49" t="str" cm="1">
        <f t="array" ref="D132">IF(ROW()=ROW(D131),C134,INDEX(E131:E144,ROW()-ROW(D131)))</f>
        <v/>
      </c>
      <c r="E132" s="89" t="str">
        <f>IF(OR(D132="",C133="",C133&lt;=0,F132=""),"",TRIM(MID(D132,LEN(F132)+1+IF(MID(D132,LEN(F132)+1,1)=" ",1,0),99999)))</f>
        <v/>
      </c>
      <c r="F132" s="49" t="str">
        <f>IF(OR(G132="",G132=0,G132="0"),"",IF(LEN(G132)&lt;=C133,G132,IF(LEN(SUBSTITUTE(H132," ",""))=C133+1,LEFT(G132,C133),LEFT(G132,FIND("§",SUBSTITUTE(H132," ","§",LEN(H132)-LEN(SUBSTITUTE(H132," ",""))))-1))))</f>
        <v/>
      </c>
      <c r="G132" s="49" t="str">
        <f t="shared" si="6"/>
        <v/>
      </c>
      <c r="H132" s="49" t="str">
        <f>IF(OR(G132="",G132=0,G132="0"),"",LEFT(G132,C133+1))</f>
        <v/>
      </c>
      <c r="I132" s="246" t="str">
        <f>IF(LEN(TRIM(J132))&gt;0,MAX(I18:I131)+1,"")</f>
        <v/>
      </c>
      <c r="J132" s="110"/>
      <c r="K132" s="107"/>
      <c r="L132" s="107"/>
      <c r="M132" s="150"/>
      <c r="O132" s="120" t="s">
        <v>175</v>
      </c>
      <c r="P132" s="63"/>
      <c r="Q132" s="63"/>
      <c r="R132" s="63"/>
      <c r="S132" s="63"/>
      <c r="T132" s="63"/>
      <c r="U132" s="63"/>
      <c r="V132" s="63"/>
      <c r="W132" s="3">
        <v>1</v>
      </c>
    </row>
    <row r="133" spans="2:23" ht="21" customHeight="1">
      <c r="B133" s="784"/>
      <c r="C133" s="92">
        <f>C16</f>
        <v>120</v>
      </c>
      <c r="D133" s="49" t="str" cm="1">
        <f t="array" ref="D133">IF(ROW()=ROW(D131),C134,INDEX(E131:E144,ROW()-ROW(D131)))</f>
        <v/>
      </c>
      <c r="E133" s="89" t="str">
        <f>IF(OR(D133="",C133="",C133&lt;=0,F133=""),"",TRIM(MID(D133,LEN(F133)+1+IF(MID(D133,LEN(F133)+1,1)=" ",1,0),99999)))</f>
        <v/>
      </c>
      <c r="F133" s="49" t="str">
        <f>IF(OR(G133="",G133=0,G133="0"),"",IF(LEN(G133)&lt;=C133,G133,IF(LEN(SUBSTITUTE(H133," ",""))=C133+1,LEFT(G133,C133),LEFT(G133,FIND("§",SUBSTITUTE(H133," ","§",LEN(H133)-LEN(SUBSTITUTE(H133," ",""))))-1))))</f>
        <v/>
      </c>
      <c r="G133" s="49" t="str">
        <f t="shared" si="6"/>
        <v/>
      </c>
      <c r="H133" s="49" t="str">
        <f>IF(OR(G133="",G133=0,G133="0"),"",LEFT(G133,C133+1))</f>
        <v/>
      </c>
      <c r="I133" s="246" t="str">
        <f>IF(LEN(TRIM(J133))&gt;0,MAX(I18:I132)+1,"")</f>
        <v/>
      </c>
      <c r="J133" s="110"/>
      <c r="K133" s="107"/>
      <c r="L133" s="107"/>
      <c r="M133" s="150"/>
      <c r="O133" s="120" t="s">
        <v>176</v>
      </c>
      <c r="P133" s="63"/>
      <c r="Q133" s="63"/>
      <c r="R133" s="63"/>
      <c r="S133" s="63"/>
      <c r="T133" s="63"/>
      <c r="U133" s="63"/>
      <c r="V133" s="63"/>
      <c r="W133" s="3">
        <v>1</v>
      </c>
    </row>
    <row r="134" spans="2:23" ht="21" customHeight="1">
      <c r="B134" s="784"/>
      <c r="C134" s="55" t="str">
        <f>IF(UPPER(TRIM(C17))="X",C138,C132)</f>
        <v/>
      </c>
      <c r="D134" s="49" t="str" cm="1">
        <f t="array" ref="D134">IF(ROW()=ROW(D131),C134,INDEX(E131:E144,ROW()-ROW(D131)))</f>
        <v/>
      </c>
      <c r="E134" s="89" t="str">
        <f>IF(OR(D134="",C133="",C133&lt;=0,F134=""),"",TRIM(MID(D134,LEN(F134)+1+IF(MID(D134,LEN(F134)+1,1)=" ",1,0),99999)))</f>
        <v/>
      </c>
      <c r="F134" s="49" t="str">
        <f>IF(OR(G134="",G134=0,G134="0"),"",IF(LEN(G134)&lt;=C133,G134,IF(LEN(SUBSTITUTE(H134," ",""))=C133+1,LEFT(G134,C133),LEFT(G134,FIND("§",SUBSTITUTE(H134," ","§",LEN(H134)-LEN(SUBSTITUTE(H134," ",""))))-1))))</f>
        <v/>
      </c>
      <c r="G134" s="49" t="str">
        <f t="shared" si="6"/>
        <v/>
      </c>
      <c r="H134" s="49" t="str">
        <f>IF(OR(G134="",G134=0,G134="0"),"",LEFT(G134,C133+1))</f>
        <v/>
      </c>
      <c r="I134" s="246" t="str">
        <f>IF(LEN(TRIM(J134))&gt;0,MAX(I18:I133)+1,"")</f>
        <v/>
      </c>
      <c r="J134" s="110"/>
      <c r="K134" s="107"/>
      <c r="L134" s="107"/>
      <c r="M134" s="150"/>
      <c r="O134" s="120"/>
      <c r="P134" s="63"/>
      <c r="Q134" s="63"/>
      <c r="R134" s="63"/>
      <c r="S134" s="63"/>
      <c r="T134" s="63"/>
      <c r="U134" s="63"/>
      <c r="V134" s="63"/>
      <c r="W134" s="3">
        <v>1</v>
      </c>
    </row>
    <row r="135" spans="2:23" ht="21" customHeight="1">
      <c r="B135" s="784"/>
      <c r="C135" s="94" t="str">
        <f>TRIM(SUBSTITUTE(SUBSTITUTE(SUBSTITUTE(SUBSTITUTE(SUBSTITUTE(SUBSTITUTE(SUBSTITUTE(SUBSTITUTE(SUBSTITUTE(SUBSTITUTE(C132,","," "),";"," "),":"," "),"!"," "),"?"," "),"…"," "),"»"," "),"«"," "),"/"," "),"."," "))</f>
        <v/>
      </c>
      <c r="D135" s="49" t="str" cm="1">
        <f t="array" ref="D135">IF(ROW()=ROW(D131),C134,INDEX(E131:E144,ROW()-ROW(D131)))</f>
        <v/>
      </c>
      <c r="E135" s="89" t="str">
        <f>IF(OR(D135="",C133="",C133&lt;=0,F135=""),"",TRIM(MID(D135,LEN(F135)+1+IF(MID(D135,LEN(F135)+1,1)=" ",1,0),99999)))</f>
        <v/>
      </c>
      <c r="F135" s="49" t="str">
        <f>IF(OR(G135="",G135=0,G135="0"),"",IF(LEN(G135)&lt;=C133,G135,IF(LEN(SUBSTITUTE(H135," ",""))=C133+1,LEFT(G135,C133),LEFT(G135,FIND("§",SUBSTITUTE(H135," ","§",LEN(H135)-LEN(SUBSTITUTE(H135," ",""))))-1))))</f>
        <v/>
      </c>
      <c r="G135" s="49" t="str">
        <f t="shared" si="6"/>
        <v/>
      </c>
      <c r="H135" s="49" t="str">
        <f>IF(OR(G135="",G135=0,G135="0"),"",LEFT(G135,C133+1))</f>
        <v/>
      </c>
      <c r="I135" s="246" t="str">
        <f>IF(LEN(TRIM(J135))&gt;0,MAX(I18:I134)+1,"")</f>
        <v/>
      </c>
      <c r="J135" s="110"/>
      <c r="K135" s="107"/>
      <c r="L135" s="107"/>
      <c r="M135" s="150"/>
      <c r="O135" s="121" t="s">
        <v>177</v>
      </c>
      <c r="P135" s="63"/>
      <c r="Q135" s="63"/>
      <c r="R135" s="63"/>
      <c r="S135" s="63"/>
      <c r="T135" s="63"/>
      <c r="U135" s="63"/>
      <c r="V135" s="63"/>
      <c r="W135" s="3">
        <v>1</v>
      </c>
    </row>
    <row r="136" spans="2:23" ht="21" customHeight="1">
      <c r="B136" s="784"/>
      <c r="C136" s="49" t="str">
        <f>TRIM(SUBSTITUTE(SUBSTITUTE(SUBSTITUTE(SUBSTITUTE(SUBSTITUTE(SUBSTITUTE(SUBSTITUTE(SUBSTITUTE(C135,"("," "),")"," "),CHAR(34)," "),"-"," "),"_"," "),"&lt;"," "),"&gt;"," "),"="," "))</f>
        <v/>
      </c>
      <c r="D136" s="49" t="str" cm="1">
        <f t="array" ref="D136">IF(ROW()=ROW(D131),C134,INDEX(E131:E144,ROW()-ROW(D131)))</f>
        <v/>
      </c>
      <c r="E136" s="89" t="str">
        <f>IF(OR(D136="",C133="",C133&lt;=0,F136=""),"",TRIM(MID(D136,LEN(F136)+1+IF(MID(D136,LEN(F136)+1,1)=" ",1,0),99999)))</f>
        <v/>
      </c>
      <c r="F136" s="49" t="str">
        <f>IF(OR(G136="",G136=0,G136="0"),"",IF(LEN(G136)&lt;=C133,G136,IF(LEN(SUBSTITUTE(H136," ",""))=C133+1,LEFT(G136,C133),LEFT(G136,FIND("§",SUBSTITUTE(H136," ","§",LEN(H136)-LEN(SUBSTITUTE(H136," ",""))))-1))))</f>
        <v/>
      </c>
      <c r="G136" s="49" t="str">
        <f t="shared" si="6"/>
        <v/>
      </c>
      <c r="H136" s="49" t="str">
        <f>IF(OR(G136="",G136=0,G136="0"),"",LEFT(G136,C133+1))</f>
        <v/>
      </c>
      <c r="I136" s="246" t="str">
        <f>IF(LEN(TRIM(J136))&gt;0,MAX(I18:I135)+1,"")</f>
        <v/>
      </c>
      <c r="J136" s="110"/>
      <c r="K136" s="107"/>
      <c r="L136" s="107"/>
      <c r="M136" s="150"/>
      <c r="O136" s="120" t="s">
        <v>178</v>
      </c>
      <c r="P136" s="63"/>
      <c r="Q136" s="63"/>
      <c r="R136" s="63"/>
      <c r="S136" s="63"/>
      <c r="T136" s="63"/>
      <c r="U136" s="63"/>
      <c r="V136" s="63"/>
      <c r="W136" s="3">
        <v>1</v>
      </c>
    </row>
    <row r="137" spans="2:23" ht="21" customHeight="1">
      <c r="B137" s="784"/>
      <c r="C137" s="55" t="str">
        <f>TRIM(SUBSTITUTE(SUBSTITUTE(SUBSTITUTE(SUBSTITUTE(C136,"►"," "),"▼"," "),"▲"," "),"◄"," "))</f>
        <v/>
      </c>
      <c r="D137" s="49" t="str" cm="1">
        <f t="array" ref="D137">IF(ROW()=ROW(D131),C134,INDEX(E131:E144,ROW()-ROW(D131)))</f>
        <v/>
      </c>
      <c r="E137" s="89" t="str">
        <f>IF(OR(D137="",C133="",C133&lt;=0,F137=""),"",TRIM(MID(D137,LEN(F137)+1+IF(MID(D137,LEN(F137)+1,1)=" ",1,0),99999)))</f>
        <v/>
      </c>
      <c r="F137" s="49" t="str">
        <f>IF(OR(G137="",G137=0,G137="0"),"",IF(LEN(G137)&lt;=C133,G137,IF(LEN(SUBSTITUTE(H137," ",""))=C133+1,LEFT(G137,C133),LEFT(G137,FIND("§",SUBSTITUTE(H137," ","§",LEN(H137)-LEN(SUBSTITUTE(H137," ",""))))-1))))</f>
        <v/>
      </c>
      <c r="G137" s="49" t="str">
        <f t="shared" si="6"/>
        <v/>
      </c>
      <c r="H137" s="49" t="str">
        <f>IF(OR(G137="",G137=0,G137="0"),"",LEFT(G137,C133+1))</f>
        <v/>
      </c>
      <c r="I137" s="246" t="str">
        <f>IF(LEN(TRIM(J137))&gt;0,MAX(I18:I136)+1,"")</f>
        <v/>
      </c>
      <c r="J137" s="110"/>
      <c r="K137" s="107"/>
      <c r="L137" s="107"/>
      <c r="M137" s="150"/>
      <c r="O137" s="120"/>
      <c r="P137" s="63"/>
      <c r="Q137" s="63"/>
      <c r="R137" s="63"/>
      <c r="S137" s="63"/>
      <c r="T137" s="63"/>
      <c r="U137" s="63"/>
      <c r="V137" s="63"/>
      <c r="W137" s="3">
        <v>1</v>
      </c>
    </row>
    <row r="138" spans="2:23" ht="21" customHeight="1">
      <c r="B138" s="784"/>
      <c r="C138" s="55" t="str">
        <f>TRIM(SUBSTITUTE(SUBSTITUTE(C137,"“"," "),"”"," "))</f>
        <v/>
      </c>
      <c r="D138" s="49" t="str" cm="1">
        <f t="array" ref="D138">IF(ROW()=ROW(D131),C134,INDEX(E131:E144,ROW()-ROW(D131)))</f>
        <v/>
      </c>
      <c r="E138" s="89" t="str">
        <f>IF(OR(D138="",C133="",C133&lt;=0,F138=""),"",TRIM(MID(D138,LEN(F138)+1+IF(MID(D138,LEN(F138)+1,1)=" ",1,0),99999)))</f>
        <v/>
      </c>
      <c r="F138" s="49" t="str">
        <f>IF(OR(G138="",G138=0,G138="0"),"",IF(LEN(G138)&lt;=C133,G138,IF(LEN(SUBSTITUTE(H138," ",""))=C133+1,LEFT(G138,C133),LEFT(G138,FIND("§",SUBSTITUTE(H138," ","§",LEN(H138)-LEN(SUBSTITUTE(H138," ",""))))-1))))</f>
        <v/>
      </c>
      <c r="G138" s="49" t="str">
        <f t="shared" si="6"/>
        <v/>
      </c>
      <c r="H138" s="49" t="str">
        <f>IF(OR(G138="",G138=0,G138="0"),"",LEFT(G138,C133+1))</f>
        <v/>
      </c>
      <c r="I138" s="246" t="str">
        <f>IF(LEN(TRIM(J138))&gt;0,MAX(I18:I137)+1,"")</f>
        <v/>
      </c>
      <c r="J138" s="110"/>
      <c r="K138" s="107"/>
      <c r="L138" s="107"/>
      <c r="M138" s="150"/>
      <c r="O138" s="121" t="s">
        <v>182</v>
      </c>
      <c r="P138" s="63"/>
      <c r="Q138" s="63"/>
      <c r="R138" s="63"/>
      <c r="S138" s="63"/>
      <c r="T138" s="63"/>
      <c r="U138" s="63"/>
      <c r="V138" s="63"/>
      <c r="W138" s="3">
        <v>1</v>
      </c>
    </row>
    <row r="139" spans="2:23" ht="21" customHeight="1">
      <c r="B139" s="784"/>
      <c r="C139" s="55"/>
      <c r="D139" s="49" t="str" cm="1">
        <f t="array" ref="D139">IF(ROW()=ROW(D131),C134,INDEX(E131:E144,ROW()-ROW(D131)))</f>
        <v/>
      </c>
      <c r="E139" s="89" t="str">
        <f>IF(OR(D139="",C133="",C133&lt;=0,F139=""),"",TRIM(MID(D139,LEN(F139)+1+IF(MID(D139,LEN(F139)+1,1)=" ",1,0),99999)))</f>
        <v/>
      </c>
      <c r="F139" s="49" t="str">
        <f>IF(OR(G139="",G139=0,G139="0"),"",IF(LEN(G139)&lt;=C133,G139,IF(LEN(SUBSTITUTE(H139," ",""))=C133+1,LEFT(G139,C133),LEFT(G139,FIND("§",SUBSTITUTE(H139," ","§",LEN(H139)-LEN(SUBSTITUTE(H139," ",""))))-1))))</f>
        <v/>
      </c>
      <c r="G139" s="49" t="str">
        <f t="shared" si="6"/>
        <v/>
      </c>
      <c r="H139" s="49" t="str">
        <f>IF(OR(G139="",G139=0,G139="0"),"",LEFT(G139,C133+1))</f>
        <v/>
      </c>
      <c r="I139" s="246" t="str">
        <f>IF(LEN(TRIM(J139))&gt;0,MAX(I18:I138)+1,"")</f>
        <v/>
      </c>
      <c r="J139" s="110"/>
      <c r="K139" s="107"/>
      <c r="L139" s="107"/>
      <c r="M139" s="150"/>
      <c r="O139" s="120" t="s">
        <v>183</v>
      </c>
      <c r="P139" s="63"/>
      <c r="Q139" s="63"/>
      <c r="R139" s="63"/>
      <c r="S139" s="63"/>
      <c r="T139" s="63"/>
      <c r="U139" s="63"/>
      <c r="V139" s="63"/>
      <c r="W139" s="3">
        <v>1</v>
      </c>
    </row>
    <row r="140" spans="2:23" ht="21" customHeight="1">
      <c r="B140" s="784"/>
      <c r="C140" s="55"/>
      <c r="D140" s="49" t="str" cm="1">
        <f t="array" ref="D140">IF(ROW()=ROW(D131),C134,INDEX(E131:E144,ROW()-ROW(D131)))</f>
        <v/>
      </c>
      <c r="E140" s="89" t="str">
        <f>IF(OR(D140="",C133="",C133&lt;=0,F140=""),"",TRIM(MID(D140,LEN(F140)+1+IF(MID(D140,LEN(F140)+1,1)=" ",1,0),99999)))</f>
        <v/>
      </c>
      <c r="F140" s="49" t="str">
        <f>IF(OR(G140="",G140=0,G140="0"),"",IF(LEN(G140)&lt;=C133,G140,IF(LEN(SUBSTITUTE(H140," ",""))=C133+1,LEFT(G140,C133),LEFT(G140,FIND("§",SUBSTITUTE(H140," ","§",LEN(H140)-LEN(SUBSTITUTE(H140," ",""))))-1))))</f>
        <v/>
      </c>
      <c r="G140" s="49" t="str">
        <f t="shared" si="6"/>
        <v/>
      </c>
      <c r="H140" s="49" t="str">
        <f>IF(OR(G140="",G140=0,G140="0"),"",LEFT(G140,C133+1))</f>
        <v/>
      </c>
      <c r="I140" s="246" t="str">
        <f>IF(LEN(TRIM(J140))&gt;0,MAX(I18:I139)+1,"")</f>
        <v/>
      </c>
      <c r="J140" s="110"/>
      <c r="K140" s="107"/>
      <c r="L140" s="107"/>
      <c r="M140" s="150"/>
      <c r="O140" s="120"/>
      <c r="P140" s="63"/>
      <c r="Q140" s="63"/>
      <c r="R140" s="63"/>
      <c r="S140" s="63"/>
      <c r="T140" s="63"/>
      <c r="U140" s="63"/>
      <c r="V140" s="63"/>
      <c r="W140" s="3">
        <v>1</v>
      </c>
    </row>
    <row r="141" spans="2:23" ht="21" customHeight="1">
      <c r="B141" s="784"/>
      <c r="C141" s="55"/>
      <c r="D141" s="49" t="str" cm="1">
        <f t="array" ref="D141">IF(ROW()=ROW(D131),C134,INDEX(E131:E144,ROW()-ROW(D131)))</f>
        <v/>
      </c>
      <c r="E141" s="89" t="str">
        <f>IF(OR(D141="",C133="",C133&lt;=0,F141=""),"",TRIM(MID(D141,LEN(F141)+1+IF(MID(D141,LEN(F141)+1,1)=" ",1,0),99999)))</f>
        <v/>
      </c>
      <c r="F141" s="49" t="str">
        <f>IF(OR(G141="",G141=0,G141="0"),"",IF(LEN(G141)&lt;=C133,G141,IF(LEN(SUBSTITUTE(H141," ",""))=C133+1,LEFT(G141,C133),LEFT(G141,FIND("§",SUBSTITUTE(H141," ","§",LEN(H141)-LEN(SUBSTITUTE(H141," ",""))))-1))))</f>
        <v/>
      </c>
      <c r="G141" s="49" t="str">
        <f t="shared" si="6"/>
        <v/>
      </c>
      <c r="H141" s="49" t="str">
        <f>IF(OR(G141="",G141=0,G141="0"),"",LEFT(G141,C133+1))</f>
        <v/>
      </c>
      <c r="I141" s="246" t="str">
        <f>IF(LEN(TRIM(J141))&gt;0,MAX(I18:I140)+1,"")</f>
        <v/>
      </c>
      <c r="J141" s="110"/>
      <c r="K141" s="107"/>
      <c r="L141" s="107"/>
      <c r="M141" s="150"/>
      <c r="O141" s="63"/>
      <c r="P141" s="63"/>
      <c r="Q141" s="63"/>
      <c r="R141" s="63"/>
      <c r="S141" s="63"/>
      <c r="T141" s="63"/>
      <c r="U141" s="63"/>
      <c r="V141" s="63"/>
      <c r="W141" s="3">
        <v>1</v>
      </c>
    </row>
    <row r="142" spans="2:23" ht="21" customHeight="1">
      <c r="B142" s="784"/>
      <c r="C142" s="55"/>
      <c r="D142" s="49" t="str" cm="1">
        <f t="array" ref="D142">IF(ROW()=ROW(D131),C134,INDEX(E131:E144,ROW()-ROW(D131)))</f>
        <v/>
      </c>
      <c r="E142" s="89" t="str">
        <f>IF(OR(D142="",C133="",C133&lt;=0,F142=""),"",TRIM(MID(D142,LEN(F142)+1+IF(MID(D142,LEN(F142)+1,1)=" ",1,0),99999)))</f>
        <v/>
      </c>
      <c r="F142" s="49" t="str">
        <f>IF(OR(G142="",G142=0,G142="0"),"",IF(LEN(G142)&lt;=C133,G142,IF(LEN(SUBSTITUTE(H142," ",""))=C133+1,LEFT(G142,C133),LEFT(G142,FIND("§",SUBSTITUTE(H142," ","§",LEN(H142)-LEN(SUBSTITUTE(H142," ",""))))-1))))</f>
        <v/>
      </c>
      <c r="G142" s="49" t="str">
        <f t="shared" si="6"/>
        <v/>
      </c>
      <c r="H142" s="49" t="str">
        <f>IF(OR(G142="",G142=0,G142="0"),"",LEFT(G142,C133+1))</f>
        <v/>
      </c>
      <c r="I142" s="246" t="str">
        <f>IF(LEN(TRIM(J142))&gt;0,MAX(I18:I141)+1,"")</f>
        <v/>
      </c>
      <c r="J142" s="110"/>
      <c r="K142" s="107"/>
      <c r="L142" s="107"/>
      <c r="M142" s="150"/>
      <c r="W142" s="3">
        <v>1</v>
      </c>
    </row>
    <row r="143" spans="2:23" ht="21" customHeight="1">
      <c r="B143" s="784"/>
      <c r="C143" s="55"/>
      <c r="D143" s="49" t="str" cm="1">
        <f t="array" ref="D143">IF(ROW()=ROW(D131),C134,INDEX(E131:E144,ROW()-ROW(D131)))</f>
        <v/>
      </c>
      <c r="E143" s="89" t="str">
        <f>IF(OR(D143="",C133="",C133&lt;=0,F143=""),"",TRIM(MID(D143,LEN(F143)+1+IF(MID(D143,LEN(F143)+1,1)=" ",1,0),99999)))</f>
        <v/>
      </c>
      <c r="F143" s="49" t="str">
        <f>IF(OR(G143="",G143=0,G143="0"),"",IF(LEN(G143)&lt;=C133,G143,IF(LEN(SUBSTITUTE(H143," ",""))=C133+1,LEFT(G143,C133),LEFT(G143,FIND("§",SUBSTITUTE(H143," ","§",LEN(H143)-LEN(SUBSTITUTE(H143," ",""))))-1))))</f>
        <v/>
      </c>
      <c r="G143" s="49" t="str">
        <f t="shared" si="6"/>
        <v/>
      </c>
      <c r="H143" s="49" t="str">
        <f>IF(OR(G143="",G143=0,G143="0"),"",LEFT(G143,C133+1))</f>
        <v/>
      </c>
      <c r="I143" s="246" t="str">
        <f>IF(LEN(TRIM(J143))&gt;0,MAX(I18:I142)+1,"")</f>
        <v/>
      </c>
      <c r="J143" s="110"/>
      <c r="K143" s="107"/>
      <c r="L143" s="107"/>
      <c r="M143" s="150"/>
      <c r="W143" s="3">
        <v>1</v>
      </c>
    </row>
    <row r="144" spans="2:23" ht="21" customHeight="1">
      <c r="B144" s="784"/>
      <c r="C144" s="55"/>
      <c r="D144" s="49" t="str" cm="1">
        <f t="array" ref="D144">IF(ROW()=ROW(D131),C134,INDEX(E131:E144,ROW()-ROW(D131)))</f>
        <v/>
      </c>
      <c r="E144" s="89" t="str">
        <f>IF(OR(D144="",C133="",C133&lt;=0,F144=""),"",TRIM(MID(D144,LEN(F144)+1+IF(MID(D144,LEN(F144)+1,1)=" ",1,0),99999)))</f>
        <v/>
      </c>
      <c r="F144" s="49" t="str">
        <f>IF(OR(G144="",G144=0,G144="0"),"",IF(LEN(G144)&lt;=C133,G144,IF(LEN(SUBSTITUTE(H144," ",""))=C133+1,LEFT(G144,C133),LEFT(G144,FIND("§",SUBSTITUTE(H144," ","§",LEN(H144)-LEN(SUBSTITUTE(H144," ",""))))-1))))</f>
        <v/>
      </c>
      <c r="G144" s="49" t="str">
        <f t="shared" si="6"/>
        <v/>
      </c>
      <c r="H144" s="49" t="str">
        <f>IF(OR(G144="",G144=0,G144="0"),"",LEFT(G144,C133+1))</f>
        <v/>
      </c>
      <c r="I144" s="246" t="str">
        <f>IF(LEN(TRIM(J144))&gt;0,MAX(I18:I143)+1,"")</f>
        <v/>
      </c>
      <c r="J144" s="110"/>
      <c r="K144" s="107"/>
      <c r="L144" s="107"/>
      <c r="M144" s="150"/>
      <c r="W144" s="3">
        <v>1</v>
      </c>
    </row>
    <row r="145" spans="2:23" ht="21" customHeight="1">
      <c r="B145" s="784"/>
      <c r="C145" s="88" t="str">
        <f>IF(TRIM(SUBSTITUTE(K28,CHAR(160),""))="","",K28)</f>
        <v>3. Dans une cocotte en fonte, faites chauffer l’huile d’olive à feu moyen. Ajoutez la viande et faites-la dorer de tous les côtés. Retirez-la de la cocotte et réservez-la.</v>
      </c>
      <c r="D145" s="49" t="str" cm="1">
        <f t="array" ref="D145">IF(ROW()=ROW(D145),C148,INDEX(E145:E158,ROW()-ROW(D145)))</f>
        <v>3. Dans une cocotte en fonte, faites chauffer l’huile d’olive à feu moyen. Ajoutez la viande et faites-la dorer de tous les côtés. Retirez-la de la cocotte et réservez-la.</v>
      </c>
      <c r="E145" s="89" t="str">
        <f>IF(OR(D145="",C147="",C147&lt;=0,F145=""),"",TRIM(MID(D145,LEN(F145)+1+IF(MID(D145,LEN(F145)+1,1)=" ",1,0),99999)))</f>
        <v>les côtés. Retirez-la de la cocotte et réservez-la.</v>
      </c>
      <c r="F145" s="49" t="str">
        <f>IF(OR(G145="",G145=0,G145="0"),"",IF(LEN(G145)&lt;=C147,G145,IF(LEN(SUBSTITUTE(H145," ",""))=C147+1,LEFT(G145,C147),LEFT(G145,FIND("§",SUBSTITUTE(H145," ","§",LEN(H145)-LEN(SUBSTITUTE(H145," ",""))))-1))))</f>
        <v>3. Dans une cocotte en fonte, faites chauffer l’huile d’olive à feu moyen. Ajoutez la viande et faites-la dorer de tous</v>
      </c>
      <c r="G145" s="49" t="str">
        <f t="shared" si="6"/>
        <v>3. Dans une cocotte en fonte, faites chauffer l’huile d’olive à feu moyen. Ajoutez la viande et faites-la dorer de tous les côtés. Retirez-la de la cocotte et réservez-la.</v>
      </c>
      <c r="H145" s="49" t="str">
        <f>IF(OR(G145="",G145=0,G145="0"),"",LEFT(G145,C147+1))</f>
        <v>3. Dans une cocotte en fonte, faites chauffer l’huile d’olive à feu moyen. Ajoutez la viande et faites-la dorer de tous l</v>
      </c>
      <c r="I145" s="246" t="str">
        <f>IF(LEN(TRIM(J145))&gt;0,MAX(I18:I144)+1,"")</f>
        <v/>
      </c>
      <c r="J145" s="110"/>
      <c r="K145" s="107"/>
      <c r="L145" s="107"/>
      <c r="M145" s="150"/>
      <c r="W145" s="3">
        <v>1</v>
      </c>
    </row>
    <row r="146" spans="2:23" ht="21" customHeight="1">
      <c r="B146" s="784"/>
      <c r="C146" s="55" t="str">
        <f>TRIM(SUBSTITUTE(SUBSTITUTE(SUBSTITUTE(SUBSTITUTE(SUBSTITUTE(SUBSTITUTE(SUBSTITUTE(SUBSTITUTE(SUBSTITUTE(CLEAN(IF(OR(LEFT(C145,1)="-",LEFT(C145,1)="="),MID(C145,2,99999),C145)),"—","-"),"–","-"),CHAR(160)," "),CHAR(9)," "),CHAR(13)," "),CHAR(10)," ")," "," ")," "," ")," "," "))</f>
        <v>3. Dans une cocotte en fonte, faites chauffer l’huile d’olive à feu moyen. Ajoutez la viande et faites-la dorer de tous les côtés. Retirez-la de la cocotte et réservez-la.</v>
      </c>
      <c r="D146" s="49" t="str" cm="1">
        <f t="array" ref="D146">IF(ROW()=ROW(D145),C148,INDEX(E145:E158,ROW()-ROW(D145)))</f>
        <v>les côtés. Retirez-la de la cocotte et réservez-la.</v>
      </c>
      <c r="E146" s="89" t="str">
        <f>IF(OR(D146="",C147="",C147&lt;=0,F146=""),"",TRIM(MID(D146,LEN(F146)+1+IF(MID(D146,LEN(F146)+1,1)=" ",1,0),99999)))</f>
        <v/>
      </c>
      <c r="F146" s="49" t="str">
        <f>IF(OR(G146="",G146=0,G146="0"),"",IF(LEN(G146)&lt;=C147,G146,IF(LEN(SUBSTITUTE(H146," ",""))=C147+1,LEFT(G146,C147),LEFT(G146,FIND("§",SUBSTITUTE(H146," ","§",LEN(H146)-LEN(SUBSTITUTE(H146," ",""))))-1))))</f>
        <v>les côtés. Retirez-la de la cocotte et réservez-la.</v>
      </c>
      <c r="G146" s="49" t="str">
        <f t="shared" si="6"/>
        <v>les côtés. Retirez-la de la cocotte et réservez-la.</v>
      </c>
      <c r="H146" s="49" t="str">
        <f>IF(OR(G146="",G146=0,G146="0"),"",LEFT(G146,C147+1))</f>
        <v>les côtés. Retirez-la de la cocotte et réservez-la.</v>
      </c>
      <c r="I146" s="246" t="str">
        <f>IF(LEN(TRIM(J146))&gt;0,MAX(I18:I145)+1,"")</f>
        <v/>
      </c>
      <c r="J146" s="110"/>
      <c r="K146" s="107"/>
      <c r="L146" s="107"/>
      <c r="M146" s="150"/>
      <c r="W146" s="3">
        <v>1</v>
      </c>
    </row>
    <row r="147" spans="2:23" ht="21" customHeight="1">
      <c r="B147" s="784"/>
      <c r="C147" s="92">
        <f>C16</f>
        <v>120</v>
      </c>
      <c r="D147" s="49" t="str" cm="1">
        <f t="array" ref="D147">IF(ROW()=ROW(D145),C148,INDEX(E145:E158,ROW()-ROW(D145)))</f>
        <v/>
      </c>
      <c r="E147" s="89" t="str">
        <f>IF(OR(D147="",C147="",C147&lt;=0,F147=""),"",TRIM(MID(D147,LEN(F147)+1+IF(MID(D147,LEN(F147)+1,1)=" ",1,0),99999)))</f>
        <v/>
      </c>
      <c r="F147" s="49" t="str">
        <f>IF(OR(G147="",G147=0,G147="0"),"",IF(LEN(G147)&lt;=C147,G147,IF(LEN(SUBSTITUTE(H147," ",""))=C147+1,LEFT(G147,C147),LEFT(G147,FIND("§",SUBSTITUTE(H147," ","§",LEN(H147)-LEN(SUBSTITUTE(H147," ",""))))-1))))</f>
        <v/>
      </c>
      <c r="G147" s="49" t="str">
        <f t="shared" ref="G147:G210" si="7">IF(OR(D147="",D147=0),"",TRIM(SUBSTITUTE(SUBSTITUTE(D147,CHAR(160)," "),CHAR(10)," ")))</f>
        <v/>
      </c>
      <c r="H147" s="49" t="str">
        <f>IF(OR(G147="",G147=0,G147="0"),"",LEFT(G147,C147+1))</f>
        <v/>
      </c>
      <c r="I147" s="246" t="str">
        <f>IF(LEN(TRIM(J147))&gt;0,MAX(I18:I146)+1,"")</f>
        <v/>
      </c>
      <c r="J147" s="110"/>
      <c r="K147" s="107"/>
      <c r="L147" s="107"/>
      <c r="M147" s="150"/>
      <c r="W147" s="3">
        <v>1</v>
      </c>
    </row>
    <row r="148" spans="2:23" ht="21" customHeight="1">
      <c r="B148" s="784"/>
      <c r="C148" s="55" t="str">
        <f>IF(UPPER(TRIM(C17))="X",C152,C146)</f>
        <v>3. Dans une cocotte en fonte, faites chauffer l’huile d’olive à feu moyen. Ajoutez la viande et faites-la dorer de tous les côtés. Retirez-la de la cocotte et réservez-la.</v>
      </c>
      <c r="D148" s="49" t="str" cm="1">
        <f t="array" ref="D148">IF(ROW()=ROW(D145),C148,INDEX(E145:E158,ROW()-ROW(D145)))</f>
        <v/>
      </c>
      <c r="E148" s="89" t="str">
        <f>IF(OR(D148="",C147="",C147&lt;=0,F148=""),"",TRIM(MID(D148,LEN(F148)+1+IF(MID(D148,LEN(F148)+1,1)=" ",1,0),99999)))</f>
        <v/>
      </c>
      <c r="F148" s="49" t="str">
        <f>IF(OR(G148="",G148=0,G148="0"),"",IF(LEN(G148)&lt;=C147,G148,IF(LEN(SUBSTITUTE(H148," ",""))=C147+1,LEFT(G148,C147),LEFT(G148,FIND("§",SUBSTITUTE(H148," ","§",LEN(H148)-LEN(SUBSTITUTE(H148," ",""))))-1))))</f>
        <v/>
      </c>
      <c r="G148" s="49" t="str">
        <f t="shared" si="7"/>
        <v/>
      </c>
      <c r="H148" s="49" t="str">
        <f>IF(OR(G148="",G148=0,G148="0"),"",LEFT(G148,C147+1))</f>
        <v/>
      </c>
      <c r="I148" s="246" t="str">
        <f>IF(LEN(TRIM(J148))&gt;0,MAX(I18:I147)+1,"")</f>
        <v/>
      </c>
      <c r="J148" s="110"/>
      <c r="K148" s="107"/>
      <c r="L148" s="107"/>
      <c r="M148" s="150"/>
      <c r="W148" s="3">
        <v>1</v>
      </c>
    </row>
    <row r="149" spans="2:23" ht="21" customHeight="1">
      <c r="B149" s="784"/>
      <c r="C149" s="94" t="str">
        <f>TRIM(SUBSTITUTE(SUBSTITUTE(SUBSTITUTE(SUBSTITUTE(SUBSTITUTE(SUBSTITUTE(SUBSTITUTE(SUBSTITUTE(SUBSTITUTE(SUBSTITUTE(C146,","," "),";"," "),":"," "),"!"," "),"?"," "),"…"," "),"»"," "),"«"," "),"/"," "),"."," "))</f>
        <v>3 Dans une cocotte en fonte faites chauffer l’huile d’olive à feu moyen Ajoutez la viande et faites-la dorer de tous les côtés Retirez-la de la cocotte et réservez-la</v>
      </c>
      <c r="D149" s="49" t="str" cm="1">
        <f t="array" ref="D149">IF(ROW()=ROW(D145),C148,INDEX(E145:E158,ROW()-ROW(D145)))</f>
        <v/>
      </c>
      <c r="E149" s="89" t="str">
        <f>IF(OR(D149="",C147="",C147&lt;=0,F149=""),"",TRIM(MID(D149,LEN(F149)+1+IF(MID(D149,LEN(F149)+1,1)=" ",1,0),99999)))</f>
        <v/>
      </c>
      <c r="F149" s="49" t="str">
        <f>IF(OR(G149="",G149=0,G149="0"),"",IF(LEN(G149)&lt;=C147,G149,IF(LEN(SUBSTITUTE(H149," ",""))=C147+1,LEFT(G149,C147),LEFT(G149,FIND("§",SUBSTITUTE(H149," ","§",LEN(H149)-LEN(SUBSTITUTE(H149," ",""))))-1))))</f>
        <v/>
      </c>
      <c r="G149" s="49" t="str">
        <f t="shared" si="7"/>
        <v/>
      </c>
      <c r="H149" s="49" t="str">
        <f>IF(OR(G149="",G149=0,G149="0"),"",LEFT(G149,C147+1))</f>
        <v/>
      </c>
      <c r="I149" s="246" t="str">
        <f>IF(LEN(TRIM(J149))&gt;0,MAX(I18:I148)+1,"")</f>
        <v/>
      </c>
      <c r="J149" s="110"/>
      <c r="K149" s="107"/>
      <c r="L149" s="107"/>
      <c r="M149" s="150"/>
      <c r="W149" s="3">
        <v>1</v>
      </c>
    </row>
    <row r="150" spans="2:23" ht="21" customHeight="1">
      <c r="B150" s="784"/>
      <c r="C150" s="49" t="str">
        <f>TRIM(SUBSTITUTE(SUBSTITUTE(SUBSTITUTE(SUBSTITUTE(SUBSTITUTE(SUBSTITUTE(SUBSTITUTE(SUBSTITUTE(C149,"("," "),")"," "),CHAR(34)," "),"-"," "),"_"," "),"&lt;"," "),"&gt;"," "),"="," "))</f>
        <v>3 Dans une cocotte en fonte faites chauffer l’huile d’olive à feu moyen Ajoutez la viande et faites la dorer de tous les côtés Retirez la de la cocotte et réservez la</v>
      </c>
      <c r="D150" s="49" t="str" cm="1">
        <f t="array" ref="D150">IF(ROW()=ROW(D145),C148,INDEX(E145:E158,ROW()-ROW(D145)))</f>
        <v/>
      </c>
      <c r="E150" s="89" t="str">
        <f>IF(OR(D150="",C147="",C147&lt;=0,F150=""),"",TRIM(MID(D150,LEN(F150)+1+IF(MID(D150,LEN(F150)+1,1)=" ",1,0),99999)))</f>
        <v/>
      </c>
      <c r="F150" s="49" t="str">
        <f>IF(OR(G150="",G150=0,G150="0"),"",IF(LEN(G150)&lt;=C147,G150,IF(LEN(SUBSTITUTE(H150," ",""))=C147+1,LEFT(G150,C147),LEFT(G150,FIND("§",SUBSTITUTE(H150," ","§",LEN(H150)-LEN(SUBSTITUTE(H150," ",""))))-1))))</f>
        <v/>
      </c>
      <c r="G150" s="49" t="str">
        <f t="shared" si="7"/>
        <v/>
      </c>
      <c r="H150" s="49" t="str">
        <f>IF(OR(G150="",G150=0,G150="0"),"",LEFT(G150,C147+1))</f>
        <v/>
      </c>
      <c r="I150" s="246" t="str">
        <f>IF(LEN(TRIM(J150))&gt;0,MAX(I18:I149)+1,"")</f>
        <v/>
      </c>
      <c r="J150" s="110"/>
      <c r="K150" s="107"/>
      <c r="L150" s="107"/>
      <c r="M150" s="150"/>
      <c r="W150" s="3">
        <v>1</v>
      </c>
    </row>
    <row r="151" spans="2:23" ht="21" customHeight="1">
      <c r="B151" s="784"/>
      <c r="C151" s="55" t="str">
        <f>TRIM(SUBSTITUTE(SUBSTITUTE(SUBSTITUTE(SUBSTITUTE(C150,"►"," "),"▼"," "),"▲"," "),"◄"," "))</f>
        <v>3 Dans une cocotte en fonte faites chauffer l’huile d’olive à feu moyen Ajoutez la viande et faites la dorer de tous les côtés Retirez la de la cocotte et réservez la</v>
      </c>
      <c r="D151" s="49" t="str" cm="1">
        <f t="array" ref="D151">IF(ROW()=ROW(D145),C148,INDEX(E145:E158,ROW()-ROW(D145)))</f>
        <v/>
      </c>
      <c r="E151" s="89" t="str">
        <f>IF(OR(D151="",C147="",C147&lt;=0,F151=""),"",TRIM(MID(D151,LEN(F151)+1+IF(MID(D151,LEN(F151)+1,1)=" ",1,0),99999)))</f>
        <v/>
      </c>
      <c r="F151" s="49" t="str">
        <f>IF(OR(G151="",G151=0,G151="0"),"",IF(LEN(G151)&lt;=C147,G151,IF(LEN(SUBSTITUTE(H151," ",""))=C147+1,LEFT(G151,C147),LEFT(G151,FIND("§",SUBSTITUTE(H151," ","§",LEN(H151)-LEN(SUBSTITUTE(H151," ",""))))-1))))</f>
        <v/>
      </c>
      <c r="G151" s="49" t="str">
        <f t="shared" si="7"/>
        <v/>
      </c>
      <c r="H151" s="49" t="str">
        <f>IF(OR(G151="",G151=0,G151="0"),"",LEFT(G151,C147+1))</f>
        <v/>
      </c>
      <c r="I151" s="246" t="str">
        <f>IF(LEN(TRIM(J151))&gt;0,MAX(I18:I150)+1,"")</f>
        <v/>
      </c>
      <c r="J151" s="110"/>
      <c r="K151" s="107"/>
      <c r="L151" s="107"/>
      <c r="M151" s="150"/>
      <c r="W151" s="3">
        <v>1</v>
      </c>
    </row>
    <row r="152" spans="2:23" ht="21" customHeight="1">
      <c r="B152" s="784"/>
      <c r="C152" s="55" t="str">
        <f>TRIM(SUBSTITUTE(SUBSTITUTE(C151,"“"," "),"”"," "))</f>
        <v>3 Dans une cocotte en fonte faites chauffer l’huile d’olive à feu moyen Ajoutez la viande et faites la dorer de tous les côtés Retirez la de la cocotte et réservez la</v>
      </c>
      <c r="D152" s="49" t="str" cm="1">
        <f t="array" ref="D152">IF(ROW()=ROW(D145),C148,INDEX(E145:E158,ROW()-ROW(D145)))</f>
        <v/>
      </c>
      <c r="E152" s="89" t="str">
        <f>IF(OR(D152="",C147="",C147&lt;=0,F152=""),"",TRIM(MID(D152,LEN(F152)+1+IF(MID(D152,LEN(F152)+1,1)=" ",1,0),99999)))</f>
        <v/>
      </c>
      <c r="F152" s="49" t="str">
        <f>IF(OR(G152="",G152=0,G152="0"),"",IF(LEN(G152)&lt;=C147,G152,IF(LEN(SUBSTITUTE(H152," ",""))=C147+1,LEFT(G152,C147),LEFT(G152,FIND("§",SUBSTITUTE(H152," ","§",LEN(H152)-LEN(SUBSTITUTE(H152," ",""))))-1))))</f>
        <v/>
      </c>
      <c r="G152" s="49" t="str">
        <f t="shared" si="7"/>
        <v/>
      </c>
      <c r="H152" s="49" t="str">
        <f>IF(OR(G152="",G152=0,G152="0"),"",LEFT(G152,C147+1))</f>
        <v/>
      </c>
      <c r="I152" s="246" t="str">
        <f>IF(LEN(TRIM(J152))&gt;0,MAX(I18:I151)+1,"")</f>
        <v/>
      </c>
      <c r="J152" s="110"/>
      <c r="K152" s="107"/>
      <c r="L152" s="107"/>
      <c r="M152" s="150"/>
      <c r="W152" s="3">
        <v>1</v>
      </c>
    </row>
    <row r="153" spans="2:23" ht="21" customHeight="1">
      <c r="B153" s="784"/>
      <c r="C153" s="55"/>
      <c r="D153" s="49" t="str" cm="1">
        <f t="array" ref="D153">IF(ROW()=ROW(D145),C148,INDEX(E145:E158,ROW()-ROW(D145)))</f>
        <v/>
      </c>
      <c r="E153" s="89" t="str">
        <f>IF(OR(D153="",C147="",C147&lt;=0,F153=""),"",TRIM(MID(D153,LEN(F153)+1+IF(MID(D153,LEN(F153)+1,1)=" ",1,0),99999)))</f>
        <v/>
      </c>
      <c r="F153" s="49" t="str">
        <f>IF(OR(G153="",G153=0,G153="0"),"",IF(LEN(G153)&lt;=C147,G153,IF(LEN(SUBSTITUTE(H153," ",""))=C147+1,LEFT(G153,C147),LEFT(G153,FIND("§",SUBSTITUTE(H153," ","§",LEN(H153)-LEN(SUBSTITUTE(H153," ",""))))-1))))</f>
        <v/>
      </c>
      <c r="G153" s="49" t="str">
        <f t="shared" si="7"/>
        <v/>
      </c>
      <c r="H153" s="49" t="str">
        <f>IF(OR(G153="",G153=0,G153="0"),"",LEFT(G153,C147+1))</f>
        <v/>
      </c>
      <c r="I153" s="246" t="str">
        <f>IF(LEN(TRIM(J153))&gt;0,MAX(I18:I152)+1,"")</f>
        <v/>
      </c>
      <c r="J153" s="110"/>
      <c r="K153" s="107"/>
      <c r="L153" s="107"/>
      <c r="M153" s="150"/>
      <c r="W153" s="3">
        <v>1</v>
      </c>
    </row>
    <row r="154" spans="2:23" ht="21" customHeight="1">
      <c r="B154" s="784"/>
      <c r="C154" s="55"/>
      <c r="D154" s="49" t="str" cm="1">
        <f t="array" ref="D154">IF(ROW()=ROW(D145),C148,INDEX(E145:E158,ROW()-ROW(D145)))</f>
        <v/>
      </c>
      <c r="E154" s="89" t="str">
        <f>IF(OR(D154="",C147="",C147&lt;=0,F154=""),"",TRIM(MID(D154,LEN(F154)+1+IF(MID(D154,LEN(F154)+1,1)=" ",1,0),99999)))</f>
        <v/>
      </c>
      <c r="F154" s="49" t="str">
        <f>IF(OR(G154="",G154=0,G154="0"),"",IF(LEN(G154)&lt;=C147,G154,IF(LEN(SUBSTITUTE(H154," ",""))=C147+1,LEFT(G154,C147),LEFT(G154,FIND("§",SUBSTITUTE(H154," ","§",LEN(H154)-LEN(SUBSTITUTE(H154," ",""))))-1))))</f>
        <v/>
      </c>
      <c r="G154" s="49" t="str">
        <f t="shared" si="7"/>
        <v/>
      </c>
      <c r="H154" s="49" t="str">
        <f>IF(OR(G154="",G154=0,G154="0"),"",LEFT(G154,C147+1))</f>
        <v/>
      </c>
      <c r="I154" s="246" t="str">
        <f>IF(LEN(TRIM(J154))&gt;0,MAX(I18:I153)+1,"")</f>
        <v/>
      </c>
      <c r="J154" s="110"/>
      <c r="K154" s="107"/>
      <c r="L154" s="107"/>
      <c r="M154" s="150"/>
      <c r="W154" s="3">
        <v>1</v>
      </c>
    </row>
    <row r="155" spans="2:23" ht="21" customHeight="1">
      <c r="B155" s="784"/>
      <c r="C155" s="55"/>
      <c r="D155" s="49" t="str" cm="1">
        <f t="array" ref="D155">IF(ROW()=ROW(D145),C148,INDEX(E145:E158,ROW()-ROW(D145)))</f>
        <v/>
      </c>
      <c r="E155" s="89" t="str">
        <f>IF(OR(D155="",C147="",C147&lt;=0,F155=""),"",TRIM(MID(D155,LEN(F155)+1+IF(MID(D155,LEN(F155)+1,1)=" ",1,0),99999)))</f>
        <v/>
      </c>
      <c r="F155" s="49" t="str">
        <f>IF(OR(G155="",G155=0,G155="0"),"",IF(LEN(G155)&lt;=C147,G155,IF(LEN(SUBSTITUTE(H155," ",""))=C147+1,LEFT(G155,C147),LEFT(G155,FIND("§",SUBSTITUTE(H155," ","§",LEN(H155)-LEN(SUBSTITUTE(H155," ",""))))-1))))</f>
        <v/>
      </c>
      <c r="G155" s="49" t="str">
        <f t="shared" si="7"/>
        <v/>
      </c>
      <c r="H155" s="49" t="str">
        <f>IF(OR(G155="",G155=0,G155="0"),"",LEFT(G155,C147+1))</f>
        <v/>
      </c>
      <c r="I155" s="246" t="str">
        <f>IF(LEN(TRIM(J155))&gt;0,MAX(I18:I154)+1,"")</f>
        <v/>
      </c>
      <c r="J155" s="110"/>
      <c r="K155" s="107"/>
      <c r="L155" s="107"/>
      <c r="M155" s="150"/>
      <c r="W155" s="3">
        <v>1</v>
      </c>
    </row>
    <row r="156" spans="2:23" ht="21" customHeight="1">
      <c r="B156" s="784"/>
      <c r="C156" s="55"/>
      <c r="D156" s="49" t="str" cm="1">
        <f t="array" ref="D156">IF(ROW()=ROW(D145),C148,INDEX(E145:E158,ROW()-ROW(D145)))</f>
        <v/>
      </c>
      <c r="E156" s="89" t="str">
        <f>IF(OR(D156="",C147="",C147&lt;=0,F156=""),"",TRIM(MID(D156,LEN(F156)+1+IF(MID(D156,LEN(F156)+1,1)=" ",1,0),99999)))</f>
        <v/>
      </c>
      <c r="F156" s="49" t="str">
        <f>IF(OR(G156="",G156=0,G156="0"),"",IF(LEN(G156)&lt;=C147,G156,IF(LEN(SUBSTITUTE(H156," ",""))=C147+1,LEFT(G156,C147),LEFT(G156,FIND("§",SUBSTITUTE(H156," ","§",LEN(H156)-LEN(SUBSTITUTE(H156," ",""))))-1))))</f>
        <v/>
      </c>
      <c r="G156" s="49" t="str">
        <f t="shared" si="7"/>
        <v/>
      </c>
      <c r="H156" s="49" t="str">
        <f>IF(OR(G156="",G156=0,G156="0"),"",LEFT(G156,C147+1))</f>
        <v/>
      </c>
      <c r="I156" s="246" t="str">
        <f>IF(LEN(TRIM(J156))&gt;0,MAX(I18:I155)+1,"")</f>
        <v/>
      </c>
      <c r="J156" s="110"/>
      <c r="K156" s="107"/>
      <c r="L156" s="107"/>
      <c r="M156" s="150"/>
      <c r="W156" s="3">
        <v>1</v>
      </c>
    </row>
    <row r="157" spans="2:23" ht="21" customHeight="1">
      <c r="B157" s="784"/>
      <c r="C157" s="55"/>
      <c r="D157" s="49" t="str" cm="1">
        <f t="array" ref="D157">IF(ROW()=ROW(D145),C148,INDEX(E145:E158,ROW()-ROW(D145)))</f>
        <v/>
      </c>
      <c r="E157" s="89" t="str">
        <f>IF(OR(D157="",C147="",C147&lt;=0,F157=""),"",TRIM(MID(D157,LEN(F157)+1+IF(MID(D157,LEN(F157)+1,1)=" ",1,0),99999)))</f>
        <v/>
      </c>
      <c r="F157" s="49" t="str">
        <f>IF(OR(G157="",G157=0,G157="0"),"",IF(LEN(G157)&lt;=C147,G157,IF(LEN(SUBSTITUTE(H157," ",""))=C147+1,LEFT(G157,C147),LEFT(G157,FIND("§",SUBSTITUTE(H157," ","§",LEN(H157)-LEN(SUBSTITUTE(H157," ",""))))-1))))</f>
        <v/>
      </c>
      <c r="G157" s="49" t="str">
        <f t="shared" si="7"/>
        <v/>
      </c>
      <c r="H157" s="49" t="str">
        <f>IF(OR(G157="",G157=0,G157="0"),"",LEFT(G157,C147+1))</f>
        <v/>
      </c>
      <c r="I157" s="246" t="str">
        <f>IF(LEN(TRIM(J157))&gt;0,MAX(I18:I156)+1,"")</f>
        <v/>
      </c>
      <c r="J157" s="110"/>
      <c r="K157" s="107"/>
      <c r="L157" s="107"/>
      <c r="M157" s="150"/>
      <c r="W157" s="3">
        <v>1</v>
      </c>
    </row>
    <row r="158" spans="2:23" ht="21" customHeight="1">
      <c r="B158" s="784"/>
      <c r="C158" s="55"/>
      <c r="D158" s="49" t="str" cm="1">
        <f t="array" ref="D158">IF(ROW()=ROW(D145),C148,INDEX(E145:E158,ROW()-ROW(D145)))</f>
        <v/>
      </c>
      <c r="E158" s="89" t="str">
        <f>IF(OR(D158="",C147="",C147&lt;=0,F158=""),"",TRIM(MID(D158,LEN(F158)+1+IF(MID(D158,LEN(F158)+1,1)=" ",1,0),99999)))</f>
        <v/>
      </c>
      <c r="F158" s="49" t="str">
        <f>IF(OR(G158="",G158=0,G158="0"),"",IF(LEN(G158)&lt;=C147,G158,IF(LEN(SUBSTITUTE(H158," ",""))=C147+1,LEFT(G158,C147),LEFT(G158,FIND("§",SUBSTITUTE(H158," ","§",LEN(H158)-LEN(SUBSTITUTE(H158," ",""))))-1))))</f>
        <v/>
      </c>
      <c r="G158" s="49" t="str">
        <f t="shared" si="7"/>
        <v/>
      </c>
      <c r="H158" s="49" t="str">
        <f>IF(OR(G158="",G158=0,G158="0"),"",LEFT(G158,C147+1))</f>
        <v/>
      </c>
      <c r="I158" s="246" t="str">
        <f>IF(LEN(TRIM(J158))&gt;0,MAX(I18:I157)+1,"")</f>
        <v/>
      </c>
      <c r="J158" s="110"/>
      <c r="K158" s="107"/>
      <c r="L158" s="107"/>
      <c r="M158" s="150"/>
      <c r="W158" s="3">
        <v>1</v>
      </c>
    </row>
    <row r="159" spans="2:23" ht="21" customHeight="1">
      <c r="B159" s="784"/>
      <c r="C159" s="88" t="str">
        <f>IF(TRIM(SUBSTITUTE(K29,CHAR(160),""))="","",K29)</f>
        <v/>
      </c>
      <c r="D159" s="49" t="str" cm="1">
        <f t="array" ref="D159">IF(ROW()=ROW(D159),C162,INDEX(E159:E172,ROW()-ROW(D159)))</f>
        <v/>
      </c>
      <c r="E159" s="89" t="str">
        <f>IF(OR(D159="",C161="",C161&lt;=0,F159=""),"",TRIM(MID(D159,LEN(F159)+1+IF(MID(D159,LEN(F159)+1,1)=" ",1,0),99999)))</f>
        <v/>
      </c>
      <c r="F159" s="49" t="str">
        <f>IF(OR(G159="",G159=0,G159="0"),"",IF(LEN(G159)&lt;=C161,G159,IF(LEN(SUBSTITUTE(H159," ",""))=C161+1,LEFT(G159,C161),LEFT(G159,FIND("§",SUBSTITUTE(H159," ","§",LEN(H159)-LEN(SUBSTITUTE(H159," ",""))))-1))))</f>
        <v/>
      </c>
      <c r="G159" s="49" t="str">
        <f t="shared" si="7"/>
        <v/>
      </c>
      <c r="H159" s="49" t="str">
        <f>IF(OR(G159="",G159=0,G159="0"),"",LEFT(G159,C161+1))</f>
        <v/>
      </c>
      <c r="I159" s="246" t="str">
        <f>IF(LEN(TRIM(J159))&gt;0,MAX(I18:I158)+1,"")</f>
        <v/>
      </c>
      <c r="J159" s="110"/>
      <c r="K159" s="107"/>
      <c r="L159" s="107"/>
      <c r="M159" s="150"/>
      <c r="W159" s="3">
        <v>1</v>
      </c>
    </row>
    <row r="160" spans="2:23" ht="21" customHeight="1">
      <c r="B160" s="784"/>
      <c r="C160" s="55" t="str">
        <f>TRIM(SUBSTITUTE(SUBSTITUTE(SUBSTITUTE(SUBSTITUTE(SUBSTITUTE(SUBSTITUTE(SUBSTITUTE(SUBSTITUTE(SUBSTITUTE(CLEAN(IF(OR(LEFT(C159,1)="-",LEFT(C159,1)="="),MID(C159,2,99999),C159)),"—","-"),"–","-"),CHAR(160)," "),CHAR(9)," "),CHAR(13)," "),CHAR(10)," ")," "," ")," "," ")," "," "))</f>
        <v/>
      </c>
      <c r="D160" s="49" t="str" cm="1">
        <f t="array" ref="D160">IF(ROW()=ROW(D159),C162,INDEX(E159:E172,ROW()-ROW(D159)))</f>
        <v/>
      </c>
      <c r="E160" s="89" t="str">
        <f>IF(OR(D160="",C161="",C161&lt;=0,F160=""),"",TRIM(MID(D160,LEN(F160)+1+IF(MID(D160,LEN(F160)+1,1)=" ",1,0),99999)))</f>
        <v/>
      </c>
      <c r="F160" s="49" t="str">
        <f>IF(OR(G160="",G160=0,G160="0"),"",IF(LEN(G160)&lt;=C161,G160,IF(LEN(SUBSTITUTE(H160," ",""))=C161+1,LEFT(G160,C161),LEFT(G160,FIND("§",SUBSTITUTE(H160," ","§",LEN(H160)-LEN(SUBSTITUTE(H160," ",""))))-1))))</f>
        <v/>
      </c>
      <c r="G160" s="49" t="str">
        <f t="shared" si="7"/>
        <v/>
      </c>
      <c r="H160" s="49" t="str">
        <f>IF(OR(G160="",G160=0,G160="0"),"",LEFT(G160,C161+1))</f>
        <v/>
      </c>
      <c r="I160" s="246" t="str">
        <f>IF(LEN(TRIM(J160))&gt;0,MAX(I18:I159)+1,"")</f>
        <v/>
      </c>
      <c r="J160" s="110"/>
      <c r="K160" s="107"/>
      <c r="L160" s="107"/>
      <c r="M160" s="150"/>
      <c r="W160" s="3">
        <v>1</v>
      </c>
    </row>
    <row r="161" spans="2:23" ht="21" customHeight="1">
      <c r="B161" s="784"/>
      <c r="C161" s="92">
        <f>C16</f>
        <v>120</v>
      </c>
      <c r="D161" s="49" t="str" cm="1">
        <f t="array" ref="D161">IF(ROW()=ROW(D159),C162,INDEX(E159:E172,ROW()-ROW(D159)))</f>
        <v/>
      </c>
      <c r="E161" s="89" t="str">
        <f>IF(OR(D161="",C161="",C161&lt;=0,F161=""),"",TRIM(MID(D161,LEN(F161)+1+IF(MID(D161,LEN(F161)+1,1)=" ",1,0),99999)))</f>
        <v/>
      </c>
      <c r="F161" s="49" t="str">
        <f>IF(OR(G161="",G161=0,G161="0"),"",IF(LEN(G161)&lt;=C161,G161,IF(LEN(SUBSTITUTE(H161," ",""))=C161+1,LEFT(G161,C161),LEFT(G161,FIND("§",SUBSTITUTE(H161," ","§",LEN(H161)-LEN(SUBSTITUTE(H161," ",""))))-1))))</f>
        <v/>
      </c>
      <c r="G161" s="49" t="str">
        <f t="shared" si="7"/>
        <v/>
      </c>
      <c r="H161" s="49" t="str">
        <f>IF(OR(G161="",G161=0,G161="0"),"",LEFT(G161,C161+1))</f>
        <v/>
      </c>
      <c r="I161" s="246" t="str">
        <f>IF(LEN(TRIM(J161))&gt;0,MAX(I18:I160)+1,"")</f>
        <v/>
      </c>
      <c r="J161" s="110"/>
      <c r="K161" s="107"/>
      <c r="L161" s="107"/>
      <c r="M161" s="150"/>
      <c r="W161" s="3">
        <v>1</v>
      </c>
    </row>
    <row r="162" spans="2:23" ht="21" customHeight="1">
      <c r="B162" s="784"/>
      <c r="C162" s="55" t="str">
        <f>IF(UPPER(TRIM(C17))="X",C166,C160)</f>
        <v/>
      </c>
      <c r="D162" s="49" t="str" cm="1">
        <f t="array" ref="D162">IF(ROW()=ROW(D159),C162,INDEX(E159:E172,ROW()-ROW(D159)))</f>
        <v/>
      </c>
      <c r="E162" s="89" t="str">
        <f>IF(OR(D162="",C161="",C161&lt;=0,F162=""),"",TRIM(MID(D162,LEN(F162)+1+IF(MID(D162,LEN(F162)+1,1)=" ",1,0),99999)))</f>
        <v/>
      </c>
      <c r="F162" s="49" t="str">
        <f>IF(OR(G162="",G162=0,G162="0"),"",IF(LEN(G162)&lt;=C161,G162,IF(LEN(SUBSTITUTE(H162," ",""))=C161+1,LEFT(G162,C161),LEFT(G162,FIND("§",SUBSTITUTE(H162," ","§",LEN(H162)-LEN(SUBSTITUTE(H162," ",""))))-1))))</f>
        <v/>
      </c>
      <c r="G162" s="49" t="str">
        <f t="shared" si="7"/>
        <v/>
      </c>
      <c r="H162" s="49" t="str">
        <f>IF(OR(G162="",G162=0,G162="0"),"",LEFT(G162,C161+1))</f>
        <v/>
      </c>
      <c r="I162" s="246" t="str">
        <f>IF(LEN(TRIM(J162))&gt;0,MAX(I18:I161)+1,"")</f>
        <v/>
      </c>
      <c r="J162" s="110"/>
      <c r="K162" s="107"/>
      <c r="L162" s="107"/>
      <c r="M162" s="150"/>
      <c r="W162" s="3">
        <v>1</v>
      </c>
    </row>
    <row r="163" spans="2:23" ht="21" customHeight="1">
      <c r="B163" s="784"/>
      <c r="C163" s="94" t="str">
        <f>TRIM(SUBSTITUTE(SUBSTITUTE(SUBSTITUTE(SUBSTITUTE(SUBSTITUTE(SUBSTITUTE(SUBSTITUTE(SUBSTITUTE(SUBSTITUTE(SUBSTITUTE(C160,","," "),";"," "),":"," "),"!"," "),"?"," "),"…"," "),"»"," "),"«"," "),"/"," "),"."," "))</f>
        <v/>
      </c>
      <c r="D163" s="49" t="str" cm="1">
        <f t="array" ref="D163">IF(ROW()=ROW(D159),C162,INDEX(E159:E172,ROW()-ROW(D159)))</f>
        <v/>
      </c>
      <c r="E163" s="89" t="str">
        <f>IF(OR(D163="",C161="",C161&lt;=0,F163=""),"",TRIM(MID(D163,LEN(F163)+1+IF(MID(D163,LEN(F163)+1,1)=" ",1,0),99999)))</f>
        <v/>
      </c>
      <c r="F163" s="49" t="str">
        <f>IF(OR(G163="",G163=0,G163="0"),"",IF(LEN(G163)&lt;=C161,G163,IF(LEN(SUBSTITUTE(H163," ",""))=C161+1,LEFT(G163,C161),LEFT(G163,FIND("§",SUBSTITUTE(H163," ","§",LEN(H163)-LEN(SUBSTITUTE(H163," ",""))))-1))))</f>
        <v/>
      </c>
      <c r="G163" s="49" t="str">
        <f t="shared" si="7"/>
        <v/>
      </c>
      <c r="H163" s="49" t="str">
        <f>IF(OR(G163="",G163=0,G163="0"),"",LEFT(G163,C161+1))</f>
        <v/>
      </c>
      <c r="I163" s="246" t="str">
        <f>IF(LEN(TRIM(J163))&gt;0,MAX(I18:I162)+1,"")</f>
        <v/>
      </c>
      <c r="J163" s="110"/>
      <c r="K163" s="107"/>
      <c r="L163" s="107"/>
      <c r="M163" s="150"/>
      <c r="W163" s="3">
        <v>1</v>
      </c>
    </row>
    <row r="164" spans="2:23" ht="21" customHeight="1">
      <c r="B164" s="784"/>
      <c r="C164" s="49" t="str">
        <f>TRIM(SUBSTITUTE(SUBSTITUTE(SUBSTITUTE(SUBSTITUTE(SUBSTITUTE(SUBSTITUTE(SUBSTITUTE(SUBSTITUTE(C163,"("," "),")"," "),CHAR(34)," "),"-"," "),"_"," "),"&lt;"," "),"&gt;"," "),"="," "))</f>
        <v/>
      </c>
      <c r="D164" s="49" t="str" cm="1">
        <f t="array" ref="D164">IF(ROW()=ROW(D159),C162,INDEX(E159:E172,ROW()-ROW(D159)))</f>
        <v/>
      </c>
      <c r="E164" s="89" t="str">
        <f>IF(OR(D164="",C161="",C161&lt;=0,F164=""),"",TRIM(MID(D164,LEN(F164)+1+IF(MID(D164,LEN(F164)+1,1)=" ",1,0),99999)))</f>
        <v/>
      </c>
      <c r="F164" s="49" t="str">
        <f>IF(OR(G164="",G164=0,G164="0"),"",IF(LEN(G164)&lt;=C161,G164,IF(LEN(SUBSTITUTE(H164," ",""))=C161+1,LEFT(G164,C161),LEFT(G164,FIND("§",SUBSTITUTE(H164," ","§",LEN(H164)-LEN(SUBSTITUTE(H164," ",""))))-1))))</f>
        <v/>
      </c>
      <c r="G164" s="49" t="str">
        <f t="shared" si="7"/>
        <v/>
      </c>
      <c r="H164" s="49" t="str">
        <f>IF(OR(G164="",G164=0,G164="0"),"",LEFT(G164,C161+1))</f>
        <v/>
      </c>
      <c r="I164" s="246" t="str">
        <f>IF(LEN(TRIM(J164))&gt;0,MAX(I18:I163)+1,"")</f>
        <v/>
      </c>
      <c r="J164" s="110"/>
      <c r="K164" s="107"/>
      <c r="L164" s="107"/>
      <c r="M164" s="150"/>
      <c r="W164" s="3">
        <v>1</v>
      </c>
    </row>
    <row r="165" spans="2:23" ht="21" customHeight="1">
      <c r="B165" s="784"/>
      <c r="C165" s="55" t="str">
        <f>TRIM(SUBSTITUTE(SUBSTITUTE(SUBSTITUTE(SUBSTITUTE(C164,"►"," "),"▼"," "),"▲"," "),"◄"," "))</f>
        <v/>
      </c>
      <c r="D165" s="49" t="str" cm="1">
        <f t="array" ref="D165">IF(ROW()=ROW(D159),C162,INDEX(E159:E172,ROW()-ROW(D159)))</f>
        <v/>
      </c>
      <c r="E165" s="89" t="str">
        <f>IF(OR(D165="",C161="",C161&lt;=0,F165=""),"",TRIM(MID(D165,LEN(F165)+1+IF(MID(D165,LEN(F165)+1,1)=" ",1,0),99999)))</f>
        <v/>
      </c>
      <c r="F165" s="49" t="str">
        <f>IF(OR(G165="",G165=0,G165="0"),"",IF(LEN(G165)&lt;=C161,G165,IF(LEN(SUBSTITUTE(H165," ",""))=C161+1,LEFT(G165,C161),LEFT(G165,FIND("§",SUBSTITUTE(H165," ","§",LEN(H165)-LEN(SUBSTITUTE(H165," ",""))))-1))))</f>
        <v/>
      </c>
      <c r="G165" s="49" t="str">
        <f t="shared" si="7"/>
        <v/>
      </c>
      <c r="H165" s="49" t="str">
        <f>IF(OR(G165="",G165=0,G165="0"),"",LEFT(G165,C161+1))</f>
        <v/>
      </c>
      <c r="I165" s="246" t="str">
        <f>IF(LEN(TRIM(J165))&gt;0,MAX(I18:I164)+1,"")</f>
        <v/>
      </c>
      <c r="J165" s="110"/>
      <c r="K165" s="107"/>
      <c r="L165" s="107"/>
      <c r="M165" s="150"/>
      <c r="W165" s="3">
        <v>1</v>
      </c>
    </row>
    <row r="166" spans="2:23" ht="21" customHeight="1">
      <c r="B166" s="784"/>
      <c r="C166" s="55" t="str">
        <f>TRIM(SUBSTITUTE(SUBSTITUTE(C165,"“"," "),"”"," "))</f>
        <v/>
      </c>
      <c r="D166" s="49" t="str" cm="1">
        <f t="array" ref="D166">IF(ROW()=ROW(D159),C162,INDEX(E159:E172,ROW()-ROW(D159)))</f>
        <v/>
      </c>
      <c r="E166" s="89" t="str">
        <f>IF(OR(D166="",C161="",C161&lt;=0,F166=""),"",TRIM(MID(D166,LEN(F166)+1+IF(MID(D166,LEN(F166)+1,1)=" ",1,0),99999)))</f>
        <v/>
      </c>
      <c r="F166" s="49" t="str">
        <f>IF(OR(G166="",G166=0,G166="0"),"",IF(LEN(G166)&lt;=C161,G166,IF(LEN(SUBSTITUTE(H166," ",""))=C161+1,LEFT(G166,C161),LEFT(G166,FIND("§",SUBSTITUTE(H166," ","§",LEN(H166)-LEN(SUBSTITUTE(H166," ",""))))-1))))</f>
        <v/>
      </c>
      <c r="G166" s="49" t="str">
        <f t="shared" si="7"/>
        <v/>
      </c>
      <c r="H166" s="49" t="str">
        <f>IF(OR(G166="",G166=0,G166="0"),"",LEFT(G166,C161+1))</f>
        <v/>
      </c>
      <c r="I166" s="246" t="str">
        <f>IF(LEN(TRIM(J166))&gt;0,MAX(I18:I165)+1,"")</f>
        <v/>
      </c>
      <c r="J166" s="110"/>
      <c r="K166" s="107"/>
      <c r="L166" s="107"/>
      <c r="M166" s="150"/>
      <c r="W166" s="3">
        <v>1</v>
      </c>
    </row>
    <row r="167" spans="2:23" ht="21" customHeight="1">
      <c r="B167" s="784"/>
      <c r="C167" s="55"/>
      <c r="D167" s="49" t="str" cm="1">
        <f t="array" ref="D167">IF(ROW()=ROW(D159),C162,INDEX(E159:E172,ROW()-ROW(D159)))</f>
        <v/>
      </c>
      <c r="E167" s="89" t="str">
        <f>IF(OR(D167="",C161="",C161&lt;=0,F167=""),"",TRIM(MID(D167,LEN(F167)+1+IF(MID(D167,LEN(F167)+1,1)=" ",1,0),99999)))</f>
        <v/>
      </c>
      <c r="F167" s="49" t="str">
        <f>IF(OR(G167="",G167=0,G167="0"),"",IF(LEN(G167)&lt;=C161,G167,IF(LEN(SUBSTITUTE(H167," ",""))=C161+1,LEFT(G167,C161),LEFT(G167,FIND("§",SUBSTITUTE(H167," ","§",LEN(H167)-LEN(SUBSTITUTE(H167," ",""))))-1))))</f>
        <v/>
      </c>
      <c r="G167" s="49" t="str">
        <f t="shared" si="7"/>
        <v/>
      </c>
      <c r="H167" s="49" t="str">
        <f>IF(OR(G167="",G167=0,G167="0"),"",LEFT(G167,C161+1))</f>
        <v/>
      </c>
      <c r="I167" s="246" t="str">
        <f>IF(LEN(TRIM(J167))&gt;0,MAX(I18:I166)+1,"")</f>
        <v/>
      </c>
      <c r="J167" s="110"/>
      <c r="K167" s="107"/>
      <c r="L167" s="107"/>
      <c r="M167" s="150"/>
      <c r="W167" s="3">
        <v>1</v>
      </c>
    </row>
    <row r="168" spans="2:23" ht="21" customHeight="1">
      <c r="B168" s="784"/>
      <c r="C168" s="55"/>
      <c r="D168" s="49" t="str" cm="1">
        <f t="array" ref="D168">IF(ROW()=ROW(D159),C162,INDEX(E159:E172,ROW()-ROW(D159)))</f>
        <v/>
      </c>
      <c r="E168" s="89" t="str">
        <f>IF(OR(D168="",C161="",C161&lt;=0,F168=""),"",TRIM(MID(D168,LEN(F168)+1+IF(MID(D168,LEN(F168)+1,1)=" ",1,0),99999)))</f>
        <v/>
      </c>
      <c r="F168" s="49" t="str">
        <f>IF(OR(G168="",G168=0,G168="0"),"",IF(LEN(G168)&lt;=C161,G168,IF(LEN(SUBSTITUTE(H168," ",""))=C161+1,LEFT(G168,C161),LEFT(G168,FIND("§",SUBSTITUTE(H168," ","§",LEN(H168)-LEN(SUBSTITUTE(H168," ",""))))-1))))</f>
        <v/>
      </c>
      <c r="G168" s="49" t="str">
        <f t="shared" si="7"/>
        <v/>
      </c>
      <c r="H168" s="49" t="str">
        <f>IF(OR(G168="",G168=0,G168="0"),"",LEFT(G168,C161+1))</f>
        <v/>
      </c>
      <c r="I168" s="246" t="str">
        <f>IF(LEN(TRIM(J168))&gt;0,MAX(I18:I167)+1,"")</f>
        <v/>
      </c>
      <c r="J168" s="110"/>
      <c r="K168" s="107"/>
      <c r="L168" s="107"/>
      <c r="M168" s="150"/>
      <c r="W168" s="3">
        <v>1</v>
      </c>
    </row>
    <row r="169" spans="2:23" ht="21" customHeight="1">
      <c r="B169" s="784"/>
      <c r="C169" s="55"/>
      <c r="D169" s="49" t="str" cm="1">
        <f t="array" ref="D169">IF(ROW()=ROW(D159),C162,INDEX(E159:E172,ROW()-ROW(D159)))</f>
        <v/>
      </c>
      <c r="E169" s="89" t="str">
        <f>IF(OR(D169="",C161="",C161&lt;=0,F169=""),"",TRIM(MID(D169,LEN(F169)+1+IF(MID(D169,LEN(F169)+1,1)=" ",1,0),99999)))</f>
        <v/>
      </c>
      <c r="F169" s="49" t="str">
        <f>IF(OR(G169="",G169=0,G169="0"),"",IF(LEN(G169)&lt;=C161,G169,IF(LEN(SUBSTITUTE(H169," ",""))=C161+1,LEFT(G169,C161),LEFT(G169,FIND("§",SUBSTITUTE(H169," ","§",LEN(H169)-LEN(SUBSTITUTE(H169," ",""))))-1))))</f>
        <v/>
      </c>
      <c r="G169" s="49" t="str">
        <f t="shared" si="7"/>
        <v/>
      </c>
      <c r="H169" s="49" t="str">
        <f>IF(OR(G169="",G169=0,G169="0"),"",LEFT(G169,C161+1))</f>
        <v/>
      </c>
      <c r="I169" s="246" t="str">
        <f>IF(LEN(TRIM(J169))&gt;0,MAX(I18:I168)+1,"")</f>
        <v/>
      </c>
      <c r="J169" s="110"/>
      <c r="K169" s="107"/>
      <c r="L169" s="107"/>
      <c r="M169" s="150"/>
      <c r="W169" s="3">
        <v>1</v>
      </c>
    </row>
    <row r="170" spans="2:23" ht="21" customHeight="1">
      <c r="B170" s="784"/>
      <c r="C170" s="55"/>
      <c r="D170" s="49" t="str" cm="1">
        <f t="array" ref="D170">IF(ROW()=ROW(D159),C162,INDEX(E159:E172,ROW()-ROW(D159)))</f>
        <v/>
      </c>
      <c r="E170" s="89" t="str">
        <f>IF(OR(D170="",C161="",C161&lt;=0,F170=""),"",TRIM(MID(D170,LEN(F170)+1+IF(MID(D170,LEN(F170)+1,1)=" ",1,0),99999)))</f>
        <v/>
      </c>
      <c r="F170" s="49" t="str">
        <f>IF(OR(G170="",G170=0,G170="0"),"",IF(LEN(G170)&lt;=C161,G170,IF(LEN(SUBSTITUTE(H170," ",""))=C161+1,LEFT(G170,C161),LEFT(G170,FIND("§",SUBSTITUTE(H170," ","§",LEN(H170)-LEN(SUBSTITUTE(H170," ",""))))-1))))</f>
        <v/>
      </c>
      <c r="G170" s="49" t="str">
        <f t="shared" si="7"/>
        <v/>
      </c>
      <c r="H170" s="49" t="str">
        <f>IF(OR(G170="",G170=0,G170="0"),"",LEFT(G170,C161+1))</f>
        <v/>
      </c>
      <c r="I170" s="246" t="str">
        <f>IF(LEN(TRIM(J170))&gt;0,MAX(I18:I169)+1,"")</f>
        <v/>
      </c>
      <c r="J170" s="110"/>
      <c r="K170" s="107"/>
      <c r="L170" s="107"/>
      <c r="M170" s="150"/>
      <c r="W170" s="3">
        <v>1</v>
      </c>
    </row>
    <row r="171" spans="2:23" ht="21" customHeight="1">
      <c r="B171" s="784"/>
      <c r="C171" s="55"/>
      <c r="D171" s="49" t="str" cm="1">
        <f t="array" ref="D171">IF(ROW()=ROW(D159),C162,INDEX(E159:E172,ROW()-ROW(D159)))</f>
        <v/>
      </c>
      <c r="E171" s="89" t="str">
        <f>IF(OR(D171="",C161="",C161&lt;=0,F171=""),"",TRIM(MID(D171,LEN(F171)+1+IF(MID(D171,LEN(F171)+1,1)=" ",1,0),99999)))</f>
        <v/>
      </c>
      <c r="F171" s="49" t="str">
        <f>IF(OR(G171="",G171=0,G171="0"),"",IF(LEN(G171)&lt;=C161,G171,IF(LEN(SUBSTITUTE(H171," ",""))=C161+1,LEFT(G171,C161),LEFT(G171,FIND("§",SUBSTITUTE(H171," ","§",LEN(H171)-LEN(SUBSTITUTE(H171," ",""))))-1))))</f>
        <v/>
      </c>
      <c r="G171" s="49" t="str">
        <f t="shared" si="7"/>
        <v/>
      </c>
      <c r="H171" s="49" t="str">
        <f>IF(OR(G171="",G171=0,G171="0"),"",LEFT(G171,C161+1))</f>
        <v/>
      </c>
      <c r="I171" s="246" t="str">
        <f>IF(LEN(TRIM(J171))&gt;0,MAX(I18:I170)+1,"")</f>
        <v/>
      </c>
      <c r="J171" s="110"/>
      <c r="K171" s="107"/>
      <c r="L171" s="107"/>
      <c r="M171" s="150"/>
      <c r="W171" s="3">
        <v>1</v>
      </c>
    </row>
    <row r="172" spans="2:23" ht="21" customHeight="1">
      <c r="B172" s="784"/>
      <c r="C172" s="55"/>
      <c r="D172" s="49" t="str" cm="1">
        <f t="array" ref="D172">IF(ROW()=ROW(D159),C162,INDEX(E159:E172,ROW()-ROW(D159)))</f>
        <v/>
      </c>
      <c r="E172" s="89" t="str">
        <f>IF(OR(D172="",C161="",C161&lt;=0,F172=""),"",TRIM(MID(D172,LEN(F172)+1+IF(MID(D172,LEN(F172)+1,1)=" ",1,0),99999)))</f>
        <v/>
      </c>
      <c r="F172" s="49" t="str">
        <f>IF(OR(G172="",G172=0,G172="0"),"",IF(LEN(G172)&lt;=C161,G172,IF(LEN(SUBSTITUTE(H172," ",""))=C161+1,LEFT(G172,C161),LEFT(G172,FIND("§",SUBSTITUTE(H172," ","§",LEN(H172)-LEN(SUBSTITUTE(H172," ",""))))-1))))</f>
        <v/>
      </c>
      <c r="G172" s="49" t="str">
        <f t="shared" si="7"/>
        <v/>
      </c>
      <c r="H172" s="49" t="str">
        <f>IF(OR(G172="",G172=0,G172="0"),"",LEFT(G172,C161+1))</f>
        <v/>
      </c>
      <c r="I172" s="246" t="str">
        <f>IF(LEN(TRIM(J172))&gt;0,MAX(I18:I171)+1,"")</f>
        <v/>
      </c>
      <c r="J172" s="110"/>
      <c r="K172" s="107"/>
      <c r="L172" s="107"/>
      <c r="M172" s="150"/>
      <c r="W172" s="3">
        <v>1</v>
      </c>
    </row>
    <row r="173" spans="2:23" ht="21" customHeight="1">
      <c r="B173" s="784"/>
      <c r="C173" s="88" t="str">
        <f>IF(TRIM(SUBSTITUTE(K30,CHAR(160),""))="","",K30)</f>
        <v>4. Dans la même cocotte, faites revenir les légumes et les lardons pendant environ 5 minutes. Saupoudrez de farine et mélangez bien.</v>
      </c>
      <c r="D173" s="49" t="str" cm="1">
        <f t="array" ref="D173">IF(ROW()=ROW(D173),C176,INDEX(E173:E186,ROW()-ROW(D173)))</f>
        <v>4. Dans la même cocotte, faites revenir les légumes et les lardons pendant environ 5 minutes. Saupoudrez de farine et mélangez bien.</v>
      </c>
      <c r="E173" s="89" t="str">
        <f>IF(OR(D173="",C175="",C175&lt;=0,F173=""),"",TRIM(MID(D173,LEN(F173)+1+IF(MID(D173,LEN(F173)+1,1)=" ",1,0),99999)))</f>
        <v>mélangez bien.</v>
      </c>
      <c r="F173" s="49" t="str">
        <f>IF(OR(G173="",G173=0,G173="0"),"",IF(LEN(G173)&lt;=C175,G173,IF(LEN(SUBSTITUTE(H173," ",""))=C175+1,LEFT(G173,C175),LEFT(G173,FIND("§",SUBSTITUTE(H173," ","§",LEN(H173)-LEN(SUBSTITUTE(H173," ",""))))-1))))</f>
        <v>4. Dans la même cocotte, faites revenir les légumes et les lardons pendant environ 5 minutes. Saupoudrez de farine et</v>
      </c>
      <c r="G173" s="49" t="str">
        <f t="shared" si="7"/>
        <v>4. Dans la même cocotte, faites revenir les légumes et les lardons pendant environ 5 minutes. Saupoudrez de farine et mélangez bien.</v>
      </c>
      <c r="H173" s="49" t="str">
        <f>IF(OR(G173="",G173=0,G173="0"),"",LEFT(G173,C175+1))</f>
        <v>4. Dans la même cocotte, faites revenir les légumes et les lardons pendant environ 5 minutes. Saupoudrez de farine et mél</v>
      </c>
      <c r="I173" s="246" t="str">
        <f>IF(LEN(TRIM(J173))&gt;0,MAX(I18:I172)+1,"")</f>
        <v/>
      </c>
      <c r="J173" s="110"/>
      <c r="K173" s="107"/>
      <c r="L173" s="107"/>
      <c r="M173" s="150"/>
      <c r="W173" s="3">
        <v>1</v>
      </c>
    </row>
    <row r="174" spans="2:23" ht="21" customHeight="1">
      <c r="B174" s="784"/>
      <c r="C174" s="55" t="str">
        <f>TRIM(SUBSTITUTE(SUBSTITUTE(SUBSTITUTE(SUBSTITUTE(SUBSTITUTE(SUBSTITUTE(SUBSTITUTE(SUBSTITUTE(SUBSTITUTE(CLEAN(IF(OR(LEFT(C173,1)="-",LEFT(C173,1)="="),MID(C173,2,99999),C173)),"—","-"),"–","-"),CHAR(160)," "),CHAR(9)," "),CHAR(13)," "),CHAR(10)," ")," "," ")," "," ")," "," "))</f>
        <v>4. Dans la même cocotte, faites revenir les légumes et les lardons pendant environ 5 minutes. Saupoudrez de farine et mélangez bien.</v>
      </c>
      <c r="D174" s="49" t="str" cm="1">
        <f t="array" ref="D174">IF(ROW()=ROW(D173),C176,INDEX(E173:E186,ROW()-ROW(D173)))</f>
        <v>mélangez bien.</v>
      </c>
      <c r="E174" s="89" t="str">
        <f>IF(OR(D174="",C175="",C175&lt;=0,F174=""),"",TRIM(MID(D174,LEN(F174)+1+IF(MID(D174,LEN(F174)+1,1)=" ",1,0),99999)))</f>
        <v/>
      </c>
      <c r="F174" s="49" t="str">
        <f>IF(OR(G174="",G174=0,G174="0"),"",IF(LEN(G174)&lt;=C175,G174,IF(LEN(SUBSTITUTE(H174," ",""))=C175+1,LEFT(G174,C175),LEFT(G174,FIND("§",SUBSTITUTE(H174," ","§",LEN(H174)-LEN(SUBSTITUTE(H174," ",""))))-1))))</f>
        <v>mélangez bien.</v>
      </c>
      <c r="G174" s="49" t="str">
        <f t="shared" si="7"/>
        <v>mélangez bien.</v>
      </c>
      <c r="H174" s="49" t="str">
        <f>IF(OR(G174="",G174=0,G174="0"),"",LEFT(G174,C175+1))</f>
        <v>mélangez bien.</v>
      </c>
      <c r="I174" s="246" t="str">
        <f>IF(LEN(TRIM(J174))&gt;0,MAX(I18:I173)+1,"")</f>
        <v/>
      </c>
      <c r="J174" s="110"/>
      <c r="K174" s="107"/>
      <c r="L174" s="107"/>
      <c r="M174" s="150"/>
      <c r="W174" s="3">
        <v>1</v>
      </c>
    </row>
    <row r="175" spans="2:23" ht="21" customHeight="1">
      <c r="B175" s="784"/>
      <c r="C175" s="92">
        <f>C16</f>
        <v>120</v>
      </c>
      <c r="D175" s="49" t="str" cm="1">
        <f t="array" ref="D175">IF(ROW()=ROW(D173),C176,INDEX(E173:E186,ROW()-ROW(D173)))</f>
        <v/>
      </c>
      <c r="E175" s="89" t="str">
        <f>IF(OR(D175="",C175="",C175&lt;=0,F175=""),"",TRIM(MID(D175,LEN(F175)+1+IF(MID(D175,LEN(F175)+1,1)=" ",1,0),99999)))</f>
        <v/>
      </c>
      <c r="F175" s="49" t="str">
        <f>IF(OR(G175="",G175=0,G175="0"),"",IF(LEN(G175)&lt;=C175,G175,IF(LEN(SUBSTITUTE(H175," ",""))=C175+1,LEFT(G175,C175),LEFT(G175,FIND("§",SUBSTITUTE(H175," ","§",LEN(H175)-LEN(SUBSTITUTE(H175," ",""))))-1))))</f>
        <v/>
      </c>
      <c r="G175" s="49" t="str">
        <f t="shared" si="7"/>
        <v/>
      </c>
      <c r="H175" s="49" t="str">
        <f>IF(OR(G175="",G175=0,G175="0"),"",LEFT(G175,C175+1))</f>
        <v/>
      </c>
      <c r="I175" s="246" t="str">
        <f>IF(LEN(TRIM(J175))&gt;0,MAX(I18:I174)+1,"")</f>
        <v/>
      </c>
      <c r="J175" s="110"/>
      <c r="K175" s="107"/>
      <c r="L175" s="107"/>
      <c r="M175" s="150"/>
      <c r="W175" s="3">
        <v>1</v>
      </c>
    </row>
    <row r="176" spans="2:23" ht="21" customHeight="1">
      <c r="B176" s="784"/>
      <c r="C176" s="55" t="str">
        <f>IF(UPPER(TRIM(C17))="X",C180,C174)</f>
        <v>4. Dans la même cocotte, faites revenir les légumes et les lardons pendant environ 5 minutes. Saupoudrez de farine et mélangez bien.</v>
      </c>
      <c r="D176" s="49" t="str" cm="1">
        <f t="array" ref="D176">IF(ROW()=ROW(D173),C176,INDEX(E173:E186,ROW()-ROW(D173)))</f>
        <v/>
      </c>
      <c r="E176" s="89" t="str">
        <f>IF(OR(D176="",C175="",C175&lt;=0,F176=""),"",TRIM(MID(D176,LEN(F176)+1+IF(MID(D176,LEN(F176)+1,1)=" ",1,0),99999)))</f>
        <v/>
      </c>
      <c r="F176" s="49" t="str">
        <f>IF(OR(G176="",G176=0,G176="0"),"",IF(LEN(G176)&lt;=C175,G176,IF(LEN(SUBSTITUTE(H176," ",""))=C175+1,LEFT(G176,C175),LEFT(G176,FIND("§",SUBSTITUTE(H176," ","§",LEN(H176)-LEN(SUBSTITUTE(H176," ",""))))-1))))</f>
        <v/>
      </c>
      <c r="G176" s="49" t="str">
        <f t="shared" si="7"/>
        <v/>
      </c>
      <c r="H176" s="49" t="str">
        <f>IF(OR(G176="",G176=0,G176="0"),"",LEFT(G176,C175+1))</f>
        <v/>
      </c>
      <c r="I176" s="246" t="str">
        <f>IF(LEN(TRIM(J176))&gt;0,MAX(I18:I175)+1,"")</f>
        <v/>
      </c>
      <c r="J176" s="110"/>
      <c r="K176" s="107"/>
      <c r="L176" s="107"/>
      <c r="M176" s="150"/>
      <c r="W176" s="3">
        <v>1</v>
      </c>
    </row>
    <row r="177" spans="2:23" ht="21" customHeight="1">
      <c r="B177" s="784"/>
      <c r="C177" s="94" t="str">
        <f>TRIM(SUBSTITUTE(SUBSTITUTE(SUBSTITUTE(SUBSTITUTE(SUBSTITUTE(SUBSTITUTE(SUBSTITUTE(SUBSTITUTE(SUBSTITUTE(SUBSTITUTE(C174,","," "),";"," "),":"," "),"!"," "),"?"," "),"…"," "),"»"," "),"«"," "),"/"," "),"."," "))</f>
        <v>4 Dans la même cocotte faites revenir les légumes et les lardons pendant environ 5 minutes Saupoudrez de farine et mélangez bien</v>
      </c>
      <c r="D177" s="49" t="str" cm="1">
        <f t="array" ref="D177">IF(ROW()=ROW(D173),C176,INDEX(E173:E186,ROW()-ROW(D173)))</f>
        <v/>
      </c>
      <c r="E177" s="89" t="str">
        <f>IF(OR(D177="",C175="",C175&lt;=0,F177=""),"",TRIM(MID(D177,LEN(F177)+1+IF(MID(D177,LEN(F177)+1,1)=" ",1,0),99999)))</f>
        <v/>
      </c>
      <c r="F177" s="49" t="str">
        <f>IF(OR(G177="",G177=0,G177="0"),"",IF(LEN(G177)&lt;=C175,G177,IF(LEN(SUBSTITUTE(H177," ",""))=C175+1,LEFT(G177,C175),LEFT(G177,FIND("§",SUBSTITUTE(H177," ","§",LEN(H177)-LEN(SUBSTITUTE(H177," ",""))))-1))))</f>
        <v/>
      </c>
      <c r="G177" s="49" t="str">
        <f t="shared" si="7"/>
        <v/>
      </c>
      <c r="H177" s="49" t="str">
        <f>IF(OR(G177="",G177=0,G177="0"),"",LEFT(G177,C175+1))</f>
        <v/>
      </c>
      <c r="I177" s="246" t="str">
        <f>IF(LEN(TRIM(J177))&gt;0,MAX(I18:I176)+1,"")</f>
        <v/>
      </c>
      <c r="J177" s="110"/>
      <c r="K177" s="107"/>
      <c r="L177" s="107"/>
      <c r="M177" s="150"/>
      <c r="W177" s="3">
        <v>1</v>
      </c>
    </row>
    <row r="178" spans="2:23" ht="21" customHeight="1">
      <c r="B178" s="784"/>
      <c r="C178" s="49" t="str">
        <f>TRIM(SUBSTITUTE(SUBSTITUTE(SUBSTITUTE(SUBSTITUTE(SUBSTITUTE(SUBSTITUTE(SUBSTITUTE(SUBSTITUTE(C177,"("," "),")"," "),CHAR(34)," "),"-"," "),"_"," "),"&lt;"," "),"&gt;"," "),"="," "))</f>
        <v>4 Dans la même cocotte faites revenir les légumes et les lardons pendant environ 5 minutes Saupoudrez de farine et mélangez bien</v>
      </c>
      <c r="D178" s="49" t="str" cm="1">
        <f t="array" ref="D178">IF(ROW()=ROW(D173),C176,INDEX(E173:E186,ROW()-ROW(D173)))</f>
        <v/>
      </c>
      <c r="E178" s="89" t="str">
        <f>IF(OR(D178="",C175="",C175&lt;=0,F178=""),"",TRIM(MID(D178,LEN(F178)+1+IF(MID(D178,LEN(F178)+1,1)=" ",1,0),99999)))</f>
        <v/>
      </c>
      <c r="F178" s="49" t="str">
        <f>IF(OR(G178="",G178=0,G178="0"),"",IF(LEN(G178)&lt;=C175,G178,IF(LEN(SUBSTITUTE(H178," ",""))=C175+1,LEFT(G178,C175),LEFT(G178,FIND("§",SUBSTITUTE(H178," ","§",LEN(H178)-LEN(SUBSTITUTE(H178," ",""))))-1))))</f>
        <v/>
      </c>
      <c r="G178" s="49" t="str">
        <f t="shared" si="7"/>
        <v/>
      </c>
      <c r="H178" s="49" t="str">
        <f>IF(OR(G178="",G178=0,G178="0"),"",LEFT(G178,C175+1))</f>
        <v/>
      </c>
      <c r="I178" s="246" t="str">
        <f>IF(LEN(TRIM(J178))&gt;0,MAX(I18:I177)+1,"")</f>
        <v/>
      </c>
      <c r="J178" s="110"/>
      <c r="K178" s="107"/>
      <c r="L178" s="107"/>
      <c r="M178" s="150"/>
      <c r="W178" s="3">
        <v>1</v>
      </c>
    </row>
    <row r="179" spans="2:23" ht="21" customHeight="1">
      <c r="B179" s="784"/>
      <c r="C179" s="55" t="str">
        <f>TRIM(SUBSTITUTE(SUBSTITUTE(SUBSTITUTE(SUBSTITUTE(C178,"►"," "),"▼"," "),"▲"," "),"◄"," "))</f>
        <v>4 Dans la même cocotte faites revenir les légumes et les lardons pendant environ 5 minutes Saupoudrez de farine et mélangez bien</v>
      </c>
      <c r="D179" s="49" t="str" cm="1">
        <f t="array" ref="D179">IF(ROW()=ROW(D173),C176,INDEX(E173:E186,ROW()-ROW(D173)))</f>
        <v/>
      </c>
      <c r="E179" s="89" t="str">
        <f>IF(OR(D179="",C175="",C175&lt;=0,F179=""),"",TRIM(MID(D179,LEN(F179)+1+IF(MID(D179,LEN(F179)+1,1)=" ",1,0),99999)))</f>
        <v/>
      </c>
      <c r="F179" s="49" t="str">
        <f>IF(OR(G179="",G179=0,G179="0"),"",IF(LEN(G179)&lt;=C175,G179,IF(LEN(SUBSTITUTE(H179," ",""))=C175+1,LEFT(G179,C175),LEFT(G179,FIND("§",SUBSTITUTE(H179," ","§",LEN(H179)-LEN(SUBSTITUTE(H179," ",""))))-1))))</f>
        <v/>
      </c>
      <c r="G179" s="49" t="str">
        <f t="shared" si="7"/>
        <v/>
      </c>
      <c r="H179" s="49" t="str">
        <f>IF(OR(G179="",G179=0,G179="0"),"",LEFT(G179,C175+1))</f>
        <v/>
      </c>
      <c r="I179" s="246" t="str">
        <f>IF(LEN(TRIM(J179))&gt;0,MAX(I18:I178)+1,"")</f>
        <v/>
      </c>
      <c r="J179" s="110"/>
      <c r="K179" s="107"/>
      <c r="L179" s="107"/>
      <c r="M179" s="150"/>
      <c r="W179" s="3">
        <v>1</v>
      </c>
    </row>
    <row r="180" spans="2:23" ht="21" customHeight="1">
      <c r="B180" s="784"/>
      <c r="C180" s="55" t="str">
        <f>TRIM(SUBSTITUTE(SUBSTITUTE(C179,"“"," "),"”"," "))</f>
        <v>4 Dans la même cocotte faites revenir les légumes et les lardons pendant environ 5 minutes Saupoudrez de farine et mélangez bien</v>
      </c>
      <c r="D180" s="49" t="str" cm="1">
        <f t="array" ref="D180">IF(ROW()=ROW(D173),C176,INDEX(E173:E186,ROW()-ROW(D173)))</f>
        <v/>
      </c>
      <c r="E180" s="89" t="str">
        <f>IF(OR(D180="",C175="",C175&lt;=0,F180=""),"",TRIM(MID(D180,LEN(F180)+1+IF(MID(D180,LEN(F180)+1,1)=" ",1,0),99999)))</f>
        <v/>
      </c>
      <c r="F180" s="49" t="str">
        <f>IF(OR(G180="",G180=0,G180="0"),"",IF(LEN(G180)&lt;=C175,G180,IF(LEN(SUBSTITUTE(H180," ",""))=C175+1,LEFT(G180,C175),LEFT(G180,FIND("§",SUBSTITUTE(H180," ","§",LEN(H180)-LEN(SUBSTITUTE(H180," ",""))))-1))))</f>
        <v/>
      </c>
      <c r="G180" s="49" t="str">
        <f t="shared" si="7"/>
        <v/>
      </c>
      <c r="H180" s="49" t="str">
        <f>IF(OR(G180="",G180=0,G180="0"),"",LEFT(G180,C175+1))</f>
        <v/>
      </c>
      <c r="I180" s="246" t="str">
        <f>IF(LEN(TRIM(J180))&gt;0,MAX(I18:I179)+1,"")</f>
        <v/>
      </c>
      <c r="J180" s="110"/>
      <c r="K180" s="107"/>
      <c r="L180" s="107"/>
      <c r="M180" s="150"/>
      <c r="W180" s="3">
        <v>1</v>
      </c>
    </row>
    <row r="181" spans="2:23" ht="21" customHeight="1">
      <c r="B181" s="784"/>
      <c r="C181" s="55"/>
      <c r="D181" s="49" t="str" cm="1">
        <f t="array" ref="D181">IF(ROW()=ROW(D173),C176,INDEX(E173:E186,ROW()-ROW(D173)))</f>
        <v/>
      </c>
      <c r="E181" s="89" t="str">
        <f>IF(OR(D181="",C175="",C175&lt;=0,F181=""),"",TRIM(MID(D181,LEN(F181)+1+IF(MID(D181,LEN(F181)+1,1)=" ",1,0),99999)))</f>
        <v/>
      </c>
      <c r="F181" s="49" t="str">
        <f>IF(OR(G181="",G181=0,G181="0"),"",IF(LEN(G181)&lt;=C175,G181,IF(LEN(SUBSTITUTE(H181," ",""))=C175+1,LEFT(G181,C175),LEFT(G181,FIND("§",SUBSTITUTE(H181," ","§",LEN(H181)-LEN(SUBSTITUTE(H181," ",""))))-1))))</f>
        <v/>
      </c>
      <c r="G181" s="49" t="str">
        <f t="shared" si="7"/>
        <v/>
      </c>
      <c r="H181" s="49" t="str">
        <f>IF(OR(G181="",G181=0,G181="0"),"",LEFT(G181,C175+1))</f>
        <v/>
      </c>
      <c r="I181" s="246" t="str">
        <f>IF(LEN(TRIM(J181))&gt;0,MAX(I18:I180)+1,"")</f>
        <v/>
      </c>
      <c r="J181" s="110"/>
      <c r="K181" s="107"/>
      <c r="L181" s="107"/>
      <c r="M181" s="150"/>
      <c r="W181" s="3">
        <v>1</v>
      </c>
    </row>
    <row r="182" spans="2:23" ht="21" customHeight="1">
      <c r="B182" s="784"/>
      <c r="C182" s="55"/>
      <c r="D182" s="49" t="str" cm="1">
        <f t="array" ref="D182">IF(ROW()=ROW(D173),C176,INDEX(E173:E186,ROW()-ROW(D173)))</f>
        <v/>
      </c>
      <c r="E182" s="89" t="str">
        <f>IF(OR(D182="",C175="",C175&lt;=0,F182=""),"",TRIM(MID(D182,LEN(F182)+1+IF(MID(D182,LEN(F182)+1,1)=" ",1,0),99999)))</f>
        <v/>
      </c>
      <c r="F182" s="49" t="str">
        <f>IF(OR(G182="",G182=0,G182="0"),"",IF(LEN(G182)&lt;=C175,G182,IF(LEN(SUBSTITUTE(H182," ",""))=C175+1,LEFT(G182,C175),LEFT(G182,FIND("§",SUBSTITUTE(H182," ","§",LEN(H182)-LEN(SUBSTITUTE(H182," ",""))))-1))))</f>
        <v/>
      </c>
      <c r="G182" s="49" t="str">
        <f t="shared" si="7"/>
        <v/>
      </c>
      <c r="H182" s="49" t="str">
        <f>IF(OR(G182="",G182=0,G182="0"),"",LEFT(G182,C175+1))</f>
        <v/>
      </c>
      <c r="I182" s="246" t="str">
        <f>IF(LEN(TRIM(J182))&gt;0,MAX(I18:I181)+1,"")</f>
        <v/>
      </c>
      <c r="J182" s="110"/>
      <c r="K182" s="107"/>
      <c r="L182" s="107"/>
      <c r="M182" s="150"/>
      <c r="W182" s="3">
        <v>1</v>
      </c>
    </row>
    <row r="183" spans="2:23" ht="21" customHeight="1">
      <c r="B183" s="784"/>
      <c r="C183" s="55"/>
      <c r="D183" s="49" t="str" cm="1">
        <f t="array" ref="D183">IF(ROW()=ROW(D173),C176,INDEX(E173:E186,ROW()-ROW(D173)))</f>
        <v/>
      </c>
      <c r="E183" s="89" t="str">
        <f>IF(OR(D183="",C175="",C175&lt;=0,F183=""),"",TRIM(MID(D183,LEN(F183)+1+IF(MID(D183,LEN(F183)+1,1)=" ",1,0),99999)))</f>
        <v/>
      </c>
      <c r="F183" s="49" t="str">
        <f>IF(OR(G183="",G183=0,G183="0"),"",IF(LEN(G183)&lt;=C175,G183,IF(LEN(SUBSTITUTE(H183," ",""))=C175+1,LEFT(G183,C175),LEFT(G183,FIND("§",SUBSTITUTE(H183," ","§",LEN(H183)-LEN(SUBSTITUTE(H183," ",""))))-1))))</f>
        <v/>
      </c>
      <c r="G183" s="49" t="str">
        <f t="shared" si="7"/>
        <v/>
      </c>
      <c r="H183" s="49" t="str">
        <f>IF(OR(G183="",G183=0,G183="0"),"",LEFT(G183,C175+1))</f>
        <v/>
      </c>
      <c r="I183" s="246" t="str">
        <f>IF(LEN(TRIM(J183))&gt;0,MAX(I18:I182)+1,"")</f>
        <v/>
      </c>
      <c r="J183" s="110"/>
      <c r="K183" s="107"/>
      <c r="L183" s="107"/>
      <c r="M183" s="150"/>
      <c r="W183" s="3">
        <v>1</v>
      </c>
    </row>
    <row r="184" spans="2:23" ht="21" customHeight="1">
      <c r="B184" s="784"/>
      <c r="C184" s="55"/>
      <c r="D184" s="49" t="str" cm="1">
        <f t="array" ref="D184">IF(ROW()=ROW(D173),C176,INDEX(E173:E186,ROW()-ROW(D173)))</f>
        <v/>
      </c>
      <c r="E184" s="89" t="str">
        <f>IF(OR(D184="",C175="",C175&lt;=0,F184=""),"",TRIM(MID(D184,LEN(F184)+1+IF(MID(D184,LEN(F184)+1,1)=" ",1,0),99999)))</f>
        <v/>
      </c>
      <c r="F184" s="49" t="str">
        <f>IF(OR(G184="",G184=0,G184="0"),"",IF(LEN(G184)&lt;=C175,G184,IF(LEN(SUBSTITUTE(H184," ",""))=C175+1,LEFT(G184,C175),LEFT(G184,FIND("§",SUBSTITUTE(H184," ","§",LEN(H184)-LEN(SUBSTITUTE(H184," ",""))))-1))))</f>
        <v/>
      </c>
      <c r="G184" s="49" t="str">
        <f t="shared" si="7"/>
        <v/>
      </c>
      <c r="H184" s="49" t="str">
        <f>IF(OR(G184="",G184=0,G184="0"),"",LEFT(G184,C175+1))</f>
        <v/>
      </c>
      <c r="I184" s="246" t="str">
        <f>IF(LEN(TRIM(J184))&gt;0,MAX(I18:I183)+1,"")</f>
        <v/>
      </c>
      <c r="J184" s="110"/>
      <c r="K184" s="107"/>
      <c r="L184" s="107"/>
      <c r="M184" s="150"/>
      <c r="W184" s="3">
        <v>1</v>
      </c>
    </row>
    <row r="185" spans="2:23" ht="21" customHeight="1">
      <c r="B185" s="784"/>
      <c r="C185" s="55"/>
      <c r="D185" s="49" t="str" cm="1">
        <f t="array" ref="D185">IF(ROW()=ROW(D173),C176,INDEX(E173:E186,ROW()-ROW(D173)))</f>
        <v/>
      </c>
      <c r="E185" s="89" t="str">
        <f>IF(OR(D185="",C175="",C175&lt;=0,F185=""),"",TRIM(MID(D185,LEN(F185)+1+IF(MID(D185,LEN(F185)+1,1)=" ",1,0),99999)))</f>
        <v/>
      </c>
      <c r="F185" s="49" t="str">
        <f>IF(OR(G185="",G185=0,G185="0"),"",IF(LEN(G185)&lt;=C175,G185,IF(LEN(SUBSTITUTE(H185," ",""))=C175+1,LEFT(G185,C175),LEFT(G185,FIND("§",SUBSTITUTE(H185," ","§",LEN(H185)-LEN(SUBSTITUTE(H185," ",""))))-1))))</f>
        <v/>
      </c>
      <c r="G185" s="49" t="str">
        <f t="shared" si="7"/>
        <v/>
      </c>
      <c r="H185" s="49" t="str">
        <f>IF(OR(G185="",G185=0,G185="0"),"",LEFT(G185,C175+1))</f>
        <v/>
      </c>
      <c r="I185" s="246" t="str">
        <f>IF(LEN(TRIM(J185))&gt;0,MAX(I18:I184)+1,"")</f>
        <v/>
      </c>
      <c r="J185" s="110"/>
      <c r="K185" s="107"/>
      <c r="L185" s="107"/>
      <c r="M185" s="150"/>
      <c r="W185" s="3">
        <v>1</v>
      </c>
    </row>
    <row r="186" spans="2:23" ht="21" customHeight="1">
      <c r="B186" s="784"/>
      <c r="C186" s="55"/>
      <c r="D186" s="49" t="str" cm="1">
        <f t="array" ref="D186">IF(ROW()=ROW(D173),C176,INDEX(E173:E186,ROW()-ROW(D173)))</f>
        <v/>
      </c>
      <c r="E186" s="89" t="str">
        <f>IF(OR(D186="",C175="",C175&lt;=0,F186=""),"",TRIM(MID(D186,LEN(F186)+1+IF(MID(D186,LEN(F186)+1,1)=" ",1,0),99999)))</f>
        <v/>
      </c>
      <c r="F186" s="49" t="str">
        <f>IF(OR(G186="",G186=0,G186="0"),"",IF(LEN(G186)&lt;=C175,G186,IF(LEN(SUBSTITUTE(H186," ",""))=C175+1,LEFT(G186,C175),LEFT(G186,FIND("§",SUBSTITUTE(H186," ","§",LEN(H186)-LEN(SUBSTITUTE(H186," ",""))))-1))))</f>
        <v/>
      </c>
      <c r="G186" s="49" t="str">
        <f t="shared" si="7"/>
        <v/>
      </c>
      <c r="H186" s="49" t="str">
        <f>IF(OR(G186="",G186=0,G186="0"),"",LEFT(G186,C175+1))</f>
        <v/>
      </c>
      <c r="I186" s="246" t="str">
        <f>IF(LEN(TRIM(J186))&gt;0,MAX(I18:I185)+1,"")</f>
        <v/>
      </c>
      <c r="J186" s="110"/>
      <c r="K186" s="107"/>
      <c r="L186" s="107"/>
      <c r="M186" s="150"/>
      <c r="W186" s="3">
        <v>1</v>
      </c>
    </row>
    <row r="187" spans="2:23" ht="21" customHeight="1">
      <c r="B187" s="784"/>
      <c r="C187" s="88" t="str">
        <f>IF(TRIM(SUBSTITUTE(K31,CHAR(160),""))="","",K31)</f>
        <v/>
      </c>
      <c r="D187" s="49" t="str" cm="1">
        <f t="array" ref="D187">IF(ROW()=ROW(D187),C190,INDEX(E187:E200,ROW()-ROW(D187)))</f>
        <v/>
      </c>
      <c r="E187" s="89" t="str">
        <f>IF(OR(D187="",C189="",C189&lt;=0,F187=""),"",TRIM(MID(D187,LEN(F187)+1+IF(MID(D187,LEN(F187)+1,1)=" ",1,0),99999)))</f>
        <v/>
      </c>
      <c r="F187" s="49" t="str">
        <f>IF(OR(G187="",G187=0,G187="0"),"",IF(LEN(G187)&lt;=C189,G187,IF(LEN(SUBSTITUTE(H187," ",""))=C189+1,LEFT(G187,C189),LEFT(G187,FIND("§",SUBSTITUTE(H187," ","§",LEN(H187)-LEN(SUBSTITUTE(H187," ",""))))-1))))</f>
        <v/>
      </c>
      <c r="G187" s="49" t="str">
        <f t="shared" si="7"/>
        <v/>
      </c>
      <c r="H187" s="49" t="str">
        <f>IF(OR(G187="",G187=0,G187="0"),"",LEFT(G187,C189+1))</f>
        <v/>
      </c>
      <c r="I187" s="246" t="str">
        <f>IF(LEN(TRIM(J187))&gt;0,MAX(I18:I186)+1,"")</f>
        <v/>
      </c>
      <c r="J187" s="110"/>
      <c r="K187" s="107"/>
      <c r="L187" s="107"/>
      <c r="M187" s="150"/>
      <c r="W187" s="3">
        <v>1</v>
      </c>
    </row>
    <row r="188" spans="2:23" ht="21" customHeight="1">
      <c r="B188" s="784"/>
      <c r="C188" s="55" t="str">
        <f>TRIM(SUBSTITUTE(SUBSTITUTE(SUBSTITUTE(SUBSTITUTE(SUBSTITUTE(SUBSTITUTE(SUBSTITUTE(SUBSTITUTE(SUBSTITUTE(CLEAN(IF(OR(LEFT(C187,1)="-",LEFT(C187,1)="="),MID(C187,2,99999),C187)),"—","-"),"–","-"),CHAR(160)," "),CHAR(9)," "),CHAR(13)," "),CHAR(10)," ")," "," ")," "," ")," "," "))</f>
        <v/>
      </c>
      <c r="D188" s="49" t="str" cm="1">
        <f t="array" ref="D188">IF(ROW()=ROW(D187),C190,INDEX(E187:E200,ROW()-ROW(D187)))</f>
        <v/>
      </c>
      <c r="E188" s="89" t="str">
        <f>IF(OR(D188="",C189="",C189&lt;=0,F188=""),"",TRIM(MID(D188,LEN(F188)+1+IF(MID(D188,LEN(F188)+1,1)=" ",1,0),99999)))</f>
        <v/>
      </c>
      <c r="F188" s="49" t="str">
        <f>IF(OR(G188="",G188=0,G188="0"),"",IF(LEN(G188)&lt;=C189,G188,IF(LEN(SUBSTITUTE(H188," ",""))=C189+1,LEFT(G188,C189),LEFT(G188,FIND("§",SUBSTITUTE(H188," ","§",LEN(H188)-LEN(SUBSTITUTE(H188," ",""))))-1))))</f>
        <v/>
      </c>
      <c r="G188" s="49" t="str">
        <f t="shared" si="7"/>
        <v/>
      </c>
      <c r="H188" s="49" t="str">
        <f>IF(OR(G188="",G188=0,G188="0"),"",LEFT(G188,C189+1))</f>
        <v/>
      </c>
      <c r="I188" s="246" t="str">
        <f>IF(LEN(TRIM(J188))&gt;0,MAX(I18:I187)+1,"")</f>
        <v/>
      </c>
      <c r="J188" s="110"/>
      <c r="K188" s="107"/>
      <c r="L188" s="107"/>
      <c r="M188" s="150"/>
      <c r="W188" s="3">
        <v>1</v>
      </c>
    </row>
    <row r="189" spans="2:23" ht="21" customHeight="1">
      <c r="B189" s="784"/>
      <c r="C189" s="92">
        <f>C16</f>
        <v>120</v>
      </c>
      <c r="D189" s="49" t="str" cm="1">
        <f t="array" ref="D189">IF(ROW()=ROW(D187),C190,INDEX(E187:E200,ROW()-ROW(D187)))</f>
        <v/>
      </c>
      <c r="E189" s="89" t="str">
        <f>IF(OR(D189="",C189="",C189&lt;=0,F189=""),"",TRIM(MID(D189,LEN(F189)+1+IF(MID(D189,LEN(F189)+1,1)=" ",1,0),99999)))</f>
        <v/>
      </c>
      <c r="F189" s="49" t="str">
        <f>IF(OR(G189="",G189=0,G189="0"),"",IF(LEN(G189)&lt;=C189,G189,IF(LEN(SUBSTITUTE(H189," ",""))=C189+1,LEFT(G189,C189),LEFT(G189,FIND("§",SUBSTITUTE(H189," ","§",LEN(H189)-LEN(SUBSTITUTE(H189," ",""))))-1))))</f>
        <v/>
      </c>
      <c r="G189" s="49" t="str">
        <f t="shared" si="7"/>
        <v/>
      </c>
      <c r="H189" s="49" t="str">
        <f>IF(OR(G189="",G189=0,G189="0"),"",LEFT(G189,C189+1))</f>
        <v/>
      </c>
      <c r="I189" s="246" t="str">
        <f>IF(LEN(TRIM(J189))&gt;0,MAX(I18:I188)+1,"")</f>
        <v/>
      </c>
      <c r="J189" s="110"/>
      <c r="K189" s="107"/>
      <c r="L189" s="107"/>
      <c r="M189" s="150"/>
      <c r="W189" s="3">
        <v>1</v>
      </c>
    </row>
    <row r="190" spans="2:23" ht="21" customHeight="1">
      <c r="B190" s="784"/>
      <c r="C190" s="55" t="str">
        <f>IF(UPPER(TRIM(C17))="X",C194,C188)</f>
        <v/>
      </c>
      <c r="D190" s="49" t="str" cm="1">
        <f t="array" ref="D190">IF(ROW()=ROW(D187),C190,INDEX(E187:E200,ROW()-ROW(D187)))</f>
        <v/>
      </c>
      <c r="E190" s="89" t="str">
        <f>IF(OR(D190="",C189="",C189&lt;=0,F190=""),"",TRIM(MID(D190,LEN(F190)+1+IF(MID(D190,LEN(F190)+1,1)=" ",1,0),99999)))</f>
        <v/>
      </c>
      <c r="F190" s="49" t="str">
        <f>IF(OR(G190="",G190=0,G190="0"),"",IF(LEN(G190)&lt;=C189,G190,IF(LEN(SUBSTITUTE(H190," ",""))=C189+1,LEFT(G190,C189),LEFT(G190,FIND("§",SUBSTITUTE(H190," ","§",LEN(H190)-LEN(SUBSTITUTE(H190," ",""))))-1))))</f>
        <v/>
      </c>
      <c r="G190" s="49" t="str">
        <f t="shared" si="7"/>
        <v/>
      </c>
      <c r="H190" s="49" t="str">
        <f>IF(OR(G190="",G190=0,G190="0"),"",LEFT(G190,C189+1))</f>
        <v/>
      </c>
      <c r="I190" s="246" t="str">
        <f>IF(LEN(TRIM(J190))&gt;0,MAX(I18:I189)+1,"")</f>
        <v/>
      </c>
      <c r="J190" s="110"/>
      <c r="K190" s="107"/>
      <c r="L190" s="107"/>
      <c r="M190" s="150"/>
      <c r="W190" s="3">
        <v>1</v>
      </c>
    </row>
    <row r="191" spans="2:23" ht="21" customHeight="1">
      <c r="B191" s="784"/>
      <c r="C191" s="94" t="str">
        <f>TRIM(SUBSTITUTE(SUBSTITUTE(SUBSTITUTE(SUBSTITUTE(SUBSTITUTE(SUBSTITUTE(SUBSTITUTE(SUBSTITUTE(SUBSTITUTE(SUBSTITUTE(C188,","," "),";"," "),":"," "),"!"," "),"?"," "),"…"," "),"»"," "),"«"," "),"/"," "),"."," "))</f>
        <v/>
      </c>
      <c r="D191" s="49" t="str" cm="1">
        <f t="array" ref="D191">IF(ROW()=ROW(D187),C190,INDEX(E187:E200,ROW()-ROW(D187)))</f>
        <v/>
      </c>
      <c r="E191" s="89" t="str">
        <f>IF(OR(D191="",C189="",C189&lt;=0,F191=""),"",TRIM(MID(D191,LEN(F191)+1+IF(MID(D191,LEN(F191)+1,1)=" ",1,0),99999)))</f>
        <v/>
      </c>
      <c r="F191" s="49" t="str">
        <f>IF(OR(G191="",G191=0,G191="0"),"",IF(LEN(G191)&lt;=C189,G191,IF(LEN(SUBSTITUTE(H191," ",""))=C189+1,LEFT(G191,C189),LEFT(G191,FIND("§",SUBSTITUTE(H191," ","§",LEN(H191)-LEN(SUBSTITUTE(H191," ",""))))-1))))</f>
        <v/>
      </c>
      <c r="G191" s="49" t="str">
        <f t="shared" si="7"/>
        <v/>
      </c>
      <c r="H191" s="49" t="str">
        <f>IF(OR(G191="",G191=0,G191="0"),"",LEFT(G191,C189+1))</f>
        <v/>
      </c>
      <c r="I191" s="246" t="str">
        <f>IF(LEN(TRIM(J191))&gt;0,MAX(I18:I190)+1,"")</f>
        <v/>
      </c>
      <c r="J191" s="110"/>
      <c r="K191" s="107"/>
      <c r="L191" s="107"/>
      <c r="M191" s="150"/>
      <c r="W191" s="3">
        <v>1</v>
      </c>
    </row>
    <row r="192" spans="2:23" ht="21" customHeight="1">
      <c r="B192" s="784"/>
      <c r="C192" s="49" t="str">
        <f>TRIM(SUBSTITUTE(SUBSTITUTE(SUBSTITUTE(SUBSTITUTE(SUBSTITUTE(SUBSTITUTE(SUBSTITUTE(SUBSTITUTE(C191,"("," "),")"," "),CHAR(34)," "),"-"," "),"_"," "),"&lt;"," "),"&gt;"," "),"="," "))</f>
        <v/>
      </c>
      <c r="D192" s="49" t="str" cm="1">
        <f t="array" ref="D192">IF(ROW()=ROW(D187),C190,INDEX(E187:E200,ROW()-ROW(D187)))</f>
        <v/>
      </c>
      <c r="E192" s="89" t="str">
        <f>IF(OR(D192="",C189="",C189&lt;=0,F192=""),"",TRIM(MID(D192,LEN(F192)+1+IF(MID(D192,LEN(F192)+1,1)=" ",1,0),99999)))</f>
        <v/>
      </c>
      <c r="F192" s="49" t="str">
        <f>IF(OR(G192="",G192=0,G192="0"),"",IF(LEN(G192)&lt;=C189,G192,IF(LEN(SUBSTITUTE(H192," ",""))=C189+1,LEFT(G192,C189),LEFT(G192,FIND("§",SUBSTITUTE(H192," ","§",LEN(H192)-LEN(SUBSTITUTE(H192," ",""))))-1))))</f>
        <v/>
      </c>
      <c r="G192" s="49" t="str">
        <f t="shared" si="7"/>
        <v/>
      </c>
      <c r="H192" s="49" t="str">
        <f>IF(OR(G192="",G192=0,G192="0"),"",LEFT(G192,C189+1))</f>
        <v/>
      </c>
      <c r="I192" s="246" t="str">
        <f>IF(LEN(TRIM(J192))&gt;0,MAX(I18:I191)+1,"")</f>
        <v/>
      </c>
      <c r="J192" s="110"/>
      <c r="K192" s="107"/>
      <c r="L192" s="107"/>
      <c r="M192" s="150"/>
      <c r="W192" s="3">
        <v>1</v>
      </c>
    </row>
    <row r="193" spans="2:23" ht="21" customHeight="1">
      <c r="B193" s="784"/>
      <c r="C193" s="55" t="str">
        <f>TRIM(SUBSTITUTE(SUBSTITUTE(SUBSTITUTE(SUBSTITUTE(C192,"►"," "),"▼"," "),"▲"," "),"◄"," "))</f>
        <v/>
      </c>
      <c r="D193" s="49" t="str" cm="1">
        <f t="array" ref="D193">IF(ROW()=ROW(D187),C190,INDEX(E187:E200,ROW()-ROW(D187)))</f>
        <v/>
      </c>
      <c r="E193" s="89" t="str">
        <f>IF(OR(D193="",C189="",C189&lt;=0,F193=""),"",TRIM(MID(D193,LEN(F193)+1+IF(MID(D193,LEN(F193)+1,1)=" ",1,0),99999)))</f>
        <v/>
      </c>
      <c r="F193" s="49" t="str">
        <f>IF(OR(G193="",G193=0,G193="0"),"",IF(LEN(G193)&lt;=C189,G193,IF(LEN(SUBSTITUTE(H193," ",""))=C189+1,LEFT(G193,C189),LEFT(G193,FIND("§",SUBSTITUTE(H193," ","§",LEN(H193)-LEN(SUBSTITUTE(H193," ",""))))-1))))</f>
        <v/>
      </c>
      <c r="G193" s="49" t="str">
        <f t="shared" si="7"/>
        <v/>
      </c>
      <c r="H193" s="49" t="str">
        <f>IF(OR(G193="",G193=0,G193="0"),"",LEFT(G193,C189+1))</f>
        <v/>
      </c>
      <c r="I193" s="246" t="str">
        <f>IF(LEN(TRIM(J193))&gt;0,MAX(I18:I192)+1,"")</f>
        <v/>
      </c>
      <c r="J193" s="110"/>
      <c r="K193" s="107"/>
      <c r="L193" s="107"/>
      <c r="M193" s="150"/>
      <c r="W193" s="3">
        <v>1</v>
      </c>
    </row>
    <row r="194" spans="2:23" ht="21" customHeight="1">
      <c r="B194" s="784"/>
      <c r="C194" s="55" t="str">
        <f>TRIM(SUBSTITUTE(SUBSTITUTE(C193,"“"," "),"”"," "))</f>
        <v/>
      </c>
      <c r="D194" s="49" t="str" cm="1">
        <f t="array" ref="D194">IF(ROW()=ROW(D187),C190,INDEX(E187:E200,ROW()-ROW(D187)))</f>
        <v/>
      </c>
      <c r="E194" s="89" t="str">
        <f>IF(OR(D194="",C189="",C189&lt;=0,F194=""),"",TRIM(MID(D194,LEN(F194)+1+IF(MID(D194,LEN(F194)+1,1)=" ",1,0),99999)))</f>
        <v/>
      </c>
      <c r="F194" s="49" t="str">
        <f>IF(OR(G194="",G194=0,G194="0"),"",IF(LEN(G194)&lt;=C189,G194,IF(LEN(SUBSTITUTE(H194," ",""))=C189+1,LEFT(G194,C189),LEFT(G194,FIND("§",SUBSTITUTE(H194," ","§",LEN(H194)-LEN(SUBSTITUTE(H194," ",""))))-1))))</f>
        <v/>
      </c>
      <c r="G194" s="49" t="str">
        <f t="shared" si="7"/>
        <v/>
      </c>
      <c r="H194" s="49" t="str">
        <f>IF(OR(G194="",G194=0,G194="0"),"",LEFT(G194,C189+1))</f>
        <v/>
      </c>
      <c r="I194" s="246" t="str">
        <f>IF(LEN(TRIM(J194))&gt;0,MAX(I18:I193)+1,"")</f>
        <v/>
      </c>
      <c r="J194" s="110"/>
      <c r="K194" s="107"/>
      <c r="L194" s="107"/>
      <c r="M194" s="150"/>
      <c r="W194" s="3">
        <v>1</v>
      </c>
    </row>
    <row r="195" spans="2:23" ht="21" customHeight="1">
      <c r="B195" s="784"/>
      <c r="C195" s="55"/>
      <c r="D195" s="49" t="str" cm="1">
        <f t="array" ref="D195">IF(ROW()=ROW(D187),C190,INDEX(E187:E200,ROW()-ROW(D187)))</f>
        <v/>
      </c>
      <c r="E195" s="89" t="str">
        <f>IF(OR(D195="",C189="",C189&lt;=0,F195=""),"",TRIM(MID(D195,LEN(F195)+1+IF(MID(D195,LEN(F195)+1,1)=" ",1,0),99999)))</f>
        <v/>
      </c>
      <c r="F195" s="49" t="str">
        <f>IF(OR(G195="",G195=0,G195="0"),"",IF(LEN(G195)&lt;=C189,G195,IF(LEN(SUBSTITUTE(H195," ",""))=C189+1,LEFT(G195,C189),LEFT(G195,FIND("§",SUBSTITUTE(H195," ","§",LEN(H195)-LEN(SUBSTITUTE(H195," ",""))))-1))))</f>
        <v/>
      </c>
      <c r="G195" s="49" t="str">
        <f t="shared" si="7"/>
        <v/>
      </c>
      <c r="H195" s="49" t="str">
        <f>IF(OR(G195="",G195=0,G195="0"),"",LEFT(G195,C189+1))</f>
        <v/>
      </c>
      <c r="I195" s="246" t="str">
        <f>IF(LEN(TRIM(J195))&gt;0,MAX(I18:I194)+1,"")</f>
        <v/>
      </c>
      <c r="J195" s="110"/>
      <c r="K195" s="107"/>
      <c r="L195" s="107"/>
      <c r="M195" s="150"/>
      <c r="W195" s="3">
        <v>1</v>
      </c>
    </row>
    <row r="196" spans="2:23" ht="21" customHeight="1">
      <c r="B196" s="784"/>
      <c r="C196" s="55"/>
      <c r="D196" s="49" t="str" cm="1">
        <f t="array" ref="D196">IF(ROW()=ROW(D187),C190,INDEX(E187:E200,ROW()-ROW(D187)))</f>
        <v/>
      </c>
      <c r="E196" s="89" t="str">
        <f>IF(OR(D196="",C189="",C189&lt;=0,F196=""),"",TRIM(MID(D196,LEN(F196)+1+IF(MID(D196,LEN(F196)+1,1)=" ",1,0),99999)))</f>
        <v/>
      </c>
      <c r="F196" s="49" t="str">
        <f>IF(OR(G196="",G196=0,G196="0"),"",IF(LEN(G196)&lt;=C189,G196,IF(LEN(SUBSTITUTE(H196," ",""))=C189+1,LEFT(G196,C189),LEFT(G196,FIND("§",SUBSTITUTE(H196," ","§",LEN(H196)-LEN(SUBSTITUTE(H196," ",""))))-1))))</f>
        <v/>
      </c>
      <c r="G196" s="49" t="str">
        <f t="shared" si="7"/>
        <v/>
      </c>
      <c r="H196" s="49" t="str">
        <f>IF(OR(G196="",G196=0,G196="0"),"",LEFT(G196,C189+1))</f>
        <v/>
      </c>
      <c r="I196" s="246" t="str">
        <f>IF(LEN(TRIM(J196))&gt;0,MAX(I18:I195)+1,"")</f>
        <v/>
      </c>
      <c r="J196" s="110"/>
      <c r="K196" s="107"/>
      <c r="L196" s="107"/>
      <c r="M196" s="150"/>
      <c r="W196" s="3">
        <v>1</v>
      </c>
    </row>
    <row r="197" spans="2:23" ht="21" customHeight="1">
      <c r="B197" s="784"/>
      <c r="C197" s="55"/>
      <c r="D197" s="49" t="str" cm="1">
        <f t="array" ref="D197">IF(ROW()=ROW(D187),C190,INDEX(E187:E200,ROW()-ROW(D187)))</f>
        <v/>
      </c>
      <c r="E197" s="89" t="str">
        <f>IF(OR(D197="",C189="",C189&lt;=0,F197=""),"",TRIM(MID(D197,LEN(F197)+1+IF(MID(D197,LEN(F197)+1,1)=" ",1,0),99999)))</f>
        <v/>
      </c>
      <c r="F197" s="49" t="str">
        <f>IF(OR(G197="",G197=0,G197="0"),"",IF(LEN(G197)&lt;=C189,G197,IF(LEN(SUBSTITUTE(H197," ",""))=C189+1,LEFT(G197,C189),LEFT(G197,FIND("§",SUBSTITUTE(H197," ","§",LEN(H197)-LEN(SUBSTITUTE(H197," ",""))))-1))))</f>
        <v/>
      </c>
      <c r="G197" s="49" t="str">
        <f t="shared" si="7"/>
        <v/>
      </c>
      <c r="H197" s="49" t="str">
        <f>IF(OR(G197="",G197=0,G197="0"),"",LEFT(G197,C189+1))</f>
        <v/>
      </c>
      <c r="I197" s="246" t="str">
        <f>IF(LEN(TRIM(J197))&gt;0,MAX(I18:I196)+1,"")</f>
        <v/>
      </c>
      <c r="J197" s="110"/>
      <c r="K197" s="107"/>
      <c r="L197" s="107"/>
      <c r="M197" s="150"/>
      <c r="W197" s="3">
        <v>1</v>
      </c>
    </row>
    <row r="198" spans="2:23" ht="21" customHeight="1">
      <c r="B198" s="784"/>
      <c r="C198" s="55"/>
      <c r="D198" s="49" t="str" cm="1">
        <f t="array" ref="D198">IF(ROW()=ROW(D187),C190,INDEX(E187:E200,ROW()-ROW(D187)))</f>
        <v/>
      </c>
      <c r="E198" s="89" t="str">
        <f>IF(OR(D198="",C189="",C189&lt;=0,F198=""),"",TRIM(MID(D198,LEN(F198)+1+IF(MID(D198,LEN(F198)+1,1)=" ",1,0),99999)))</f>
        <v/>
      </c>
      <c r="F198" s="49" t="str">
        <f>IF(OR(G198="",G198=0,G198="0"),"",IF(LEN(G198)&lt;=C189,G198,IF(LEN(SUBSTITUTE(H198," ",""))=C189+1,LEFT(G198,C189),LEFT(G198,FIND("§",SUBSTITUTE(H198," ","§",LEN(H198)-LEN(SUBSTITUTE(H198," ",""))))-1))))</f>
        <v/>
      </c>
      <c r="G198" s="49" t="str">
        <f t="shared" si="7"/>
        <v/>
      </c>
      <c r="H198" s="49" t="str">
        <f>IF(OR(G198="",G198=0,G198="0"),"",LEFT(G198,C189+1))</f>
        <v/>
      </c>
      <c r="I198" s="246" t="str">
        <f>IF(LEN(TRIM(J198))&gt;0,MAX(I18:I197)+1,"")</f>
        <v/>
      </c>
      <c r="J198" s="110"/>
      <c r="K198" s="107"/>
      <c r="L198" s="107"/>
      <c r="M198" s="150"/>
      <c r="W198" s="3">
        <v>1</v>
      </c>
    </row>
    <row r="199" spans="2:23" ht="21" customHeight="1">
      <c r="B199" s="784"/>
      <c r="C199" s="55"/>
      <c r="D199" s="49" t="str" cm="1">
        <f t="array" ref="D199">IF(ROW()=ROW(D187),C190,INDEX(E187:E200,ROW()-ROW(D187)))</f>
        <v/>
      </c>
      <c r="E199" s="89" t="str">
        <f>IF(OR(D199="",C189="",C189&lt;=0,F199=""),"",TRIM(MID(D199,LEN(F199)+1+IF(MID(D199,LEN(F199)+1,1)=" ",1,0),99999)))</f>
        <v/>
      </c>
      <c r="F199" s="49" t="str">
        <f>IF(OR(G199="",G199=0,G199="0"),"",IF(LEN(G199)&lt;=C189,G199,IF(LEN(SUBSTITUTE(H199," ",""))=C189+1,LEFT(G199,C189),LEFT(G199,FIND("§",SUBSTITUTE(H199," ","§",LEN(H199)-LEN(SUBSTITUTE(H199," ",""))))-1))))</f>
        <v/>
      </c>
      <c r="G199" s="49" t="str">
        <f t="shared" si="7"/>
        <v/>
      </c>
      <c r="H199" s="49" t="str">
        <f>IF(OR(G199="",G199=0,G199="0"),"",LEFT(G199,C189+1))</f>
        <v/>
      </c>
      <c r="I199" s="246" t="str">
        <f>IF(LEN(TRIM(J199))&gt;0,MAX(I18:I198)+1,"")</f>
        <v/>
      </c>
      <c r="J199" s="110"/>
      <c r="K199" s="107"/>
      <c r="L199" s="107"/>
      <c r="M199" s="150"/>
      <c r="W199" s="3">
        <v>1</v>
      </c>
    </row>
    <row r="200" spans="2:23" ht="21" customHeight="1">
      <c r="B200" s="784"/>
      <c r="C200" s="55"/>
      <c r="D200" s="49" t="str" cm="1">
        <f t="array" ref="D200">IF(ROW()=ROW(D187),C190,INDEX(E187:E200,ROW()-ROW(D187)))</f>
        <v/>
      </c>
      <c r="E200" s="89" t="str">
        <f>IF(OR(D200="",C189="",C189&lt;=0,F200=""),"",TRIM(MID(D200,LEN(F200)+1+IF(MID(D200,LEN(F200)+1,1)=" ",1,0),99999)))</f>
        <v/>
      </c>
      <c r="F200" s="49" t="str">
        <f>IF(OR(G200="",G200=0,G200="0"),"",IF(LEN(G200)&lt;=C189,G200,IF(LEN(SUBSTITUTE(H200," ",""))=C189+1,LEFT(G200,C189),LEFT(G200,FIND("§",SUBSTITUTE(H200," ","§",LEN(H200)-LEN(SUBSTITUTE(H200," ",""))))-1))))</f>
        <v/>
      </c>
      <c r="G200" s="49" t="str">
        <f t="shared" si="7"/>
        <v/>
      </c>
      <c r="H200" s="49" t="str">
        <f>IF(OR(G200="",G200=0,G200="0"),"",LEFT(G200,C189+1))</f>
        <v/>
      </c>
      <c r="I200" s="246" t="str">
        <f>IF(LEN(TRIM(J200))&gt;0,MAX(I18:I199)+1,"")</f>
        <v/>
      </c>
      <c r="J200" s="110"/>
      <c r="K200" s="107"/>
      <c r="L200" s="107"/>
      <c r="M200" s="150"/>
      <c r="W200" s="3">
        <v>1</v>
      </c>
    </row>
    <row r="201" spans="2:23" ht="21" customHeight="1">
      <c r="B201" s="784"/>
      <c r="C201" s="88" t="str">
        <f>IF(TRIM(SUBSTITUTE(K32,CHAR(160),""))="","",K32)</f>
        <v>5. Remettez la viande dans la cocotte et versez la marinade filtrée par-dessus. Ajoutez de l’eau si nécessaire pour recouvrir la viande. Salez et poivrez.</v>
      </c>
      <c r="D201" s="49" t="str" cm="1">
        <f t="array" ref="D201">IF(ROW()=ROW(D201),C204,INDEX(E201:E214,ROW()-ROW(D201)))</f>
        <v>5. Remettez la viande dans la cocotte et versez la marinade filtrée par-dessus. Ajoutez de l’eau si nécessaire pour recouvrir la viande. Salez et poivrez.</v>
      </c>
      <c r="E201" s="89" t="str">
        <f>IF(OR(D201="",C203="",C203&lt;=0,F201=""),"",TRIM(MID(D201,LEN(F201)+1+IF(MID(D201,LEN(F201)+1,1)=" ",1,0),99999)))</f>
        <v>recouvrir la viande. Salez et poivrez.</v>
      </c>
      <c r="F201" s="49" t="str">
        <f>IF(OR(G201="",G201=0,G201="0"),"",IF(LEN(G201)&lt;=C203,G201,IF(LEN(SUBSTITUTE(H201," ",""))=C203+1,LEFT(G201,C203),LEFT(G201,FIND("§",SUBSTITUTE(H201," ","§",LEN(H201)-LEN(SUBSTITUTE(H201," ",""))))-1))))</f>
        <v>5. Remettez la viande dans la cocotte et versez la marinade filtrée par-dessus. Ajoutez de l’eau si nécessaire pour</v>
      </c>
      <c r="G201" s="49" t="str">
        <f t="shared" si="7"/>
        <v>5. Remettez la viande dans la cocotte et versez la marinade filtrée par-dessus. Ajoutez de l’eau si nécessaire pour recouvrir la viande. Salez et poivrez.</v>
      </c>
      <c r="H201" s="49" t="str">
        <f>IF(OR(G201="",G201=0,G201="0"),"",LEFT(G201,C203+1))</f>
        <v>5. Remettez la viande dans la cocotte et versez la marinade filtrée par-dessus. Ajoutez de l’eau si nécessaire pour recou</v>
      </c>
      <c r="I201" s="246" t="str">
        <f>IF(LEN(TRIM(J201))&gt;0,MAX(I18:I200)+1,"")</f>
        <v/>
      </c>
      <c r="J201" s="110"/>
      <c r="K201" s="107"/>
      <c r="L201" s="107"/>
      <c r="M201" s="150"/>
      <c r="W201" s="3">
        <v>1</v>
      </c>
    </row>
    <row r="202" spans="2:23" ht="21" customHeight="1">
      <c r="B202" s="784"/>
      <c r="C202" s="55" t="str">
        <f>TRIM(SUBSTITUTE(SUBSTITUTE(SUBSTITUTE(SUBSTITUTE(SUBSTITUTE(SUBSTITUTE(SUBSTITUTE(SUBSTITUTE(SUBSTITUTE(CLEAN(IF(OR(LEFT(C201,1)="-",LEFT(C201,1)="="),MID(C201,2,99999),C201)),"—","-"),"–","-"),CHAR(160)," "),CHAR(9)," "),CHAR(13)," "),CHAR(10)," ")," "," ")," "," ")," "," "))</f>
        <v>5. Remettez la viande dans la cocotte et versez la marinade filtrée par-dessus. Ajoutez de l’eau si nécessaire pour recouvrir la viande. Salez et poivrez.</v>
      </c>
      <c r="D202" s="49" t="str" cm="1">
        <f t="array" ref="D202">IF(ROW()=ROW(D201),C204,INDEX(E201:E214,ROW()-ROW(D201)))</f>
        <v>recouvrir la viande. Salez et poivrez.</v>
      </c>
      <c r="E202" s="89" t="str">
        <f>IF(OR(D202="",C203="",C203&lt;=0,F202=""),"",TRIM(MID(D202,LEN(F202)+1+IF(MID(D202,LEN(F202)+1,1)=" ",1,0),99999)))</f>
        <v/>
      </c>
      <c r="F202" s="49" t="str">
        <f>IF(OR(G202="",G202=0,G202="0"),"",IF(LEN(G202)&lt;=C203,G202,IF(LEN(SUBSTITUTE(H202," ",""))=C203+1,LEFT(G202,C203),LEFT(G202,FIND("§",SUBSTITUTE(H202," ","§",LEN(H202)-LEN(SUBSTITUTE(H202," ",""))))-1))))</f>
        <v>recouvrir la viande. Salez et poivrez.</v>
      </c>
      <c r="G202" s="49" t="str">
        <f t="shared" si="7"/>
        <v>recouvrir la viande. Salez et poivrez.</v>
      </c>
      <c r="H202" s="49" t="str">
        <f>IF(OR(G202="",G202=0,G202="0"),"",LEFT(G202,C203+1))</f>
        <v>recouvrir la viande. Salez et poivrez.</v>
      </c>
      <c r="I202" s="246" t="str">
        <f>IF(LEN(TRIM(J202))&gt;0,MAX(I18:I201)+1,"")</f>
        <v/>
      </c>
      <c r="J202" s="110"/>
      <c r="K202" s="107"/>
      <c r="L202" s="107"/>
      <c r="M202" s="150"/>
      <c r="W202" s="3">
        <v>1</v>
      </c>
    </row>
    <row r="203" spans="2:23" ht="21" customHeight="1">
      <c r="B203" s="784"/>
      <c r="C203" s="92">
        <f>C16</f>
        <v>120</v>
      </c>
      <c r="D203" s="49" t="str" cm="1">
        <f t="array" ref="D203">IF(ROW()=ROW(D201),C204,INDEX(E201:E214,ROW()-ROW(D201)))</f>
        <v/>
      </c>
      <c r="E203" s="89" t="str">
        <f>IF(OR(D203="",C203="",C203&lt;=0,F203=""),"",TRIM(MID(D203,LEN(F203)+1+IF(MID(D203,LEN(F203)+1,1)=" ",1,0),99999)))</f>
        <v/>
      </c>
      <c r="F203" s="49" t="str">
        <f>IF(OR(G203="",G203=0,G203="0"),"",IF(LEN(G203)&lt;=C203,G203,IF(LEN(SUBSTITUTE(H203," ",""))=C203+1,LEFT(G203,C203),LEFT(G203,FIND("§",SUBSTITUTE(H203," ","§",LEN(H203)-LEN(SUBSTITUTE(H203," ",""))))-1))))</f>
        <v/>
      </c>
      <c r="G203" s="49" t="str">
        <f t="shared" si="7"/>
        <v/>
      </c>
      <c r="H203" s="49" t="str">
        <f>IF(OR(G203="",G203=0,G203="0"),"",LEFT(G203,C203+1))</f>
        <v/>
      </c>
      <c r="I203" s="246" t="str">
        <f>IF(LEN(TRIM(J203))&gt;0,MAX(I18:I202)+1,"")</f>
        <v/>
      </c>
      <c r="J203" s="110"/>
      <c r="K203" s="107"/>
      <c r="L203" s="107"/>
      <c r="M203" s="150"/>
      <c r="W203" s="3">
        <v>1</v>
      </c>
    </row>
    <row r="204" spans="2:23" ht="21" customHeight="1">
      <c r="B204" s="784"/>
      <c r="C204" s="55" t="str">
        <f>IF(UPPER(TRIM(C17))="X",C208,C202)</f>
        <v>5. Remettez la viande dans la cocotte et versez la marinade filtrée par-dessus. Ajoutez de l’eau si nécessaire pour recouvrir la viande. Salez et poivrez.</v>
      </c>
      <c r="D204" s="49" t="str" cm="1">
        <f t="array" ref="D204">IF(ROW()=ROW(D201),C204,INDEX(E201:E214,ROW()-ROW(D201)))</f>
        <v/>
      </c>
      <c r="E204" s="89" t="str">
        <f>IF(OR(D204="",C203="",C203&lt;=0,F204=""),"",TRIM(MID(D204,LEN(F204)+1+IF(MID(D204,LEN(F204)+1,1)=" ",1,0),99999)))</f>
        <v/>
      </c>
      <c r="F204" s="49" t="str">
        <f>IF(OR(G204="",G204=0,G204="0"),"",IF(LEN(G204)&lt;=C203,G204,IF(LEN(SUBSTITUTE(H204," ",""))=C203+1,LEFT(G204,C203),LEFT(G204,FIND("§",SUBSTITUTE(H204," ","§",LEN(H204)-LEN(SUBSTITUTE(H204," ",""))))-1))))</f>
        <v/>
      </c>
      <c r="G204" s="49" t="str">
        <f t="shared" si="7"/>
        <v/>
      </c>
      <c r="H204" s="49" t="str">
        <f>IF(OR(G204="",G204=0,G204="0"),"",LEFT(G204,C203+1))</f>
        <v/>
      </c>
      <c r="I204" s="246" t="str">
        <f>IF(LEN(TRIM(J204))&gt;0,MAX(I18:I203)+1,"")</f>
        <v/>
      </c>
      <c r="J204" s="110"/>
      <c r="K204" s="107"/>
      <c r="L204" s="107"/>
      <c r="M204" s="150"/>
      <c r="W204" s="3">
        <v>1</v>
      </c>
    </row>
    <row r="205" spans="2:23" ht="21" customHeight="1">
      <c r="B205" s="784"/>
      <c r="C205" s="94" t="str">
        <f>TRIM(SUBSTITUTE(SUBSTITUTE(SUBSTITUTE(SUBSTITUTE(SUBSTITUTE(SUBSTITUTE(SUBSTITUTE(SUBSTITUTE(SUBSTITUTE(SUBSTITUTE(C202,","," "),";"," "),":"," "),"!"," "),"?"," "),"…"," "),"»"," "),"«"," "),"/"," "),"."," "))</f>
        <v>5 Remettez la viande dans la cocotte et versez la marinade filtrée par-dessus Ajoutez de l’eau si nécessaire pour recouvrir la viande Salez et poivrez</v>
      </c>
      <c r="D205" s="49" t="str" cm="1">
        <f t="array" ref="D205">IF(ROW()=ROW(D201),C204,INDEX(E201:E214,ROW()-ROW(D201)))</f>
        <v/>
      </c>
      <c r="E205" s="89" t="str">
        <f>IF(OR(D205="",C203="",C203&lt;=0,F205=""),"",TRIM(MID(D205,LEN(F205)+1+IF(MID(D205,LEN(F205)+1,1)=" ",1,0),99999)))</f>
        <v/>
      </c>
      <c r="F205" s="49" t="str">
        <f>IF(OR(G205="",G205=0,G205="0"),"",IF(LEN(G205)&lt;=C203,G205,IF(LEN(SUBSTITUTE(H205," ",""))=C203+1,LEFT(G205,C203),LEFT(G205,FIND("§",SUBSTITUTE(H205," ","§",LEN(H205)-LEN(SUBSTITUTE(H205," ",""))))-1))))</f>
        <v/>
      </c>
      <c r="G205" s="49" t="str">
        <f t="shared" si="7"/>
        <v/>
      </c>
      <c r="H205" s="49" t="str">
        <f>IF(OR(G205="",G205=0,G205="0"),"",LEFT(G205,C203+1))</f>
        <v/>
      </c>
      <c r="I205" s="246" t="str">
        <f>IF(LEN(TRIM(J205))&gt;0,MAX(I18:I204)+1,"")</f>
        <v/>
      </c>
      <c r="J205" s="110"/>
      <c r="K205" s="107"/>
      <c r="L205" s="107"/>
      <c r="M205" s="150"/>
      <c r="W205" s="3">
        <v>1</v>
      </c>
    </row>
    <row r="206" spans="2:23" ht="21" customHeight="1">
      <c r="B206" s="784"/>
      <c r="C206" s="49" t="str">
        <f>TRIM(SUBSTITUTE(SUBSTITUTE(SUBSTITUTE(SUBSTITUTE(SUBSTITUTE(SUBSTITUTE(SUBSTITUTE(SUBSTITUTE(C205,"("," "),")"," "),CHAR(34)," "),"-"," "),"_"," "),"&lt;"," "),"&gt;"," "),"="," "))</f>
        <v>5 Remettez la viande dans la cocotte et versez la marinade filtrée par dessus Ajoutez de l’eau si nécessaire pour recouvrir la viande Salez et poivrez</v>
      </c>
      <c r="D206" s="49" t="str" cm="1">
        <f t="array" ref="D206">IF(ROW()=ROW(D201),C204,INDEX(E201:E214,ROW()-ROW(D201)))</f>
        <v/>
      </c>
      <c r="E206" s="89" t="str">
        <f>IF(OR(D206="",C203="",C203&lt;=0,F206=""),"",TRIM(MID(D206,LEN(F206)+1+IF(MID(D206,LEN(F206)+1,1)=" ",1,0),99999)))</f>
        <v/>
      </c>
      <c r="F206" s="49" t="str">
        <f>IF(OR(G206="",G206=0,G206="0"),"",IF(LEN(G206)&lt;=C203,G206,IF(LEN(SUBSTITUTE(H206," ",""))=C203+1,LEFT(G206,C203),LEFT(G206,FIND("§",SUBSTITUTE(H206," ","§",LEN(H206)-LEN(SUBSTITUTE(H206," ",""))))-1))))</f>
        <v/>
      </c>
      <c r="G206" s="49" t="str">
        <f t="shared" si="7"/>
        <v/>
      </c>
      <c r="H206" s="49" t="str">
        <f>IF(OR(G206="",G206=0,G206="0"),"",LEFT(G206,C203+1))</f>
        <v/>
      </c>
      <c r="I206" s="246" t="str">
        <f>IF(LEN(TRIM(J206))&gt;0,MAX(I18:I205)+1,"")</f>
        <v/>
      </c>
      <c r="J206" s="110"/>
      <c r="K206" s="107"/>
      <c r="L206" s="107"/>
      <c r="M206" s="150"/>
      <c r="W206" s="3">
        <v>1</v>
      </c>
    </row>
    <row r="207" spans="2:23" ht="21" customHeight="1">
      <c r="B207" s="784"/>
      <c r="C207" s="55" t="str">
        <f>TRIM(SUBSTITUTE(SUBSTITUTE(SUBSTITUTE(SUBSTITUTE(C206,"►"," "),"▼"," "),"▲"," "),"◄"," "))</f>
        <v>5 Remettez la viande dans la cocotte et versez la marinade filtrée par dessus Ajoutez de l’eau si nécessaire pour recouvrir la viande Salez et poivrez</v>
      </c>
      <c r="D207" s="49" t="str" cm="1">
        <f t="array" ref="D207">IF(ROW()=ROW(D201),C204,INDEX(E201:E214,ROW()-ROW(D201)))</f>
        <v/>
      </c>
      <c r="E207" s="89" t="str">
        <f>IF(OR(D207="",C203="",C203&lt;=0,F207=""),"",TRIM(MID(D207,LEN(F207)+1+IF(MID(D207,LEN(F207)+1,1)=" ",1,0),99999)))</f>
        <v/>
      </c>
      <c r="F207" s="49" t="str">
        <f>IF(OR(G207="",G207=0,G207="0"),"",IF(LEN(G207)&lt;=C203,G207,IF(LEN(SUBSTITUTE(H207," ",""))=C203+1,LEFT(G207,C203),LEFT(G207,FIND("§",SUBSTITUTE(H207," ","§",LEN(H207)-LEN(SUBSTITUTE(H207," ",""))))-1))))</f>
        <v/>
      </c>
      <c r="G207" s="49" t="str">
        <f t="shared" si="7"/>
        <v/>
      </c>
      <c r="H207" s="49" t="str">
        <f>IF(OR(G207="",G207=0,G207="0"),"",LEFT(G207,C203+1))</f>
        <v/>
      </c>
      <c r="I207" s="246" t="str">
        <f>IF(LEN(TRIM(J207))&gt;0,MAX(I18:I206)+1,"")</f>
        <v/>
      </c>
      <c r="J207" s="110"/>
      <c r="K207" s="107"/>
      <c r="L207" s="107"/>
      <c r="M207" s="150"/>
      <c r="W207" s="3">
        <v>1</v>
      </c>
    </row>
    <row r="208" spans="2:23" ht="21" customHeight="1">
      <c r="B208" s="784"/>
      <c r="C208" s="55" t="str">
        <f>TRIM(SUBSTITUTE(SUBSTITUTE(C207,"“"," "),"”"," "))</f>
        <v>5 Remettez la viande dans la cocotte et versez la marinade filtrée par dessus Ajoutez de l’eau si nécessaire pour recouvrir la viande Salez et poivrez</v>
      </c>
      <c r="D208" s="49" t="str" cm="1">
        <f t="array" ref="D208">IF(ROW()=ROW(D201),C204,INDEX(E201:E214,ROW()-ROW(D201)))</f>
        <v/>
      </c>
      <c r="E208" s="89" t="str">
        <f>IF(OR(D208="",C203="",C203&lt;=0,F208=""),"",TRIM(MID(D208,LEN(F208)+1+IF(MID(D208,LEN(F208)+1,1)=" ",1,0),99999)))</f>
        <v/>
      </c>
      <c r="F208" s="49" t="str">
        <f>IF(OR(G208="",G208=0,G208="0"),"",IF(LEN(G208)&lt;=C203,G208,IF(LEN(SUBSTITUTE(H208," ",""))=C203+1,LEFT(G208,C203),LEFT(G208,FIND("§",SUBSTITUTE(H208," ","§",LEN(H208)-LEN(SUBSTITUTE(H208," ",""))))-1))))</f>
        <v/>
      </c>
      <c r="G208" s="49" t="str">
        <f t="shared" si="7"/>
        <v/>
      </c>
      <c r="H208" s="49" t="str">
        <f>IF(OR(G208="",G208=0,G208="0"),"",LEFT(G208,C203+1))</f>
        <v/>
      </c>
      <c r="I208" s="246" t="str">
        <f>IF(LEN(TRIM(J208))&gt;0,MAX(I18:I207)+1,"")</f>
        <v/>
      </c>
      <c r="J208" s="110"/>
      <c r="K208" s="107"/>
      <c r="L208" s="107"/>
      <c r="M208" s="150"/>
      <c r="W208" s="3">
        <v>1</v>
      </c>
    </row>
    <row r="209" spans="2:23" ht="21" customHeight="1">
      <c r="B209" s="784"/>
      <c r="C209" s="55"/>
      <c r="D209" s="49" t="str" cm="1">
        <f t="array" ref="D209">IF(ROW()=ROW(D201),C204,INDEX(E201:E214,ROW()-ROW(D201)))</f>
        <v/>
      </c>
      <c r="E209" s="89" t="str">
        <f>IF(OR(D209="",C203="",C203&lt;=0,F209=""),"",TRIM(MID(D209,LEN(F209)+1+IF(MID(D209,LEN(F209)+1,1)=" ",1,0),99999)))</f>
        <v/>
      </c>
      <c r="F209" s="49" t="str">
        <f>IF(OR(G209="",G209=0,G209="0"),"",IF(LEN(G209)&lt;=C203,G209,IF(LEN(SUBSTITUTE(H209," ",""))=C203+1,LEFT(G209,C203),LEFT(G209,FIND("§",SUBSTITUTE(H209," ","§",LEN(H209)-LEN(SUBSTITUTE(H209," ",""))))-1))))</f>
        <v/>
      </c>
      <c r="G209" s="49" t="str">
        <f t="shared" si="7"/>
        <v/>
      </c>
      <c r="H209" s="49" t="str">
        <f>IF(OR(G209="",G209=0,G209="0"),"",LEFT(G209,C203+1))</f>
        <v/>
      </c>
      <c r="I209" s="246" t="str">
        <f>IF(LEN(TRIM(J209))&gt;0,MAX(I18:I208)+1,"")</f>
        <v/>
      </c>
      <c r="J209" s="110"/>
      <c r="K209" s="107"/>
      <c r="L209" s="107"/>
      <c r="M209" s="150"/>
      <c r="W209" s="3">
        <v>1</v>
      </c>
    </row>
    <row r="210" spans="2:23" ht="21" customHeight="1">
      <c r="B210" s="784"/>
      <c r="C210" s="55"/>
      <c r="D210" s="49" t="str" cm="1">
        <f t="array" ref="D210">IF(ROW()=ROW(D201),C204,INDEX(E201:E214,ROW()-ROW(D201)))</f>
        <v/>
      </c>
      <c r="E210" s="89" t="str">
        <f>IF(OR(D210="",C203="",C203&lt;=0,F210=""),"",TRIM(MID(D210,LEN(F210)+1+IF(MID(D210,LEN(F210)+1,1)=" ",1,0),99999)))</f>
        <v/>
      </c>
      <c r="F210" s="49" t="str">
        <f>IF(OR(G210="",G210=0,G210="0"),"",IF(LEN(G210)&lt;=C203,G210,IF(LEN(SUBSTITUTE(H210," ",""))=C203+1,LEFT(G210,C203),LEFT(G210,FIND("§",SUBSTITUTE(H210," ","§",LEN(H210)-LEN(SUBSTITUTE(H210," ",""))))-1))))</f>
        <v/>
      </c>
      <c r="G210" s="49" t="str">
        <f t="shared" si="7"/>
        <v/>
      </c>
      <c r="H210" s="49" t="str">
        <f>IF(OR(G210="",G210=0,G210="0"),"",LEFT(G210,C203+1))</f>
        <v/>
      </c>
      <c r="I210" s="246" t="str">
        <f>IF(LEN(TRIM(J210))&gt;0,MAX(I18:I209)+1,"")</f>
        <v/>
      </c>
      <c r="J210" s="110"/>
      <c r="K210" s="107"/>
      <c r="L210" s="107"/>
      <c r="M210" s="150"/>
      <c r="W210" s="3">
        <v>1</v>
      </c>
    </row>
    <row r="211" spans="2:23" ht="21" customHeight="1">
      <c r="B211" s="784"/>
      <c r="C211" s="55"/>
      <c r="D211" s="49" t="str" cm="1">
        <f t="array" ref="D211">IF(ROW()=ROW(D201),C204,INDEX(E201:E214,ROW()-ROW(D201)))</f>
        <v/>
      </c>
      <c r="E211" s="89" t="str">
        <f>IF(OR(D211="",C203="",C203&lt;=0,F211=""),"",TRIM(MID(D211,LEN(F211)+1+IF(MID(D211,LEN(F211)+1,1)=" ",1,0),99999)))</f>
        <v/>
      </c>
      <c r="F211" s="49" t="str">
        <f>IF(OR(G211="",G211=0,G211="0"),"",IF(LEN(G211)&lt;=C203,G211,IF(LEN(SUBSTITUTE(H211," ",""))=C203+1,LEFT(G211,C203),LEFT(G211,FIND("§",SUBSTITUTE(H211," ","§",LEN(H211)-LEN(SUBSTITUTE(H211," ",""))))-1))))</f>
        <v/>
      </c>
      <c r="G211" s="49" t="str">
        <f t="shared" ref="G211:G274" si="8">IF(OR(D211="",D211=0),"",TRIM(SUBSTITUTE(SUBSTITUTE(D211,CHAR(160)," "),CHAR(10)," ")))</f>
        <v/>
      </c>
      <c r="H211" s="49" t="str">
        <f>IF(OR(G211="",G211=0,G211="0"),"",LEFT(G211,C203+1))</f>
        <v/>
      </c>
      <c r="I211" s="246" t="str">
        <f>IF(LEN(TRIM(J211))&gt;0,MAX(I18:I210)+1,"")</f>
        <v/>
      </c>
      <c r="J211" s="110"/>
      <c r="K211" s="107"/>
      <c r="L211" s="107"/>
      <c r="M211" s="150"/>
      <c r="W211" s="3">
        <v>1</v>
      </c>
    </row>
    <row r="212" spans="2:23" ht="21" customHeight="1">
      <c r="B212" s="784"/>
      <c r="C212" s="55"/>
      <c r="D212" s="49" t="str" cm="1">
        <f t="array" ref="D212">IF(ROW()=ROW(D201),C204,INDEX(E201:E214,ROW()-ROW(D201)))</f>
        <v/>
      </c>
      <c r="E212" s="89" t="str">
        <f>IF(OR(D212="",C203="",C203&lt;=0,F212=""),"",TRIM(MID(D212,LEN(F212)+1+IF(MID(D212,LEN(F212)+1,1)=" ",1,0),99999)))</f>
        <v/>
      </c>
      <c r="F212" s="49" t="str">
        <f>IF(OR(G212="",G212=0,G212="0"),"",IF(LEN(G212)&lt;=C203,G212,IF(LEN(SUBSTITUTE(H212," ",""))=C203+1,LEFT(G212,C203),LEFT(G212,FIND("§",SUBSTITUTE(H212," ","§",LEN(H212)-LEN(SUBSTITUTE(H212," ",""))))-1))))</f>
        <v/>
      </c>
      <c r="G212" s="49" t="str">
        <f t="shared" si="8"/>
        <v/>
      </c>
      <c r="H212" s="49" t="str">
        <f>IF(OR(G212="",G212=0,G212="0"),"",LEFT(G212,C203+1))</f>
        <v/>
      </c>
      <c r="I212" s="246" t="str">
        <f>IF(LEN(TRIM(J212))&gt;0,MAX(I18:I211)+1,"")</f>
        <v/>
      </c>
      <c r="J212" s="110"/>
      <c r="K212" s="107"/>
      <c r="L212" s="107"/>
      <c r="M212" s="150"/>
      <c r="W212" s="3">
        <v>1</v>
      </c>
    </row>
    <row r="213" spans="2:23" ht="21" customHeight="1">
      <c r="B213" s="784"/>
      <c r="C213" s="55"/>
      <c r="D213" s="49" t="str" cm="1">
        <f t="array" ref="D213">IF(ROW()=ROW(D201),C204,INDEX(E201:E214,ROW()-ROW(D201)))</f>
        <v/>
      </c>
      <c r="E213" s="89" t="str">
        <f>IF(OR(D213="",C203="",C203&lt;=0,F213=""),"",TRIM(MID(D213,LEN(F213)+1+IF(MID(D213,LEN(F213)+1,1)=" ",1,0),99999)))</f>
        <v/>
      </c>
      <c r="F213" s="49" t="str">
        <f>IF(OR(G213="",G213=0,G213="0"),"",IF(LEN(G213)&lt;=C203,G213,IF(LEN(SUBSTITUTE(H213," ",""))=C203+1,LEFT(G213,C203),LEFT(G213,FIND("§",SUBSTITUTE(H213," ","§",LEN(H213)-LEN(SUBSTITUTE(H213," ",""))))-1))))</f>
        <v/>
      </c>
      <c r="G213" s="49" t="str">
        <f t="shared" si="8"/>
        <v/>
      </c>
      <c r="H213" s="49" t="str">
        <f>IF(OR(G213="",G213=0,G213="0"),"",LEFT(G213,C203+1))</f>
        <v/>
      </c>
      <c r="I213" s="246" t="str">
        <f>IF(LEN(TRIM(J213))&gt;0,MAX(I18:I212)+1,"")</f>
        <v/>
      </c>
      <c r="J213" s="110"/>
      <c r="K213" s="107"/>
      <c r="L213" s="107"/>
      <c r="M213" s="150"/>
      <c r="W213" s="3">
        <v>1</v>
      </c>
    </row>
    <row r="214" spans="2:23" ht="21" customHeight="1">
      <c r="B214" s="784"/>
      <c r="C214" s="55"/>
      <c r="D214" s="49" t="str" cm="1">
        <f t="array" ref="D214">IF(ROW()=ROW(D201),C204,INDEX(E201:E214,ROW()-ROW(D201)))</f>
        <v/>
      </c>
      <c r="E214" s="89" t="str">
        <f>IF(OR(D214="",C203="",C203&lt;=0,F214=""),"",TRIM(MID(D214,LEN(F214)+1+IF(MID(D214,LEN(F214)+1,1)=" ",1,0),99999)))</f>
        <v/>
      </c>
      <c r="F214" s="49" t="str">
        <f>IF(OR(G214="",G214=0,G214="0"),"",IF(LEN(G214)&lt;=C203,G214,IF(LEN(SUBSTITUTE(H214," ",""))=C203+1,LEFT(G214,C203),LEFT(G214,FIND("§",SUBSTITUTE(H214," ","§",LEN(H214)-LEN(SUBSTITUTE(H214," ",""))))-1))))</f>
        <v/>
      </c>
      <c r="G214" s="49" t="str">
        <f t="shared" si="8"/>
        <v/>
      </c>
      <c r="H214" s="49" t="str">
        <f>IF(OR(G214="",G214=0,G214="0"),"",LEFT(G214,C203+1))</f>
        <v/>
      </c>
      <c r="I214" s="246" t="str">
        <f>IF(LEN(TRIM(J214))&gt;0,MAX(I18:I213)+1,"")</f>
        <v/>
      </c>
      <c r="J214" s="110"/>
      <c r="K214" s="107"/>
      <c r="L214" s="107"/>
      <c r="M214" s="150"/>
      <c r="W214" s="3">
        <v>1</v>
      </c>
    </row>
    <row r="215" spans="2:23" ht="21" customHeight="1">
      <c r="B215" s="784"/>
      <c r="C215" s="88" t="str">
        <f>IF(TRIM(SUBSTITUTE(K33,CHAR(160),""))="","",K33)</f>
        <v/>
      </c>
      <c r="D215" s="49" t="str" cm="1">
        <f t="array" ref="D215">IF(ROW()=ROW(D215),C218,INDEX(E215:E228,ROW()-ROW(D215)))</f>
        <v/>
      </c>
      <c r="E215" s="89" t="str">
        <f>IF(OR(D215="",C217="",C217&lt;=0,F215=""),"",TRIM(MID(D215,LEN(F215)+1+IF(MID(D215,LEN(F215)+1,1)=" ",1,0),99999)))</f>
        <v/>
      </c>
      <c r="F215" s="49" t="str">
        <f>IF(OR(G215="",G215=0,G215="0"),"",IF(LEN(G215)&lt;=C217,G215,IF(LEN(SUBSTITUTE(H215," ",""))=C217+1,LEFT(G215,C217),LEFT(G215,FIND("§",SUBSTITUTE(H215," ","§",LEN(H215)-LEN(SUBSTITUTE(H215," ",""))))-1))))</f>
        <v/>
      </c>
      <c r="G215" s="49" t="str">
        <f t="shared" si="8"/>
        <v/>
      </c>
      <c r="H215" s="49" t="str">
        <f>IF(OR(G215="",G215=0,G215="0"),"",LEFT(G215,C217+1))</f>
        <v/>
      </c>
      <c r="I215" s="246" t="str">
        <f>IF(LEN(TRIM(J215))&gt;0,MAX(I18:I214)+1,"")</f>
        <v/>
      </c>
      <c r="J215" s="110"/>
      <c r="K215" s="107"/>
      <c r="L215" s="107"/>
      <c r="M215" s="150"/>
      <c r="W215" s="3">
        <v>1</v>
      </c>
    </row>
    <row r="216" spans="2:23" ht="21" customHeight="1">
      <c r="B216" s="784"/>
      <c r="C216" s="55" t="str">
        <f>TRIM(SUBSTITUTE(SUBSTITUTE(SUBSTITUTE(SUBSTITUTE(SUBSTITUTE(SUBSTITUTE(SUBSTITUTE(SUBSTITUTE(SUBSTITUTE(CLEAN(IF(OR(LEFT(C215,1)="-",LEFT(C215,1)="="),MID(C215,2,99999),C215)),"—","-"),"–","-"),CHAR(160)," "),CHAR(9)," "),CHAR(13)," "),CHAR(10)," ")," "," ")," "," ")," "," "))</f>
        <v/>
      </c>
      <c r="D216" s="49" t="str" cm="1">
        <f t="array" ref="D216">IF(ROW()=ROW(D215),C218,INDEX(E215:E228,ROW()-ROW(D215)))</f>
        <v/>
      </c>
      <c r="E216" s="89" t="str">
        <f>IF(OR(D216="",C217="",C217&lt;=0,F216=""),"",TRIM(MID(D216,LEN(F216)+1+IF(MID(D216,LEN(F216)+1,1)=" ",1,0),99999)))</f>
        <v/>
      </c>
      <c r="F216" s="49" t="str">
        <f>IF(OR(G216="",G216=0,G216="0"),"",IF(LEN(G216)&lt;=C217,G216,IF(LEN(SUBSTITUTE(H216," ",""))=C217+1,LEFT(G216,C217),LEFT(G216,FIND("§",SUBSTITUTE(H216," ","§",LEN(H216)-LEN(SUBSTITUTE(H216," ",""))))-1))))</f>
        <v/>
      </c>
      <c r="G216" s="49" t="str">
        <f t="shared" si="8"/>
        <v/>
      </c>
      <c r="H216" s="49" t="str">
        <f>IF(OR(G216="",G216=0,G216="0"),"",LEFT(G216,C217+1))</f>
        <v/>
      </c>
      <c r="I216" s="246" t="str">
        <f>IF(LEN(TRIM(J216))&gt;0,MAX(I18:I215)+1,"")</f>
        <v/>
      </c>
      <c r="J216" s="110"/>
      <c r="K216" s="107"/>
      <c r="L216" s="107"/>
      <c r="M216" s="150"/>
      <c r="W216" s="3">
        <v>1</v>
      </c>
    </row>
    <row r="217" spans="2:23" ht="21" customHeight="1">
      <c r="B217" s="784"/>
      <c r="C217" s="92">
        <f>C16</f>
        <v>120</v>
      </c>
      <c r="D217" s="49" t="str" cm="1">
        <f t="array" ref="D217">IF(ROW()=ROW(D215),C218,INDEX(E215:E228,ROW()-ROW(D215)))</f>
        <v/>
      </c>
      <c r="E217" s="89" t="str">
        <f>IF(OR(D217="",C217="",C217&lt;=0,F217=""),"",TRIM(MID(D217,LEN(F217)+1+IF(MID(D217,LEN(F217)+1,1)=" ",1,0),99999)))</f>
        <v/>
      </c>
      <c r="F217" s="49" t="str">
        <f>IF(OR(G217="",G217=0,G217="0"),"",IF(LEN(G217)&lt;=C217,G217,IF(LEN(SUBSTITUTE(H217," ",""))=C217+1,LEFT(G217,C217),LEFT(G217,FIND("§",SUBSTITUTE(H217," ","§",LEN(H217)-LEN(SUBSTITUTE(H217," ",""))))-1))))</f>
        <v/>
      </c>
      <c r="G217" s="49" t="str">
        <f t="shared" si="8"/>
        <v/>
      </c>
      <c r="H217" s="49" t="str">
        <f>IF(OR(G217="",G217=0,G217="0"),"",LEFT(G217,C217+1))</f>
        <v/>
      </c>
      <c r="I217" s="246" t="str">
        <f>IF(LEN(TRIM(J217))&gt;0,MAX(I18:I216)+1,"")</f>
        <v/>
      </c>
      <c r="J217" s="110"/>
      <c r="K217" s="107"/>
      <c r="L217" s="107"/>
      <c r="M217" s="150"/>
      <c r="W217" s="3">
        <v>1</v>
      </c>
    </row>
    <row r="218" spans="2:23" ht="21" customHeight="1">
      <c r="B218" s="784"/>
      <c r="C218" s="55" t="str">
        <f>IF(UPPER(TRIM(C17))="X",C222,C216)</f>
        <v/>
      </c>
      <c r="D218" s="49" t="str" cm="1">
        <f t="array" ref="D218">IF(ROW()=ROW(D215),C218,INDEX(E215:E228,ROW()-ROW(D215)))</f>
        <v/>
      </c>
      <c r="E218" s="89" t="str">
        <f>IF(OR(D218="",C217="",C217&lt;=0,F218=""),"",TRIM(MID(D218,LEN(F218)+1+IF(MID(D218,LEN(F218)+1,1)=" ",1,0),99999)))</f>
        <v/>
      </c>
      <c r="F218" s="49" t="str">
        <f>IF(OR(G218="",G218=0,G218="0"),"",IF(LEN(G218)&lt;=C217,G218,IF(LEN(SUBSTITUTE(H218," ",""))=C217+1,LEFT(G218,C217),LEFT(G218,FIND("§",SUBSTITUTE(H218," ","§",LEN(H218)-LEN(SUBSTITUTE(H218," ",""))))-1))))</f>
        <v/>
      </c>
      <c r="G218" s="49" t="str">
        <f t="shared" si="8"/>
        <v/>
      </c>
      <c r="H218" s="49" t="str">
        <f>IF(OR(G218="",G218=0,G218="0"),"",LEFT(G218,C217+1))</f>
        <v/>
      </c>
      <c r="I218" s="246" t="str">
        <f>IF(LEN(TRIM(J218))&gt;0,MAX(I18:I217)+1,"")</f>
        <v/>
      </c>
      <c r="J218" s="110"/>
      <c r="K218" s="107"/>
      <c r="L218" s="107"/>
      <c r="M218" s="150"/>
      <c r="W218" s="3">
        <v>1</v>
      </c>
    </row>
    <row r="219" spans="2:23" ht="21" customHeight="1">
      <c r="B219" s="784"/>
      <c r="C219" s="94" t="str">
        <f>TRIM(SUBSTITUTE(SUBSTITUTE(SUBSTITUTE(SUBSTITUTE(SUBSTITUTE(SUBSTITUTE(SUBSTITUTE(SUBSTITUTE(SUBSTITUTE(SUBSTITUTE(C216,","," "),";"," "),":"," "),"!"," "),"?"," "),"…"," "),"»"," "),"«"," "),"/"," "),"."," "))</f>
        <v/>
      </c>
      <c r="D219" s="49" t="str" cm="1">
        <f t="array" ref="D219">IF(ROW()=ROW(D215),C218,INDEX(E215:E228,ROW()-ROW(D215)))</f>
        <v/>
      </c>
      <c r="E219" s="89" t="str">
        <f>IF(OR(D219="",C217="",C217&lt;=0,F219=""),"",TRIM(MID(D219,LEN(F219)+1+IF(MID(D219,LEN(F219)+1,1)=" ",1,0),99999)))</f>
        <v/>
      </c>
      <c r="F219" s="49" t="str">
        <f>IF(OR(G219="",G219=0,G219="0"),"",IF(LEN(G219)&lt;=C217,G219,IF(LEN(SUBSTITUTE(H219," ",""))=C217+1,LEFT(G219,C217),LEFT(G219,FIND("§",SUBSTITUTE(H219," ","§",LEN(H219)-LEN(SUBSTITUTE(H219," ",""))))-1))))</f>
        <v/>
      </c>
      <c r="G219" s="49" t="str">
        <f t="shared" si="8"/>
        <v/>
      </c>
      <c r="H219" s="49" t="str">
        <f>IF(OR(G219="",G219=0,G219="0"),"",LEFT(G219,C217+1))</f>
        <v/>
      </c>
      <c r="I219" s="246" t="str">
        <f>IF(LEN(TRIM(J219))&gt;0,MAX(I18:I218)+1,"")</f>
        <v/>
      </c>
      <c r="J219" s="110"/>
      <c r="K219" s="107"/>
      <c r="L219" s="107"/>
      <c r="M219" s="150"/>
      <c r="W219" s="3">
        <v>1</v>
      </c>
    </row>
    <row r="220" spans="2:23" ht="21" customHeight="1">
      <c r="B220" s="784"/>
      <c r="C220" s="49" t="str">
        <f>TRIM(SUBSTITUTE(SUBSTITUTE(SUBSTITUTE(SUBSTITUTE(SUBSTITUTE(SUBSTITUTE(SUBSTITUTE(SUBSTITUTE(C219,"("," "),")"," "),CHAR(34)," "),"-"," "),"_"," "),"&lt;"," "),"&gt;"," "),"="," "))</f>
        <v/>
      </c>
      <c r="D220" s="49" t="str" cm="1">
        <f t="array" ref="D220">IF(ROW()=ROW(D215),C218,INDEX(E215:E228,ROW()-ROW(D215)))</f>
        <v/>
      </c>
      <c r="E220" s="89" t="str">
        <f>IF(OR(D220="",C217="",C217&lt;=0,F220=""),"",TRIM(MID(D220,LEN(F220)+1+IF(MID(D220,LEN(F220)+1,1)=" ",1,0),99999)))</f>
        <v/>
      </c>
      <c r="F220" s="49" t="str">
        <f>IF(OR(G220="",G220=0,G220="0"),"",IF(LEN(G220)&lt;=C217,G220,IF(LEN(SUBSTITUTE(H220," ",""))=C217+1,LEFT(G220,C217),LEFT(G220,FIND("§",SUBSTITUTE(H220," ","§",LEN(H220)-LEN(SUBSTITUTE(H220," ",""))))-1))))</f>
        <v/>
      </c>
      <c r="G220" s="49" t="str">
        <f t="shared" si="8"/>
        <v/>
      </c>
      <c r="H220" s="49" t="str">
        <f>IF(OR(G220="",G220=0,G220="0"),"",LEFT(G220,C217+1))</f>
        <v/>
      </c>
      <c r="I220" s="246" t="str">
        <f>IF(LEN(TRIM(J220))&gt;0,MAX(I18:I219)+1,"")</f>
        <v/>
      </c>
      <c r="J220" s="110"/>
      <c r="K220" s="107"/>
      <c r="L220" s="107"/>
      <c r="M220" s="150"/>
      <c r="W220" s="3">
        <v>1</v>
      </c>
    </row>
    <row r="221" spans="2:23" ht="21" customHeight="1">
      <c r="B221" s="784"/>
      <c r="C221" s="55" t="str">
        <f>TRIM(SUBSTITUTE(SUBSTITUTE(SUBSTITUTE(SUBSTITUTE(C220,"►"," "),"▼"," "),"▲"," "),"◄"," "))</f>
        <v/>
      </c>
      <c r="D221" s="49" t="str" cm="1">
        <f t="array" ref="D221">IF(ROW()=ROW(D215),C218,INDEX(E215:E228,ROW()-ROW(D215)))</f>
        <v/>
      </c>
      <c r="E221" s="89" t="str">
        <f>IF(OR(D221="",C217="",C217&lt;=0,F221=""),"",TRIM(MID(D221,LEN(F221)+1+IF(MID(D221,LEN(F221)+1,1)=" ",1,0),99999)))</f>
        <v/>
      </c>
      <c r="F221" s="49" t="str">
        <f>IF(OR(G221="",G221=0,G221="0"),"",IF(LEN(G221)&lt;=C217,G221,IF(LEN(SUBSTITUTE(H221," ",""))=C217+1,LEFT(G221,C217),LEFT(G221,FIND("§",SUBSTITUTE(H221," ","§",LEN(H221)-LEN(SUBSTITUTE(H221," ",""))))-1))))</f>
        <v/>
      </c>
      <c r="G221" s="49" t="str">
        <f t="shared" si="8"/>
        <v/>
      </c>
      <c r="H221" s="49" t="str">
        <f>IF(OR(G221="",G221=0,G221="0"),"",LEFT(G221,C217+1))</f>
        <v/>
      </c>
      <c r="I221" s="246" t="str">
        <f>IF(LEN(TRIM(J221))&gt;0,MAX(I18:I220)+1,"")</f>
        <v/>
      </c>
      <c r="J221" s="110"/>
      <c r="K221" s="107"/>
      <c r="L221" s="107"/>
      <c r="M221" s="150"/>
      <c r="W221" s="3">
        <v>1</v>
      </c>
    </row>
    <row r="222" spans="2:23" ht="21" customHeight="1">
      <c r="B222" s="784"/>
      <c r="C222" s="55" t="str">
        <f>TRIM(SUBSTITUTE(SUBSTITUTE(C221,"“"," "),"”"," "))</f>
        <v/>
      </c>
      <c r="D222" s="49" t="str" cm="1">
        <f t="array" ref="D222">IF(ROW()=ROW(D215),C218,INDEX(E215:E228,ROW()-ROW(D215)))</f>
        <v/>
      </c>
      <c r="E222" s="89" t="str">
        <f>IF(OR(D222="",C217="",C217&lt;=0,F222=""),"",TRIM(MID(D222,LEN(F222)+1+IF(MID(D222,LEN(F222)+1,1)=" ",1,0),99999)))</f>
        <v/>
      </c>
      <c r="F222" s="49" t="str">
        <f>IF(OR(G222="",G222=0,G222="0"),"",IF(LEN(G222)&lt;=C217,G222,IF(LEN(SUBSTITUTE(H222," ",""))=C217+1,LEFT(G222,C217),LEFT(G222,FIND("§",SUBSTITUTE(H222," ","§",LEN(H222)-LEN(SUBSTITUTE(H222," ",""))))-1))))</f>
        <v/>
      </c>
      <c r="G222" s="49" t="str">
        <f t="shared" si="8"/>
        <v/>
      </c>
      <c r="H222" s="49" t="str">
        <f>IF(OR(G222="",G222=0,G222="0"),"",LEFT(G222,C217+1))</f>
        <v/>
      </c>
      <c r="I222" s="246" t="str">
        <f>IF(LEN(TRIM(J222))&gt;0,MAX(I18:I221)+1,"")</f>
        <v/>
      </c>
      <c r="J222" s="110"/>
      <c r="K222" s="107"/>
      <c r="L222" s="107"/>
      <c r="M222" s="150"/>
      <c r="W222" s="3">
        <v>1</v>
      </c>
    </row>
    <row r="223" spans="2:23" ht="21" customHeight="1">
      <c r="B223" s="784"/>
      <c r="C223" s="55"/>
      <c r="D223" s="49" t="str" cm="1">
        <f t="array" ref="D223">IF(ROW()=ROW(D215),C218,INDEX(E215:E228,ROW()-ROW(D215)))</f>
        <v/>
      </c>
      <c r="E223" s="89" t="str">
        <f>IF(OR(D223="",C217="",C217&lt;=0,F223=""),"",TRIM(MID(D223,LEN(F223)+1+IF(MID(D223,LEN(F223)+1,1)=" ",1,0),99999)))</f>
        <v/>
      </c>
      <c r="F223" s="49" t="str">
        <f>IF(OR(G223="",G223=0,G223="0"),"",IF(LEN(G223)&lt;=C217,G223,IF(LEN(SUBSTITUTE(H223," ",""))=C217+1,LEFT(G223,C217),LEFT(G223,FIND("§",SUBSTITUTE(H223," ","§",LEN(H223)-LEN(SUBSTITUTE(H223," ",""))))-1))))</f>
        <v/>
      </c>
      <c r="G223" s="49" t="str">
        <f t="shared" si="8"/>
        <v/>
      </c>
      <c r="H223" s="49" t="str">
        <f>IF(OR(G223="",G223=0,G223="0"),"",LEFT(G223,C217+1))</f>
        <v/>
      </c>
      <c r="I223" s="246" t="str">
        <f>IF(LEN(TRIM(J223))&gt;0,MAX(I18:I222)+1,"")</f>
        <v/>
      </c>
      <c r="J223" s="110"/>
      <c r="K223" s="107"/>
      <c r="L223" s="107"/>
      <c r="M223" s="150"/>
      <c r="W223" s="3">
        <v>1</v>
      </c>
    </row>
    <row r="224" spans="2:23" ht="21" customHeight="1">
      <c r="B224" s="784"/>
      <c r="C224" s="55"/>
      <c r="D224" s="49" t="str" cm="1">
        <f t="array" ref="D224">IF(ROW()=ROW(D215),C218,INDEX(E215:E228,ROW()-ROW(D215)))</f>
        <v/>
      </c>
      <c r="E224" s="89" t="str">
        <f>IF(OR(D224="",C217="",C217&lt;=0,F224=""),"",TRIM(MID(D224,LEN(F224)+1+IF(MID(D224,LEN(F224)+1,1)=" ",1,0),99999)))</f>
        <v/>
      </c>
      <c r="F224" s="49" t="str">
        <f>IF(OR(G224="",G224=0,G224="0"),"",IF(LEN(G224)&lt;=C217,G224,IF(LEN(SUBSTITUTE(H224," ",""))=C217+1,LEFT(G224,C217),LEFT(G224,FIND("§",SUBSTITUTE(H224," ","§",LEN(H224)-LEN(SUBSTITUTE(H224," ",""))))-1))))</f>
        <v/>
      </c>
      <c r="G224" s="49" t="str">
        <f t="shared" si="8"/>
        <v/>
      </c>
      <c r="H224" s="49" t="str">
        <f>IF(OR(G224="",G224=0,G224="0"),"",LEFT(G224,C217+1))</f>
        <v/>
      </c>
      <c r="I224" s="246" t="str">
        <f>IF(LEN(TRIM(J224))&gt;0,MAX(I18:I223)+1,"")</f>
        <v/>
      </c>
      <c r="J224" s="110"/>
      <c r="K224" s="107"/>
      <c r="L224" s="107"/>
      <c r="M224" s="150"/>
      <c r="W224" s="3">
        <v>1</v>
      </c>
    </row>
    <row r="225" spans="2:23" ht="21" customHeight="1">
      <c r="B225" s="784"/>
      <c r="C225" s="55"/>
      <c r="D225" s="49" t="str" cm="1">
        <f t="array" ref="D225">IF(ROW()=ROW(D215),C218,INDEX(E215:E228,ROW()-ROW(D215)))</f>
        <v/>
      </c>
      <c r="E225" s="89" t="str">
        <f>IF(OR(D225="",C217="",C217&lt;=0,F225=""),"",TRIM(MID(D225,LEN(F225)+1+IF(MID(D225,LEN(F225)+1,1)=" ",1,0),99999)))</f>
        <v/>
      </c>
      <c r="F225" s="49" t="str">
        <f>IF(OR(G225="",G225=0,G225="0"),"",IF(LEN(G225)&lt;=C217,G225,IF(LEN(SUBSTITUTE(H225," ",""))=C217+1,LEFT(G225,C217),LEFT(G225,FIND("§",SUBSTITUTE(H225," ","§",LEN(H225)-LEN(SUBSTITUTE(H225," ",""))))-1))))</f>
        <v/>
      </c>
      <c r="G225" s="49" t="str">
        <f t="shared" si="8"/>
        <v/>
      </c>
      <c r="H225" s="49" t="str">
        <f>IF(OR(G225="",G225=0,G225="0"),"",LEFT(G225,C217+1))</f>
        <v/>
      </c>
      <c r="I225" s="246" t="str">
        <f>IF(LEN(TRIM(J225))&gt;0,MAX(I18:I224)+1,"")</f>
        <v/>
      </c>
      <c r="J225" s="110"/>
      <c r="K225" s="107"/>
      <c r="L225" s="107"/>
      <c r="M225" s="150"/>
      <c r="W225" s="3">
        <v>1</v>
      </c>
    </row>
    <row r="226" spans="2:23" ht="21" customHeight="1">
      <c r="B226" s="784"/>
      <c r="C226" s="55"/>
      <c r="D226" s="49" t="str" cm="1">
        <f t="array" ref="D226">IF(ROW()=ROW(D215),C218,INDEX(E215:E228,ROW()-ROW(D215)))</f>
        <v/>
      </c>
      <c r="E226" s="89" t="str">
        <f>IF(OR(D226="",C217="",C217&lt;=0,F226=""),"",TRIM(MID(D226,LEN(F226)+1+IF(MID(D226,LEN(F226)+1,1)=" ",1,0),99999)))</f>
        <v/>
      </c>
      <c r="F226" s="49" t="str">
        <f>IF(OR(G226="",G226=0,G226="0"),"",IF(LEN(G226)&lt;=C217,G226,IF(LEN(SUBSTITUTE(H226," ",""))=C217+1,LEFT(G226,C217),LEFT(G226,FIND("§",SUBSTITUTE(H226," ","§",LEN(H226)-LEN(SUBSTITUTE(H226," ",""))))-1))))</f>
        <v/>
      </c>
      <c r="G226" s="49" t="str">
        <f t="shared" si="8"/>
        <v/>
      </c>
      <c r="H226" s="49" t="str">
        <f>IF(OR(G226="",G226=0,G226="0"),"",LEFT(G226,C217+1))</f>
        <v/>
      </c>
      <c r="I226" s="246" t="str">
        <f>IF(LEN(TRIM(J226))&gt;0,MAX(I18:I225)+1,"")</f>
        <v/>
      </c>
      <c r="J226" s="110"/>
      <c r="K226" s="107"/>
      <c r="L226" s="107"/>
      <c r="M226" s="150"/>
      <c r="W226" s="3">
        <v>1</v>
      </c>
    </row>
    <row r="227" spans="2:23" ht="21" customHeight="1">
      <c r="B227" s="784"/>
      <c r="C227" s="55"/>
      <c r="D227" s="49" t="str" cm="1">
        <f t="array" ref="D227">IF(ROW()=ROW(D215),C218,INDEX(E215:E228,ROW()-ROW(D215)))</f>
        <v/>
      </c>
      <c r="E227" s="89" t="str">
        <f>IF(OR(D227="",C217="",C217&lt;=0,F227=""),"",TRIM(MID(D227,LEN(F227)+1+IF(MID(D227,LEN(F227)+1,1)=" ",1,0),99999)))</f>
        <v/>
      </c>
      <c r="F227" s="49" t="str">
        <f>IF(OR(G227="",G227=0,G227="0"),"",IF(LEN(G227)&lt;=C217,G227,IF(LEN(SUBSTITUTE(H227," ",""))=C217+1,LEFT(G227,C217),LEFT(G227,FIND("§",SUBSTITUTE(H227," ","§",LEN(H227)-LEN(SUBSTITUTE(H227," ",""))))-1))))</f>
        <v/>
      </c>
      <c r="G227" s="49" t="str">
        <f t="shared" si="8"/>
        <v/>
      </c>
      <c r="H227" s="49" t="str">
        <f>IF(OR(G227="",G227=0,G227="0"),"",LEFT(G227,C217+1))</f>
        <v/>
      </c>
      <c r="I227" s="246" t="str">
        <f>IF(LEN(TRIM(J227))&gt;0,MAX(I18:I226)+1,"")</f>
        <v/>
      </c>
      <c r="J227" s="110"/>
      <c r="K227" s="107"/>
      <c r="L227" s="107"/>
      <c r="M227" s="150"/>
      <c r="W227" s="3">
        <v>1</v>
      </c>
    </row>
    <row r="228" spans="2:23" ht="21" customHeight="1">
      <c r="B228" s="784"/>
      <c r="C228" s="55"/>
      <c r="D228" s="49" t="str" cm="1">
        <f t="array" ref="D228">IF(ROW()=ROW(D215),C218,INDEX(E215:E228,ROW()-ROW(D215)))</f>
        <v/>
      </c>
      <c r="E228" s="89" t="str">
        <f>IF(OR(D228="",C217="",C217&lt;=0,F228=""),"",TRIM(MID(D228,LEN(F228)+1+IF(MID(D228,LEN(F228)+1,1)=" ",1,0),99999)))</f>
        <v/>
      </c>
      <c r="F228" s="49" t="str">
        <f>IF(OR(G228="",G228=0,G228="0"),"",IF(LEN(G228)&lt;=C217,G228,IF(LEN(SUBSTITUTE(H228," ",""))=C217+1,LEFT(G228,C217),LEFT(G228,FIND("§",SUBSTITUTE(H228," ","§",LEN(H228)-LEN(SUBSTITUTE(H228," ",""))))-1))))</f>
        <v/>
      </c>
      <c r="G228" s="49" t="str">
        <f t="shared" si="8"/>
        <v/>
      </c>
      <c r="H228" s="49" t="str">
        <f>IF(OR(G228="",G228=0,G228="0"),"",LEFT(G228,C217+1))</f>
        <v/>
      </c>
      <c r="I228" s="246" t="str">
        <f>IF(LEN(TRIM(J228))&gt;0,MAX(I18:I227)+1,"")</f>
        <v/>
      </c>
      <c r="J228" s="110"/>
      <c r="K228" s="107"/>
      <c r="L228" s="107"/>
      <c r="M228" s="150"/>
      <c r="W228" s="3">
        <v>1</v>
      </c>
    </row>
    <row r="229" spans="2:23" ht="21" customHeight="1">
      <c r="B229" s="784"/>
      <c r="C229" s="88" t="str">
        <f>IF(TRIM(SUBSTITUTE(K34,CHAR(160),""))="","",K34)</f>
        <v>6. Portez à ébullition, puis baissez le feu et laissez mijoter à feu doux pendant environ 3 heures, en remuant de temps en temps. La viande doit être tendre et la sauce onctueuse.</v>
      </c>
      <c r="D229" s="49" t="str" cm="1">
        <f t="array" ref="D229">IF(ROW()=ROW(D229),C232,INDEX(E229:E242,ROW()-ROW(D229)))</f>
        <v>6. Portez à ébullition, puis baissez le feu et laissez mijoter à feu doux pendant environ 3 heures, en remuant de temps en temps. La viande doit être tendre et la sauce onctueuse.</v>
      </c>
      <c r="E229" s="89" t="str">
        <f>IF(OR(D229="",C231="",C231&lt;=0,F229=""),"",TRIM(MID(D229,LEN(F229)+1+IF(MID(D229,LEN(F229)+1,1)=" ",1,0),99999)))</f>
        <v>en temps. La viande doit être tendre et la sauce onctueuse.</v>
      </c>
      <c r="F229" s="49" t="str">
        <f>IF(OR(G229="",G229=0,G229="0"),"",IF(LEN(G229)&lt;=C231,G229,IF(LEN(SUBSTITUTE(H229," ",""))=C231+1,LEFT(G229,C231),LEFT(G229,FIND("§",SUBSTITUTE(H229," ","§",LEN(H229)-LEN(SUBSTITUTE(H229," ",""))))-1))))</f>
        <v>6. Portez à ébullition, puis baissez le feu et laissez mijoter à feu doux pendant environ 3 heures, en remuant de temps</v>
      </c>
      <c r="G229" s="49" t="str">
        <f t="shared" si="8"/>
        <v>6. Portez à ébullition, puis baissez le feu et laissez mijoter à feu doux pendant environ 3 heures, en remuant de temps en temps. La viande doit être tendre et la sauce onctueuse.</v>
      </c>
      <c r="H229" s="49" t="str">
        <f>IF(OR(G229="",G229=0,G229="0"),"",LEFT(G229,C231+1))</f>
        <v>6. Portez à ébullition, puis baissez le feu et laissez mijoter à feu doux pendant environ 3 heures, en remuant de temps e</v>
      </c>
      <c r="I229" s="246" t="str">
        <f>IF(LEN(TRIM(J229))&gt;0,MAX(I18:I228)+1,"")</f>
        <v/>
      </c>
      <c r="J229" s="110"/>
      <c r="K229" s="107"/>
      <c r="L229" s="107"/>
      <c r="M229" s="150"/>
      <c r="W229" s="3">
        <v>1</v>
      </c>
    </row>
    <row r="230" spans="2:23" ht="21" customHeight="1">
      <c r="B230" s="784"/>
      <c r="C230" s="55" t="str">
        <f>TRIM(SUBSTITUTE(SUBSTITUTE(SUBSTITUTE(SUBSTITUTE(SUBSTITUTE(SUBSTITUTE(SUBSTITUTE(SUBSTITUTE(SUBSTITUTE(CLEAN(IF(OR(LEFT(C229,1)="-",LEFT(C229,1)="="),MID(C229,2,99999),C229)),"—","-"),"–","-"),CHAR(160)," "),CHAR(9)," "),CHAR(13)," "),CHAR(10)," ")," "," ")," "," ")," "," "))</f>
        <v>6. Portez à ébullition, puis baissez le feu et laissez mijoter à feu doux pendant environ 3 heures, en remuant de temps en temps. La viande doit être tendre et la sauce onctueuse.</v>
      </c>
      <c r="D230" s="49" t="str" cm="1">
        <f t="array" ref="D230">IF(ROW()=ROW(D229),C232,INDEX(E229:E242,ROW()-ROW(D229)))</f>
        <v>en temps. La viande doit être tendre et la sauce onctueuse.</v>
      </c>
      <c r="E230" s="89" t="str">
        <f>IF(OR(D230="",C231="",C231&lt;=0,F230=""),"",TRIM(MID(D230,LEN(F230)+1+IF(MID(D230,LEN(F230)+1,1)=" ",1,0),99999)))</f>
        <v/>
      </c>
      <c r="F230" s="49" t="str">
        <f>IF(OR(G230="",G230=0,G230="0"),"",IF(LEN(G230)&lt;=C231,G230,IF(LEN(SUBSTITUTE(H230," ",""))=C231+1,LEFT(G230,C231),LEFT(G230,FIND("§",SUBSTITUTE(H230," ","§",LEN(H230)-LEN(SUBSTITUTE(H230," ",""))))-1))))</f>
        <v>en temps. La viande doit être tendre et la sauce onctueuse.</v>
      </c>
      <c r="G230" s="49" t="str">
        <f t="shared" si="8"/>
        <v>en temps. La viande doit être tendre et la sauce onctueuse.</v>
      </c>
      <c r="H230" s="49" t="str">
        <f>IF(OR(G230="",G230=0,G230="0"),"",LEFT(G230,C231+1))</f>
        <v>en temps. La viande doit être tendre et la sauce onctueuse.</v>
      </c>
      <c r="I230" s="246" t="str">
        <f>IF(LEN(TRIM(J230))&gt;0,MAX(I18:I229)+1,"")</f>
        <v/>
      </c>
      <c r="J230" s="110"/>
      <c r="K230" s="107"/>
      <c r="L230" s="107"/>
      <c r="M230" s="150"/>
      <c r="W230" s="3">
        <v>1</v>
      </c>
    </row>
    <row r="231" spans="2:23" ht="21" customHeight="1">
      <c r="B231" s="784"/>
      <c r="C231" s="92">
        <f>C16</f>
        <v>120</v>
      </c>
      <c r="D231" s="49" t="str" cm="1">
        <f t="array" ref="D231">IF(ROW()=ROW(D229),C232,INDEX(E229:E242,ROW()-ROW(D229)))</f>
        <v/>
      </c>
      <c r="E231" s="89" t="str">
        <f>IF(OR(D231="",C231="",C231&lt;=0,F231=""),"",TRIM(MID(D231,LEN(F231)+1+IF(MID(D231,LEN(F231)+1,1)=" ",1,0),99999)))</f>
        <v/>
      </c>
      <c r="F231" s="49" t="str">
        <f>IF(OR(G231="",G231=0,G231="0"),"",IF(LEN(G231)&lt;=C231,G231,IF(LEN(SUBSTITUTE(H231," ",""))=C231+1,LEFT(G231,C231),LEFT(G231,FIND("§",SUBSTITUTE(H231," ","§",LEN(H231)-LEN(SUBSTITUTE(H231," ",""))))-1))))</f>
        <v/>
      </c>
      <c r="G231" s="49" t="str">
        <f t="shared" si="8"/>
        <v/>
      </c>
      <c r="H231" s="49" t="str">
        <f>IF(OR(G231="",G231=0,G231="0"),"",LEFT(G231,C231+1))</f>
        <v/>
      </c>
      <c r="I231" s="246" t="str">
        <f>IF(LEN(TRIM(J231))&gt;0,MAX(I18:I230)+1,"")</f>
        <v/>
      </c>
      <c r="J231" s="110"/>
      <c r="K231" s="107"/>
      <c r="L231" s="107"/>
      <c r="M231" s="150"/>
      <c r="W231" s="3">
        <v>1</v>
      </c>
    </row>
    <row r="232" spans="2:23" ht="21" customHeight="1">
      <c r="B232" s="784"/>
      <c r="C232" s="55" t="str">
        <f>IF(UPPER(TRIM(C17))="X",C236,C230)</f>
        <v>6. Portez à ébullition, puis baissez le feu et laissez mijoter à feu doux pendant environ 3 heures, en remuant de temps en temps. La viande doit être tendre et la sauce onctueuse.</v>
      </c>
      <c r="D232" s="49" t="str" cm="1">
        <f t="array" ref="D232">IF(ROW()=ROW(D229),C232,INDEX(E229:E242,ROW()-ROW(D229)))</f>
        <v/>
      </c>
      <c r="E232" s="89" t="str">
        <f>IF(OR(D232="",C231="",C231&lt;=0,F232=""),"",TRIM(MID(D232,LEN(F232)+1+IF(MID(D232,LEN(F232)+1,1)=" ",1,0),99999)))</f>
        <v/>
      </c>
      <c r="F232" s="49" t="str">
        <f>IF(OR(G232="",G232=0,G232="0"),"",IF(LEN(G232)&lt;=C231,G232,IF(LEN(SUBSTITUTE(H232," ",""))=C231+1,LEFT(G232,C231),LEFT(G232,FIND("§",SUBSTITUTE(H232," ","§",LEN(H232)-LEN(SUBSTITUTE(H232," ",""))))-1))))</f>
        <v/>
      </c>
      <c r="G232" s="49" t="str">
        <f t="shared" si="8"/>
        <v/>
      </c>
      <c r="H232" s="49" t="str">
        <f>IF(OR(G232="",G232=0,G232="0"),"",LEFT(G232,C231+1))</f>
        <v/>
      </c>
      <c r="I232" s="246" t="str">
        <f>IF(LEN(TRIM(J232))&gt;0,MAX(I18:I231)+1,"")</f>
        <v/>
      </c>
      <c r="J232" s="110"/>
      <c r="K232" s="107"/>
      <c r="L232" s="107"/>
      <c r="M232" s="150"/>
      <c r="W232" s="3">
        <v>1</v>
      </c>
    </row>
    <row r="233" spans="2:23" ht="21" customHeight="1">
      <c r="B233" s="784"/>
      <c r="C233" s="94" t="str">
        <f>TRIM(SUBSTITUTE(SUBSTITUTE(SUBSTITUTE(SUBSTITUTE(SUBSTITUTE(SUBSTITUTE(SUBSTITUTE(SUBSTITUTE(SUBSTITUTE(SUBSTITUTE(C230,","," "),";"," "),":"," "),"!"," "),"?"," "),"…"," "),"»"," "),"«"," "),"/"," "),"."," "))</f>
        <v>6 Portez à ébullition puis baissez le feu et laissez mijoter à feu doux pendant environ 3 heures en remuant de temps en temps La viande doit être tendre et la sauce onctueuse</v>
      </c>
      <c r="D233" s="49" t="str" cm="1">
        <f t="array" ref="D233">IF(ROW()=ROW(D229),C232,INDEX(E229:E242,ROW()-ROW(D229)))</f>
        <v/>
      </c>
      <c r="E233" s="89" t="str">
        <f>IF(OR(D233="",C231="",C231&lt;=0,F233=""),"",TRIM(MID(D233,LEN(F233)+1+IF(MID(D233,LEN(F233)+1,1)=" ",1,0),99999)))</f>
        <v/>
      </c>
      <c r="F233" s="49" t="str">
        <f>IF(OR(G233="",G233=0,G233="0"),"",IF(LEN(G233)&lt;=C231,G233,IF(LEN(SUBSTITUTE(H233," ",""))=C231+1,LEFT(G233,C231),LEFT(G233,FIND("§",SUBSTITUTE(H233," ","§",LEN(H233)-LEN(SUBSTITUTE(H233," ",""))))-1))))</f>
        <v/>
      </c>
      <c r="G233" s="49" t="str">
        <f t="shared" si="8"/>
        <v/>
      </c>
      <c r="H233" s="49" t="str">
        <f>IF(OR(G233="",G233=0,G233="0"),"",LEFT(G233,C231+1))</f>
        <v/>
      </c>
      <c r="I233" s="246" t="str">
        <f>IF(LEN(TRIM(J233))&gt;0,MAX(I18:I232)+1,"")</f>
        <v/>
      </c>
      <c r="J233" s="110"/>
      <c r="K233" s="107"/>
      <c r="L233" s="107"/>
      <c r="M233" s="150"/>
      <c r="W233" s="3">
        <v>1</v>
      </c>
    </row>
    <row r="234" spans="2:23" ht="21" customHeight="1">
      <c r="B234" s="784"/>
      <c r="C234" s="49" t="str">
        <f>TRIM(SUBSTITUTE(SUBSTITUTE(SUBSTITUTE(SUBSTITUTE(SUBSTITUTE(SUBSTITUTE(SUBSTITUTE(SUBSTITUTE(C233,"("," "),")"," "),CHAR(34)," "),"-"," "),"_"," "),"&lt;"," "),"&gt;"," "),"="," "))</f>
        <v>6 Portez à ébullition puis baissez le feu et laissez mijoter à feu doux pendant environ 3 heures en remuant de temps en temps La viande doit être tendre et la sauce onctueuse</v>
      </c>
      <c r="D234" s="49" t="str" cm="1">
        <f t="array" ref="D234">IF(ROW()=ROW(D229),C232,INDEX(E229:E242,ROW()-ROW(D229)))</f>
        <v/>
      </c>
      <c r="E234" s="89" t="str">
        <f>IF(OR(D234="",C231="",C231&lt;=0,F234=""),"",TRIM(MID(D234,LEN(F234)+1+IF(MID(D234,LEN(F234)+1,1)=" ",1,0),99999)))</f>
        <v/>
      </c>
      <c r="F234" s="49" t="str">
        <f>IF(OR(G234="",G234=0,G234="0"),"",IF(LEN(G234)&lt;=C231,G234,IF(LEN(SUBSTITUTE(H234," ",""))=C231+1,LEFT(G234,C231),LEFT(G234,FIND("§",SUBSTITUTE(H234," ","§",LEN(H234)-LEN(SUBSTITUTE(H234," ",""))))-1))))</f>
        <v/>
      </c>
      <c r="G234" s="49" t="str">
        <f t="shared" si="8"/>
        <v/>
      </c>
      <c r="H234" s="49" t="str">
        <f>IF(OR(G234="",G234=0,G234="0"),"",LEFT(G234,C231+1))</f>
        <v/>
      </c>
      <c r="I234" s="246" t="str">
        <f>IF(LEN(TRIM(J234))&gt;0,MAX(I18:I233)+1,"")</f>
        <v/>
      </c>
      <c r="J234" s="110"/>
      <c r="K234" s="107"/>
      <c r="L234" s="107"/>
      <c r="M234" s="150"/>
      <c r="W234" s="3">
        <v>1</v>
      </c>
    </row>
    <row r="235" spans="2:23" ht="21" customHeight="1">
      <c r="B235" s="784"/>
      <c r="C235" s="55" t="str">
        <f>TRIM(SUBSTITUTE(SUBSTITUTE(SUBSTITUTE(SUBSTITUTE(C234,"►"," "),"▼"," "),"▲"," "),"◄"," "))</f>
        <v>6 Portez à ébullition puis baissez le feu et laissez mijoter à feu doux pendant environ 3 heures en remuant de temps en temps La viande doit être tendre et la sauce onctueuse</v>
      </c>
      <c r="D235" s="49" t="str" cm="1">
        <f t="array" ref="D235">IF(ROW()=ROW(D229),C232,INDEX(E229:E242,ROW()-ROW(D229)))</f>
        <v/>
      </c>
      <c r="E235" s="89" t="str">
        <f>IF(OR(D235="",C231="",C231&lt;=0,F235=""),"",TRIM(MID(D235,LEN(F235)+1+IF(MID(D235,LEN(F235)+1,1)=" ",1,0),99999)))</f>
        <v/>
      </c>
      <c r="F235" s="49" t="str">
        <f>IF(OR(G235="",G235=0,G235="0"),"",IF(LEN(G235)&lt;=C231,G235,IF(LEN(SUBSTITUTE(H235," ",""))=C231+1,LEFT(G235,C231),LEFT(G235,FIND("§",SUBSTITUTE(H235," ","§",LEN(H235)-LEN(SUBSTITUTE(H235," ",""))))-1))))</f>
        <v/>
      </c>
      <c r="G235" s="49" t="str">
        <f t="shared" si="8"/>
        <v/>
      </c>
      <c r="H235" s="49" t="str">
        <f>IF(OR(G235="",G235=0,G235="0"),"",LEFT(G235,C231+1))</f>
        <v/>
      </c>
      <c r="I235" s="246" t="str">
        <f>IF(LEN(TRIM(J235))&gt;0,MAX(I18:I234)+1,"")</f>
        <v/>
      </c>
      <c r="J235" s="110"/>
      <c r="K235" s="107"/>
      <c r="L235" s="107"/>
      <c r="M235" s="150"/>
      <c r="W235" s="3">
        <v>1</v>
      </c>
    </row>
    <row r="236" spans="2:23" ht="21" customHeight="1">
      <c r="B236" s="784"/>
      <c r="C236" s="55" t="str">
        <f>TRIM(SUBSTITUTE(SUBSTITUTE(C235,"“"," "),"”"," "))</f>
        <v>6 Portez à ébullition puis baissez le feu et laissez mijoter à feu doux pendant environ 3 heures en remuant de temps en temps La viande doit être tendre et la sauce onctueuse</v>
      </c>
      <c r="D236" s="49" t="str" cm="1">
        <f t="array" ref="D236">IF(ROW()=ROW(D229),C232,INDEX(E229:E242,ROW()-ROW(D229)))</f>
        <v/>
      </c>
      <c r="E236" s="89" t="str">
        <f>IF(OR(D236="",C231="",C231&lt;=0,F236=""),"",TRIM(MID(D236,LEN(F236)+1+IF(MID(D236,LEN(F236)+1,1)=" ",1,0),99999)))</f>
        <v/>
      </c>
      <c r="F236" s="49" t="str">
        <f>IF(OR(G236="",G236=0,G236="0"),"",IF(LEN(G236)&lt;=C231,G236,IF(LEN(SUBSTITUTE(H236," ",""))=C231+1,LEFT(G236,C231),LEFT(G236,FIND("§",SUBSTITUTE(H236," ","§",LEN(H236)-LEN(SUBSTITUTE(H236," ",""))))-1))))</f>
        <v/>
      </c>
      <c r="G236" s="49" t="str">
        <f t="shared" si="8"/>
        <v/>
      </c>
      <c r="H236" s="49" t="str">
        <f>IF(OR(G236="",G236=0,G236="0"),"",LEFT(G236,C231+1))</f>
        <v/>
      </c>
      <c r="I236" s="246" t="str">
        <f>IF(LEN(TRIM(J236))&gt;0,MAX(I18:I235)+1,"")</f>
        <v/>
      </c>
      <c r="J236" s="110"/>
      <c r="K236" s="107"/>
      <c r="L236" s="107"/>
      <c r="M236" s="150"/>
      <c r="W236" s="3">
        <v>1</v>
      </c>
    </row>
    <row r="237" spans="2:23" ht="21" customHeight="1">
      <c r="B237" s="784"/>
      <c r="C237" s="55"/>
      <c r="D237" s="49" t="str" cm="1">
        <f t="array" ref="D237">IF(ROW()=ROW(D229),C232,INDEX(E229:E242,ROW()-ROW(D229)))</f>
        <v/>
      </c>
      <c r="E237" s="89" t="str">
        <f>IF(OR(D237="",C231="",C231&lt;=0,F237=""),"",TRIM(MID(D237,LEN(F237)+1+IF(MID(D237,LEN(F237)+1,1)=" ",1,0),99999)))</f>
        <v/>
      </c>
      <c r="F237" s="49" t="str">
        <f>IF(OR(G237="",G237=0,G237="0"),"",IF(LEN(G237)&lt;=C231,G237,IF(LEN(SUBSTITUTE(H237," ",""))=C231+1,LEFT(G237,C231),LEFT(G237,FIND("§",SUBSTITUTE(H237," ","§",LEN(H237)-LEN(SUBSTITUTE(H237," ",""))))-1))))</f>
        <v/>
      </c>
      <c r="G237" s="49" t="str">
        <f t="shared" si="8"/>
        <v/>
      </c>
      <c r="H237" s="49" t="str">
        <f>IF(OR(G237="",G237=0,G237="0"),"",LEFT(G237,C231+1))</f>
        <v/>
      </c>
      <c r="I237" s="246" t="str">
        <f>IF(LEN(TRIM(J237))&gt;0,MAX(I18:I236)+1,"")</f>
        <v/>
      </c>
      <c r="J237" s="110"/>
      <c r="K237" s="107"/>
      <c r="L237" s="107"/>
      <c r="M237" s="150"/>
      <c r="W237" s="3">
        <v>1</v>
      </c>
    </row>
    <row r="238" spans="2:23" ht="21" customHeight="1">
      <c r="B238" s="784"/>
      <c r="C238" s="55"/>
      <c r="D238" s="49" t="str" cm="1">
        <f t="array" ref="D238">IF(ROW()=ROW(D229),C232,INDEX(E229:E242,ROW()-ROW(D229)))</f>
        <v/>
      </c>
      <c r="E238" s="89" t="str">
        <f>IF(OR(D238="",C231="",C231&lt;=0,F238=""),"",TRIM(MID(D238,LEN(F238)+1+IF(MID(D238,LEN(F238)+1,1)=" ",1,0),99999)))</f>
        <v/>
      </c>
      <c r="F238" s="49" t="str">
        <f>IF(OR(G238="",G238=0,G238="0"),"",IF(LEN(G238)&lt;=C231,G238,IF(LEN(SUBSTITUTE(H238," ",""))=C231+1,LEFT(G238,C231),LEFT(G238,FIND("§",SUBSTITUTE(H238," ","§",LEN(H238)-LEN(SUBSTITUTE(H238," ",""))))-1))))</f>
        <v/>
      </c>
      <c r="G238" s="49" t="str">
        <f t="shared" si="8"/>
        <v/>
      </c>
      <c r="H238" s="49" t="str">
        <f>IF(OR(G238="",G238=0,G238="0"),"",LEFT(G238,C231+1))</f>
        <v/>
      </c>
      <c r="I238" s="246" t="str">
        <f>IF(LEN(TRIM(J238))&gt;0,MAX(I18:I237)+1,"")</f>
        <v/>
      </c>
      <c r="J238" s="110"/>
      <c r="K238" s="107"/>
      <c r="L238" s="107"/>
      <c r="M238" s="150"/>
      <c r="W238" s="3">
        <v>1</v>
      </c>
    </row>
    <row r="239" spans="2:23" ht="21" customHeight="1">
      <c r="B239" s="784"/>
      <c r="C239" s="55"/>
      <c r="D239" s="49" t="str" cm="1">
        <f t="array" ref="D239">IF(ROW()=ROW(D229),C232,INDEX(E229:E242,ROW()-ROW(D229)))</f>
        <v/>
      </c>
      <c r="E239" s="89" t="str">
        <f>IF(OR(D239="",C231="",C231&lt;=0,F239=""),"",TRIM(MID(D239,LEN(F239)+1+IF(MID(D239,LEN(F239)+1,1)=" ",1,0),99999)))</f>
        <v/>
      </c>
      <c r="F239" s="49" t="str">
        <f>IF(OR(G239="",G239=0,G239="0"),"",IF(LEN(G239)&lt;=C231,G239,IF(LEN(SUBSTITUTE(H239," ",""))=C231+1,LEFT(G239,C231),LEFT(G239,FIND("§",SUBSTITUTE(H239," ","§",LEN(H239)-LEN(SUBSTITUTE(H239," ",""))))-1))))</f>
        <v/>
      </c>
      <c r="G239" s="49" t="str">
        <f t="shared" si="8"/>
        <v/>
      </c>
      <c r="H239" s="49" t="str">
        <f>IF(OR(G239="",G239=0,G239="0"),"",LEFT(G239,C231+1))</f>
        <v/>
      </c>
      <c r="I239" s="246" t="str">
        <f>IF(LEN(TRIM(J239))&gt;0,MAX(I18:I238)+1,"")</f>
        <v/>
      </c>
      <c r="J239" s="110"/>
      <c r="K239" s="107"/>
      <c r="L239" s="107"/>
      <c r="M239" s="150"/>
      <c r="W239" s="3">
        <v>1</v>
      </c>
    </row>
    <row r="240" spans="2:23" ht="21" customHeight="1">
      <c r="B240" s="784"/>
      <c r="C240" s="55"/>
      <c r="D240" s="49" t="str" cm="1">
        <f t="array" ref="D240">IF(ROW()=ROW(D229),C232,INDEX(E229:E242,ROW()-ROW(D229)))</f>
        <v/>
      </c>
      <c r="E240" s="89" t="str">
        <f>IF(OR(D240="",C231="",C231&lt;=0,F240=""),"",TRIM(MID(D240,LEN(F240)+1+IF(MID(D240,LEN(F240)+1,1)=" ",1,0),99999)))</f>
        <v/>
      </c>
      <c r="F240" s="49" t="str">
        <f>IF(OR(G240="",G240=0,G240="0"),"",IF(LEN(G240)&lt;=C231,G240,IF(LEN(SUBSTITUTE(H240," ",""))=C231+1,LEFT(G240,C231),LEFT(G240,FIND("§",SUBSTITUTE(H240," ","§",LEN(H240)-LEN(SUBSTITUTE(H240," ",""))))-1))))</f>
        <v/>
      </c>
      <c r="G240" s="49" t="str">
        <f t="shared" si="8"/>
        <v/>
      </c>
      <c r="H240" s="49" t="str">
        <f>IF(OR(G240="",G240=0,G240="0"),"",LEFT(G240,C231+1))</f>
        <v/>
      </c>
      <c r="I240" s="246" t="str">
        <f>IF(LEN(TRIM(J240))&gt;0,MAX(I18:I239)+1,"")</f>
        <v/>
      </c>
      <c r="J240" s="110"/>
      <c r="K240" s="107"/>
      <c r="L240" s="107"/>
      <c r="M240" s="150"/>
      <c r="W240" s="3">
        <v>1</v>
      </c>
    </row>
    <row r="241" spans="2:23" ht="21" customHeight="1">
      <c r="B241" s="784"/>
      <c r="C241" s="55"/>
      <c r="D241" s="49" t="str" cm="1">
        <f t="array" ref="D241">IF(ROW()=ROW(D229),C232,INDEX(E229:E242,ROW()-ROW(D229)))</f>
        <v/>
      </c>
      <c r="E241" s="89" t="str">
        <f>IF(OR(D241="",C231="",C231&lt;=0,F241=""),"",TRIM(MID(D241,LEN(F241)+1+IF(MID(D241,LEN(F241)+1,1)=" ",1,0),99999)))</f>
        <v/>
      </c>
      <c r="F241" s="49" t="str">
        <f>IF(OR(G241="",G241=0,G241="0"),"",IF(LEN(G241)&lt;=C231,G241,IF(LEN(SUBSTITUTE(H241," ",""))=C231+1,LEFT(G241,C231),LEFT(G241,FIND("§",SUBSTITUTE(H241," ","§",LEN(H241)-LEN(SUBSTITUTE(H241," ",""))))-1))))</f>
        <v/>
      </c>
      <c r="G241" s="49" t="str">
        <f t="shared" si="8"/>
        <v/>
      </c>
      <c r="H241" s="49" t="str">
        <f>IF(OR(G241="",G241=0,G241="0"),"",LEFT(G241,C231+1))</f>
        <v/>
      </c>
      <c r="I241" s="246" t="str">
        <f>IF(LEN(TRIM(J241))&gt;0,MAX(I18:I240)+1,"")</f>
        <v/>
      </c>
      <c r="J241" s="110"/>
      <c r="K241" s="107"/>
      <c r="L241" s="107"/>
      <c r="M241" s="150"/>
      <c r="W241" s="3">
        <v>1</v>
      </c>
    </row>
    <row r="242" spans="2:23" ht="21" customHeight="1">
      <c r="B242" s="784"/>
      <c r="C242" s="55"/>
      <c r="D242" s="49" t="str" cm="1">
        <f t="array" ref="D242">IF(ROW()=ROW(D229),C232,INDEX(E229:E242,ROW()-ROW(D229)))</f>
        <v/>
      </c>
      <c r="E242" s="89" t="str">
        <f>IF(OR(D242="",C231="",C231&lt;=0,F242=""),"",TRIM(MID(D242,LEN(F242)+1+IF(MID(D242,LEN(F242)+1,1)=" ",1,0),99999)))</f>
        <v/>
      </c>
      <c r="F242" s="49" t="str">
        <f>IF(OR(G242="",G242=0,G242="0"),"",IF(LEN(G242)&lt;=C231,G242,IF(LEN(SUBSTITUTE(H242," ",""))=C231+1,LEFT(G242,C231),LEFT(G242,FIND("§",SUBSTITUTE(H242," ","§",LEN(H242)-LEN(SUBSTITUTE(H242," ",""))))-1))))</f>
        <v/>
      </c>
      <c r="G242" s="49" t="str">
        <f t="shared" si="8"/>
        <v/>
      </c>
      <c r="H242" s="49" t="str">
        <f>IF(OR(G242="",G242=0,G242="0"),"",LEFT(G242,C231+1))</f>
        <v/>
      </c>
      <c r="I242" s="246" t="str">
        <f>IF(LEN(TRIM(J242))&gt;0,MAX(I18:I241)+1,"")</f>
        <v/>
      </c>
      <c r="J242" s="110"/>
      <c r="K242" s="107"/>
      <c r="L242" s="107"/>
      <c r="M242" s="150"/>
      <c r="W242" s="3">
        <v>1</v>
      </c>
    </row>
    <row r="243" spans="2:23" ht="21" customHeight="1">
      <c r="B243" s="784"/>
      <c r="C243" s="88" t="str">
        <f>IF(TRIM(SUBSTITUTE(K35,CHAR(160),""))="","",K35)</f>
        <v/>
      </c>
      <c r="D243" s="49" t="str" cm="1">
        <f t="array" ref="D243">IF(ROW()=ROW(D243),C246,INDEX(E243:E256,ROW()-ROW(D243)))</f>
        <v/>
      </c>
      <c r="E243" s="89" t="str">
        <f>IF(OR(D243="",C245="",C245&lt;=0,F243=""),"",TRIM(MID(D243,LEN(F243)+1+IF(MID(D243,LEN(F243)+1,1)=" ",1,0),99999)))</f>
        <v/>
      </c>
      <c r="F243" s="49" t="str">
        <f>IF(OR(G243="",G243=0,G243="0"),"",IF(LEN(G243)&lt;=C245,G243,IF(LEN(SUBSTITUTE(H243," ",""))=C245+1,LEFT(G243,C245),LEFT(G243,FIND("§",SUBSTITUTE(H243," ","§",LEN(H243)-LEN(SUBSTITUTE(H243," ",""))))-1))))</f>
        <v/>
      </c>
      <c r="G243" s="49" t="str">
        <f t="shared" si="8"/>
        <v/>
      </c>
      <c r="H243" s="49" t="str">
        <f>IF(OR(G243="",G243=0,G243="0"),"",LEFT(G243,C245+1))</f>
        <v/>
      </c>
      <c r="I243" s="246" t="str">
        <f>IF(LEN(TRIM(J243))&gt;0,MAX(I18:I242)+1,"")</f>
        <v/>
      </c>
      <c r="J243" s="110"/>
      <c r="K243" s="107"/>
      <c r="L243" s="107"/>
      <c r="M243" s="150"/>
      <c r="W243" s="3">
        <v>1</v>
      </c>
    </row>
    <row r="244" spans="2:23" ht="21" customHeight="1">
      <c r="B244" s="784"/>
      <c r="C244" s="55" t="str">
        <f>TRIM(SUBSTITUTE(SUBSTITUTE(SUBSTITUTE(SUBSTITUTE(SUBSTITUTE(SUBSTITUTE(SUBSTITUTE(SUBSTITUTE(SUBSTITUTE(CLEAN(IF(OR(LEFT(C243,1)="-",LEFT(C243,1)="="),MID(C243,2,99999),C243)),"—","-"),"–","-"),CHAR(160)," "),CHAR(9)," "),CHAR(13)," "),CHAR(10)," ")," "," ")," "," ")," "," "))</f>
        <v/>
      </c>
      <c r="D244" s="49" t="str" cm="1">
        <f t="array" ref="D244">IF(ROW()=ROW(D243),C246,INDEX(E243:E256,ROW()-ROW(D243)))</f>
        <v/>
      </c>
      <c r="E244" s="89" t="str">
        <f>IF(OR(D244="",C245="",C245&lt;=0,F244=""),"",TRIM(MID(D244,LEN(F244)+1+IF(MID(D244,LEN(F244)+1,1)=" ",1,0),99999)))</f>
        <v/>
      </c>
      <c r="F244" s="49" t="str">
        <f>IF(OR(G244="",G244=0,G244="0"),"",IF(LEN(G244)&lt;=C245,G244,IF(LEN(SUBSTITUTE(H244," ",""))=C245+1,LEFT(G244,C245),LEFT(G244,FIND("§",SUBSTITUTE(H244," ","§",LEN(H244)-LEN(SUBSTITUTE(H244," ",""))))-1))))</f>
        <v/>
      </c>
      <c r="G244" s="49" t="str">
        <f t="shared" si="8"/>
        <v/>
      </c>
      <c r="H244" s="49" t="str">
        <f>IF(OR(G244="",G244=0,G244="0"),"",LEFT(G244,C245+1))</f>
        <v/>
      </c>
      <c r="I244" s="246" t="str">
        <f>IF(LEN(TRIM(J244))&gt;0,MAX(I18:I243)+1,"")</f>
        <v/>
      </c>
      <c r="J244" s="110"/>
      <c r="K244" s="107"/>
      <c r="L244" s="107"/>
      <c r="M244" s="150"/>
      <c r="W244" s="3">
        <v>1</v>
      </c>
    </row>
    <row r="245" spans="2:23" ht="21" customHeight="1">
      <c r="B245" s="784"/>
      <c r="C245" s="92">
        <f>C16</f>
        <v>120</v>
      </c>
      <c r="D245" s="49" t="str" cm="1">
        <f t="array" ref="D245">IF(ROW()=ROW(D243),C246,INDEX(E243:E256,ROW()-ROW(D243)))</f>
        <v/>
      </c>
      <c r="E245" s="89" t="str">
        <f>IF(OR(D245="",C245="",C245&lt;=0,F245=""),"",TRIM(MID(D245,LEN(F245)+1+IF(MID(D245,LEN(F245)+1,1)=" ",1,0),99999)))</f>
        <v/>
      </c>
      <c r="F245" s="49" t="str">
        <f>IF(OR(G245="",G245=0,G245="0"),"",IF(LEN(G245)&lt;=C245,G245,IF(LEN(SUBSTITUTE(H245," ",""))=C245+1,LEFT(G245,C245),LEFT(G245,FIND("§",SUBSTITUTE(H245," ","§",LEN(H245)-LEN(SUBSTITUTE(H245," ",""))))-1))))</f>
        <v/>
      </c>
      <c r="G245" s="49" t="str">
        <f t="shared" si="8"/>
        <v/>
      </c>
      <c r="H245" s="49" t="str">
        <f>IF(OR(G245="",G245=0,G245="0"),"",LEFT(G245,C245+1))</f>
        <v/>
      </c>
      <c r="I245" s="246" t="str">
        <f>IF(LEN(TRIM(J245))&gt;0,MAX(I18:I244)+1,"")</f>
        <v/>
      </c>
      <c r="J245" s="110"/>
      <c r="K245" s="107"/>
      <c r="L245" s="107"/>
      <c r="M245" s="150"/>
      <c r="W245" s="3">
        <v>1</v>
      </c>
    </row>
    <row r="246" spans="2:23" ht="21" customHeight="1">
      <c r="B246" s="784"/>
      <c r="C246" s="55" t="str">
        <f>IF(UPPER(TRIM(C17))="X",C250,C244)</f>
        <v/>
      </c>
      <c r="D246" s="49" t="str" cm="1">
        <f t="array" ref="D246">IF(ROW()=ROW(D243),C246,INDEX(E243:E256,ROW()-ROW(D243)))</f>
        <v/>
      </c>
      <c r="E246" s="89" t="str">
        <f>IF(OR(D246="",C245="",C245&lt;=0,F246=""),"",TRIM(MID(D246,LEN(F246)+1+IF(MID(D246,LEN(F246)+1,1)=" ",1,0),99999)))</f>
        <v/>
      </c>
      <c r="F246" s="49" t="str">
        <f>IF(OR(G246="",G246=0,G246="0"),"",IF(LEN(G246)&lt;=C245,G246,IF(LEN(SUBSTITUTE(H246," ",""))=C245+1,LEFT(G246,C245),LEFT(G246,FIND("§",SUBSTITUTE(H246," ","§",LEN(H246)-LEN(SUBSTITUTE(H246," ",""))))-1))))</f>
        <v/>
      </c>
      <c r="G246" s="49" t="str">
        <f t="shared" si="8"/>
        <v/>
      </c>
      <c r="H246" s="49" t="str">
        <f>IF(OR(G246="",G246=0,G246="0"),"",LEFT(G246,C245+1))</f>
        <v/>
      </c>
      <c r="I246" s="246" t="str">
        <f>IF(LEN(TRIM(J246))&gt;0,MAX(I18:I245)+1,"")</f>
        <v/>
      </c>
      <c r="J246" s="110"/>
      <c r="K246" s="107"/>
      <c r="L246" s="107"/>
      <c r="M246" s="150"/>
      <c r="W246" s="3">
        <v>1</v>
      </c>
    </row>
    <row r="247" spans="2:23" ht="21" customHeight="1">
      <c r="B247" s="784"/>
      <c r="C247" s="94" t="str">
        <f>TRIM(SUBSTITUTE(SUBSTITUTE(SUBSTITUTE(SUBSTITUTE(SUBSTITUTE(SUBSTITUTE(SUBSTITUTE(SUBSTITUTE(SUBSTITUTE(SUBSTITUTE(C244,","," "),";"," "),":"," "),"!"," "),"?"," "),"…"," "),"»"," "),"«"," "),"/"," "),"."," "))</f>
        <v/>
      </c>
      <c r="D247" s="49" t="str" cm="1">
        <f t="array" ref="D247">IF(ROW()=ROW(D243),C246,INDEX(E243:E256,ROW()-ROW(D243)))</f>
        <v/>
      </c>
      <c r="E247" s="89" t="str">
        <f>IF(OR(D247="",C245="",C245&lt;=0,F247=""),"",TRIM(MID(D247,LEN(F247)+1+IF(MID(D247,LEN(F247)+1,1)=" ",1,0),99999)))</f>
        <v/>
      </c>
      <c r="F247" s="49" t="str">
        <f>IF(OR(G247="",G247=0,G247="0"),"",IF(LEN(G247)&lt;=C245,G247,IF(LEN(SUBSTITUTE(H247," ",""))=C245+1,LEFT(G247,C245),LEFT(G247,FIND("§",SUBSTITUTE(H247," ","§",LEN(H247)-LEN(SUBSTITUTE(H247," ",""))))-1))))</f>
        <v/>
      </c>
      <c r="G247" s="49" t="str">
        <f t="shared" si="8"/>
        <v/>
      </c>
      <c r="H247" s="49" t="str">
        <f>IF(OR(G247="",G247=0,G247="0"),"",LEFT(G247,C245+1))</f>
        <v/>
      </c>
      <c r="I247" s="246" t="str">
        <f>IF(LEN(TRIM(J247))&gt;0,MAX(I18:I246)+1,"")</f>
        <v/>
      </c>
      <c r="J247" s="110"/>
      <c r="K247" s="107"/>
      <c r="L247" s="107"/>
      <c r="M247" s="150"/>
      <c r="W247" s="3">
        <v>1</v>
      </c>
    </row>
    <row r="248" spans="2:23" ht="21" customHeight="1">
      <c r="B248" s="784"/>
      <c r="C248" s="49" t="str">
        <f>TRIM(SUBSTITUTE(SUBSTITUTE(SUBSTITUTE(SUBSTITUTE(SUBSTITUTE(SUBSTITUTE(SUBSTITUTE(SUBSTITUTE(C247,"("," "),")"," "),CHAR(34)," "),"-"," "),"_"," "),"&lt;"," "),"&gt;"," "),"="," "))</f>
        <v/>
      </c>
      <c r="D248" s="49" t="str" cm="1">
        <f t="array" ref="D248">IF(ROW()=ROW(D243),C246,INDEX(E243:E256,ROW()-ROW(D243)))</f>
        <v/>
      </c>
      <c r="E248" s="89" t="str">
        <f>IF(OR(D248="",C245="",C245&lt;=0,F248=""),"",TRIM(MID(D248,LEN(F248)+1+IF(MID(D248,LEN(F248)+1,1)=" ",1,0),99999)))</f>
        <v/>
      </c>
      <c r="F248" s="49" t="str">
        <f>IF(OR(G248="",G248=0,G248="0"),"",IF(LEN(G248)&lt;=C245,G248,IF(LEN(SUBSTITUTE(H248," ",""))=C245+1,LEFT(G248,C245),LEFT(G248,FIND("§",SUBSTITUTE(H248," ","§",LEN(H248)-LEN(SUBSTITUTE(H248," ",""))))-1))))</f>
        <v/>
      </c>
      <c r="G248" s="49" t="str">
        <f t="shared" si="8"/>
        <v/>
      </c>
      <c r="H248" s="49" t="str">
        <f>IF(OR(G248="",G248=0,G248="0"),"",LEFT(G248,C245+1))</f>
        <v/>
      </c>
      <c r="I248" s="246" t="str">
        <f>IF(LEN(TRIM(J248))&gt;0,MAX(I18:I247)+1,"")</f>
        <v/>
      </c>
      <c r="J248" s="110"/>
      <c r="K248" s="107"/>
      <c r="L248" s="107"/>
      <c r="M248" s="150"/>
      <c r="W248" s="3">
        <v>1</v>
      </c>
    </row>
    <row r="249" spans="2:23" ht="21" customHeight="1">
      <c r="B249" s="784"/>
      <c r="C249" s="55" t="str">
        <f>TRIM(SUBSTITUTE(SUBSTITUTE(SUBSTITUTE(SUBSTITUTE(C248,"►"," "),"▼"," "),"▲"," "),"◄"," "))</f>
        <v/>
      </c>
      <c r="D249" s="49" t="str" cm="1">
        <f t="array" ref="D249">IF(ROW()=ROW(D243),C246,INDEX(E243:E256,ROW()-ROW(D243)))</f>
        <v/>
      </c>
      <c r="E249" s="89" t="str">
        <f>IF(OR(D249="",C245="",C245&lt;=0,F249=""),"",TRIM(MID(D249,LEN(F249)+1+IF(MID(D249,LEN(F249)+1,1)=" ",1,0),99999)))</f>
        <v/>
      </c>
      <c r="F249" s="49" t="str">
        <f>IF(OR(G249="",G249=0,G249="0"),"",IF(LEN(G249)&lt;=C245,G249,IF(LEN(SUBSTITUTE(H249," ",""))=C245+1,LEFT(G249,C245),LEFT(G249,FIND("§",SUBSTITUTE(H249," ","§",LEN(H249)-LEN(SUBSTITUTE(H249," ",""))))-1))))</f>
        <v/>
      </c>
      <c r="G249" s="49" t="str">
        <f t="shared" si="8"/>
        <v/>
      </c>
      <c r="H249" s="49" t="str">
        <f>IF(OR(G249="",G249=0,G249="0"),"",LEFT(G249,C245+1))</f>
        <v/>
      </c>
      <c r="I249" s="246" t="str">
        <f>IF(LEN(TRIM(J249))&gt;0,MAX(I18:I248)+1,"")</f>
        <v/>
      </c>
      <c r="J249" s="110"/>
      <c r="K249" s="107"/>
      <c r="L249" s="107"/>
      <c r="M249" s="150"/>
      <c r="W249" s="3">
        <v>1</v>
      </c>
    </row>
    <row r="250" spans="2:23" ht="21" customHeight="1">
      <c r="B250" s="784"/>
      <c r="C250" s="55" t="str">
        <f>TRIM(SUBSTITUTE(SUBSTITUTE(C249,"“"," "),"”"," "))</f>
        <v/>
      </c>
      <c r="D250" s="49" t="str" cm="1">
        <f t="array" ref="D250">IF(ROW()=ROW(D243),C246,INDEX(E243:E256,ROW()-ROW(D243)))</f>
        <v/>
      </c>
      <c r="E250" s="89" t="str">
        <f>IF(OR(D250="",C245="",C245&lt;=0,F250=""),"",TRIM(MID(D250,LEN(F250)+1+IF(MID(D250,LEN(F250)+1,1)=" ",1,0),99999)))</f>
        <v/>
      </c>
      <c r="F250" s="49" t="str">
        <f>IF(OR(G250="",G250=0,G250="0"),"",IF(LEN(G250)&lt;=C245,G250,IF(LEN(SUBSTITUTE(H250," ",""))=C245+1,LEFT(G250,C245),LEFT(G250,FIND("§",SUBSTITUTE(H250," ","§",LEN(H250)-LEN(SUBSTITUTE(H250," ",""))))-1))))</f>
        <v/>
      </c>
      <c r="G250" s="49" t="str">
        <f t="shared" si="8"/>
        <v/>
      </c>
      <c r="H250" s="49" t="str">
        <f>IF(OR(G250="",G250=0,G250="0"),"",LEFT(G250,C245+1))</f>
        <v/>
      </c>
      <c r="I250" s="246" t="str">
        <f>IF(LEN(TRIM(J250))&gt;0,MAX(I18:I249)+1,"")</f>
        <v/>
      </c>
      <c r="J250" s="110"/>
      <c r="K250" s="107"/>
      <c r="L250" s="107"/>
      <c r="M250" s="150"/>
      <c r="W250" s="3">
        <v>1</v>
      </c>
    </row>
    <row r="251" spans="2:23" ht="21" customHeight="1">
      <c r="B251" s="784"/>
      <c r="C251" s="55"/>
      <c r="D251" s="49" t="str" cm="1">
        <f t="array" ref="D251">IF(ROW()=ROW(D243),C246,INDEX(E243:E256,ROW()-ROW(D243)))</f>
        <v/>
      </c>
      <c r="E251" s="89" t="str">
        <f>IF(OR(D251="",C245="",C245&lt;=0,F251=""),"",TRIM(MID(D251,LEN(F251)+1+IF(MID(D251,LEN(F251)+1,1)=" ",1,0),99999)))</f>
        <v/>
      </c>
      <c r="F251" s="49" t="str">
        <f>IF(OR(G251="",G251=0,G251="0"),"",IF(LEN(G251)&lt;=C245,G251,IF(LEN(SUBSTITUTE(H251," ",""))=C245+1,LEFT(G251,C245),LEFT(G251,FIND("§",SUBSTITUTE(H251," ","§",LEN(H251)-LEN(SUBSTITUTE(H251," ",""))))-1))))</f>
        <v/>
      </c>
      <c r="G251" s="49" t="str">
        <f t="shared" si="8"/>
        <v/>
      </c>
      <c r="H251" s="49" t="str">
        <f>IF(OR(G251="",G251=0,G251="0"),"",LEFT(G251,C245+1))</f>
        <v/>
      </c>
      <c r="I251" s="246" t="str">
        <f>IF(LEN(TRIM(J251))&gt;0,MAX(I18:I250)+1,"")</f>
        <v/>
      </c>
      <c r="J251" s="110"/>
      <c r="K251" s="107"/>
      <c r="L251" s="107"/>
      <c r="M251" s="150"/>
      <c r="W251" s="3">
        <v>1</v>
      </c>
    </row>
    <row r="252" spans="2:23" ht="21" customHeight="1">
      <c r="B252" s="784"/>
      <c r="C252" s="55"/>
      <c r="D252" s="49" t="str" cm="1">
        <f t="array" ref="D252">IF(ROW()=ROW(D243),C246,INDEX(E243:E256,ROW()-ROW(D243)))</f>
        <v/>
      </c>
      <c r="E252" s="89" t="str">
        <f>IF(OR(D252="",C245="",C245&lt;=0,F252=""),"",TRIM(MID(D252,LEN(F252)+1+IF(MID(D252,LEN(F252)+1,1)=" ",1,0),99999)))</f>
        <v/>
      </c>
      <c r="F252" s="49" t="str">
        <f>IF(OR(G252="",G252=0,G252="0"),"",IF(LEN(G252)&lt;=C245,G252,IF(LEN(SUBSTITUTE(H252," ",""))=C245+1,LEFT(G252,C245),LEFT(G252,FIND("§",SUBSTITUTE(H252," ","§",LEN(H252)-LEN(SUBSTITUTE(H252," ",""))))-1))))</f>
        <v/>
      </c>
      <c r="G252" s="49" t="str">
        <f t="shared" si="8"/>
        <v/>
      </c>
      <c r="H252" s="49" t="str">
        <f>IF(OR(G252="",G252=0,G252="0"),"",LEFT(G252,C245+1))</f>
        <v/>
      </c>
      <c r="I252" s="246" t="str">
        <f>IF(LEN(TRIM(J252))&gt;0,MAX(I18:I251)+1,"")</f>
        <v/>
      </c>
      <c r="J252" s="110"/>
      <c r="K252" s="107"/>
      <c r="L252" s="107"/>
      <c r="M252" s="150"/>
      <c r="W252" s="3">
        <v>1</v>
      </c>
    </row>
    <row r="253" spans="2:23" ht="21" customHeight="1">
      <c r="B253" s="784"/>
      <c r="C253" s="55"/>
      <c r="D253" s="49" t="str" cm="1">
        <f t="array" ref="D253">IF(ROW()=ROW(D243),C246,INDEX(E243:E256,ROW()-ROW(D243)))</f>
        <v/>
      </c>
      <c r="E253" s="89" t="str">
        <f>IF(OR(D253="",C245="",C245&lt;=0,F253=""),"",TRIM(MID(D253,LEN(F253)+1+IF(MID(D253,LEN(F253)+1,1)=" ",1,0),99999)))</f>
        <v/>
      </c>
      <c r="F253" s="49" t="str">
        <f>IF(OR(G253="",G253=0,G253="0"),"",IF(LEN(G253)&lt;=C245,G253,IF(LEN(SUBSTITUTE(H253," ",""))=C245+1,LEFT(G253,C245),LEFT(G253,FIND("§",SUBSTITUTE(H253," ","§",LEN(H253)-LEN(SUBSTITUTE(H253," ",""))))-1))))</f>
        <v/>
      </c>
      <c r="G253" s="49" t="str">
        <f t="shared" si="8"/>
        <v/>
      </c>
      <c r="H253" s="49" t="str">
        <f>IF(OR(G253="",G253=0,G253="0"),"",LEFT(G253,C245+1))</f>
        <v/>
      </c>
      <c r="I253" s="246" t="str">
        <f>IF(LEN(TRIM(J253))&gt;0,MAX(I18:I252)+1,"")</f>
        <v/>
      </c>
      <c r="J253" s="110"/>
      <c r="K253" s="107"/>
      <c r="L253" s="107"/>
      <c r="M253" s="150"/>
      <c r="W253" s="3">
        <v>1</v>
      </c>
    </row>
    <row r="254" spans="2:23" ht="21" customHeight="1">
      <c r="B254" s="784"/>
      <c r="C254" s="55"/>
      <c r="D254" s="49" t="str" cm="1">
        <f t="array" ref="D254">IF(ROW()=ROW(D243),C246,INDEX(E243:E256,ROW()-ROW(D243)))</f>
        <v/>
      </c>
      <c r="E254" s="89" t="str">
        <f>IF(OR(D254="",C245="",C245&lt;=0,F254=""),"",TRIM(MID(D254,LEN(F254)+1+IF(MID(D254,LEN(F254)+1,1)=" ",1,0),99999)))</f>
        <v/>
      </c>
      <c r="F254" s="49" t="str">
        <f>IF(OR(G254="",G254=0,G254="0"),"",IF(LEN(G254)&lt;=C245,G254,IF(LEN(SUBSTITUTE(H254," ",""))=C245+1,LEFT(G254,C245),LEFT(G254,FIND("§",SUBSTITUTE(H254," ","§",LEN(H254)-LEN(SUBSTITUTE(H254," ",""))))-1))))</f>
        <v/>
      </c>
      <c r="G254" s="49" t="str">
        <f t="shared" si="8"/>
        <v/>
      </c>
      <c r="H254" s="49" t="str">
        <f>IF(OR(G254="",G254=0,G254="0"),"",LEFT(G254,C245+1))</f>
        <v/>
      </c>
      <c r="I254" s="246" t="str">
        <f>IF(LEN(TRIM(J254))&gt;0,MAX(I18:I253)+1,"")</f>
        <v/>
      </c>
      <c r="J254" s="110"/>
      <c r="K254" s="107"/>
      <c r="L254" s="107"/>
      <c r="M254" s="150"/>
      <c r="W254" s="3">
        <v>1</v>
      </c>
    </row>
    <row r="255" spans="2:23" ht="21" customHeight="1">
      <c r="B255" s="784"/>
      <c r="C255" s="55"/>
      <c r="D255" s="49" t="str" cm="1">
        <f t="array" ref="D255">IF(ROW()=ROW(D243),C246,INDEX(E243:E256,ROW()-ROW(D243)))</f>
        <v/>
      </c>
      <c r="E255" s="89" t="str">
        <f>IF(OR(D255="",C245="",C245&lt;=0,F255=""),"",TRIM(MID(D255,LEN(F255)+1+IF(MID(D255,LEN(F255)+1,1)=" ",1,0),99999)))</f>
        <v/>
      </c>
      <c r="F255" s="49" t="str">
        <f>IF(OR(G255="",G255=0,G255="0"),"",IF(LEN(G255)&lt;=C245,G255,IF(LEN(SUBSTITUTE(H255," ",""))=C245+1,LEFT(G255,C245),LEFT(G255,FIND("§",SUBSTITUTE(H255," ","§",LEN(H255)-LEN(SUBSTITUTE(H255," ",""))))-1))))</f>
        <v/>
      </c>
      <c r="G255" s="49" t="str">
        <f t="shared" si="8"/>
        <v/>
      </c>
      <c r="H255" s="49" t="str">
        <f>IF(OR(G255="",G255=0,G255="0"),"",LEFT(G255,C245+1))</f>
        <v/>
      </c>
      <c r="I255" s="246" t="str">
        <f>IF(LEN(TRIM(J255))&gt;0,MAX(I18:I254)+1,"")</f>
        <v/>
      </c>
      <c r="J255" s="110"/>
      <c r="K255" s="107"/>
      <c r="L255" s="107"/>
      <c r="M255" s="150"/>
      <c r="W255" s="3">
        <v>1</v>
      </c>
    </row>
    <row r="256" spans="2:23" ht="21" customHeight="1">
      <c r="B256" s="784"/>
      <c r="C256" s="55"/>
      <c r="D256" s="49" t="str" cm="1">
        <f t="array" ref="D256">IF(ROW()=ROW(D243),C246,INDEX(E243:E256,ROW()-ROW(D243)))</f>
        <v/>
      </c>
      <c r="E256" s="89" t="str">
        <f>IF(OR(D256="",C245="",C245&lt;=0,F256=""),"",TRIM(MID(D256,LEN(F256)+1+IF(MID(D256,LEN(F256)+1,1)=" ",1,0),99999)))</f>
        <v/>
      </c>
      <c r="F256" s="49" t="str">
        <f>IF(OR(G256="",G256=0,G256="0"),"",IF(LEN(G256)&lt;=C245,G256,IF(LEN(SUBSTITUTE(H256," ",""))=C245+1,LEFT(G256,C245),LEFT(G256,FIND("§",SUBSTITUTE(H256," ","§",LEN(H256)-LEN(SUBSTITUTE(H256," ",""))))-1))))</f>
        <v/>
      </c>
      <c r="G256" s="49" t="str">
        <f t="shared" si="8"/>
        <v/>
      </c>
      <c r="H256" s="49" t="str">
        <f>IF(OR(G256="",G256=0,G256="0"),"",LEFT(G256,C245+1))</f>
        <v/>
      </c>
      <c r="I256" s="246" t="str">
        <f>IF(LEN(TRIM(J256))&gt;0,MAX(I18:I255)+1,"")</f>
        <v/>
      </c>
      <c r="J256" s="110"/>
      <c r="K256" s="107"/>
      <c r="L256" s="107"/>
      <c r="M256" s="150"/>
      <c r="W256" s="3">
        <v>1</v>
      </c>
    </row>
    <row r="257" spans="2:23" ht="21" customHeight="1">
      <c r="B257" s="784"/>
      <c r="C257" s="88" t="str">
        <f>IF(TRIM(SUBSTITUTE(K36,CHAR(160),""))="","",K36)</f>
        <v>7. Pendant ce temps, faites revenir les champignons dans une poêle avec un peu d’huile d’olive pendant environ 5 minutes.</v>
      </c>
      <c r="D257" s="49" t="str" cm="1">
        <f t="array" ref="D257">IF(ROW()=ROW(D257),C260,INDEX(E257:E270,ROW()-ROW(D257)))</f>
        <v>7. Pendant ce temps, faites revenir les champignons dans une poêle avec un peu d’huile d’olive pendant environ 5 minutes.</v>
      </c>
      <c r="E257" s="89" t="str">
        <f>IF(OR(D257="",C259="",C259&lt;=0,F257=""),"",TRIM(MID(D257,LEN(F257)+1+IF(MID(D257,LEN(F257)+1,1)=" ",1,0),99999)))</f>
        <v>minutes.</v>
      </c>
      <c r="F257" s="49" t="str">
        <f>IF(OR(G257="",G257=0,G257="0"),"",IF(LEN(G257)&lt;=C259,G257,IF(LEN(SUBSTITUTE(H257," ",""))=C259+1,LEFT(G257,C259),LEFT(G257,FIND("§",SUBSTITUTE(H257," ","§",LEN(H257)-LEN(SUBSTITUTE(H257," ",""))))-1))))</f>
        <v>7. Pendant ce temps, faites revenir les champignons dans une poêle avec un peu d’huile d’olive pendant environ 5</v>
      </c>
      <c r="G257" s="49" t="str">
        <f t="shared" si="8"/>
        <v>7. Pendant ce temps, faites revenir les champignons dans une poêle avec un peu d’huile d’olive pendant environ 5 minutes.</v>
      </c>
      <c r="H257" s="49" t="str">
        <f>IF(OR(G257="",G257=0,G257="0"),"",LEFT(G257,C259+1))</f>
        <v>7. Pendant ce temps, faites revenir les champignons dans une poêle avec un peu d’huile d’olive pendant environ 5 minutes.</v>
      </c>
      <c r="I257" s="246" t="str">
        <f>IF(LEN(TRIM(J257))&gt;0,MAX(I18:I256)+1,"")</f>
        <v/>
      </c>
      <c r="J257" s="110"/>
      <c r="K257" s="107"/>
      <c r="L257" s="107"/>
      <c r="M257" s="150"/>
      <c r="W257" s="3">
        <v>1</v>
      </c>
    </row>
    <row r="258" spans="2:23" ht="21" customHeight="1">
      <c r="B258" s="784"/>
      <c r="C258" s="55" t="str">
        <f>TRIM(SUBSTITUTE(SUBSTITUTE(SUBSTITUTE(SUBSTITUTE(SUBSTITUTE(SUBSTITUTE(SUBSTITUTE(SUBSTITUTE(SUBSTITUTE(CLEAN(IF(OR(LEFT(C257,1)="-",LEFT(C257,1)="="),MID(C257,2,99999),C257)),"—","-"),"–","-"),CHAR(160)," "),CHAR(9)," "),CHAR(13)," "),CHAR(10)," ")," "," ")," "," ")," "," "))</f>
        <v>7. Pendant ce temps, faites revenir les champignons dans une poêle avec un peu d’huile d’olive pendant environ 5 minutes.</v>
      </c>
      <c r="D258" s="49" t="str" cm="1">
        <f t="array" ref="D258">IF(ROW()=ROW(D257),C260,INDEX(E257:E270,ROW()-ROW(D257)))</f>
        <v>minutes.</v>
      </c>
      <c r="E258" s="89" t="str">
        <f>IF(OR(D258="",C259="",C259&lt;=0,F258=""),"",TRIM(MID(D258,LEN(F258)+1+IF(MID(D258,LEN(F258)+1,1)=" ",1,0),99999)))</f>
        <v/>
      </c>
      <c r="F258" s="49" t="str">
        <f>IF(OR(G258="",G258=0,G258="0"),"",IF(LEN(G258)&lt;=C259,G258,IF(LEN(SUBSTITUTE(H258," ",""))=C259+1,LEFT(G258,C259),LEFT(G258,FIND("§",SUBSTITUTE(H258," ","§",LEN(H258)-LEN(SUBSTITUTE(H258," ",""))))-1))))</f>
        <v>minutes.</v>
      </c>
      <c r="G258" s="49" t="str">
        <f t="shared" si="8"/>
        <v>minutes.</v>
      </c>
      <c r="H258" s="49" t="str">
        <f>IF(OR(G258="",G258=0,G258="0"),"",LEFT(G258,C259+1))</f>
        <v>minutes.</v>
      </c>
      <c r="I258" s="246" t="str">
        <f>IF(LEN(TRIM(J258))&gt;0,MAX(I18:I257)+1,"")</f>
        <v/>
      </c>
      <c r="J258" s="110"/>
      <c r="K258" s="107"/>
      <c r="L258" s="107"/>
      <c r="M258" s="150"/>
      <c r="W258" s="3">
        <v>1</v>
      </c>
    </row>
    <row r="259" spans="2:23" ht="21" customHeight="1">
      <c r="B259" s="784"/>
      <c r="C259" s="92">
        <f>C16</f>
        <v>120</v>
      </c>
      <c r="D259" s="49" t="str" cm="1">
        <f t="array" ref="D259">IF(ROW()=ROW(D257),C260,INDEX(E257:E270,ROW()-ROW(D257)))</f>
        <v/>
      </c>
      <c r="E259" s="89" t="str">
        <f>IF(OR(D259="",C259="",C259&lt;=0,F259=""),"",TRIM(MID(D259,LEN(F259)+1+IF(MID(D259,LEN(F259)+1,1)=" ",1,0),99999)))</f>
        <v/>
      </c>
      <c r="F259" s="49" t="str">
        <f>IF(OR(G259="",G259=0,G259="0"),"",IF(LEN(G259)&lt;=C259,G259,IF(LEN(SUBSTITUTE(H259," ",""))=C259+1,LEFT(G259,C259),LEFT(G259,FIND("§",SUBSTITUTE(H259," ","§",LEN(H259)-LEN(SUBSTITUTE(H259," ",""))))-1))))</f>
        <v/>
      </c>
      <c r="G259" s="49" t="str">
        <f t="shared" si="8"/>
        <v/>
      </c>
      <c r="H259" s="49" t="str">
        <f>IF(OR(G259="",G259=0,G259="0"),"",LEFT(G259,C259+1))</f>
        <v/>
      </c>
      <c r="I259" s="246" t="str">
        <f>IF(LEN(TRIM(J259))&gt;0,MAX(I18:I258)+1,"")</f>
        <v/>
      </c>
      <c r="J259" s="110"/>
      <c r="K259" s="107"/>
      <c r="L259" s="107"/>
      <c r="M259" s="150"/>
      <c r="W259" s="3">
        <v>1</v>
      </c>
    </row>
    <row r="260" spans="2:23" ht="21" customHeight="1">
      <c r="B260" s="784"/>
      <c r="C260" s="55" t="str">
        <f>IF(UPPER(TRIM(C17))="X",C264,C258)</f>
        <v>7. Pendant ce temps, faites revenir les champignons dans une poêle avec un peu d’huile d’olive pendant environ 5 minutes.</v>
      </c>
      <c r="D260" s="49" t="str" cm="1">
        <f t="array" ref="D260">IF(ROW()=ROW(D257),C260,INDEX(E257:E270,ROW()-ROW(D257)))</f>
        <v/>
      </c>
      <c r="E260" s="89" t="str">
        <f>IF(OR(D260="",C259="",C259&lt;=0,F260=""),"",TRIM(MID(D260,LEN(F260)+1+IF(MID(D260,LEN(F260)+1,1)=" ",1,0),99999)))</f>
        <v/>
      </c>
      <c r="F260" s="49" t="str">
        <f>IF(OR(G260="",G260=0,G260="0"),"",IF(LEN(G260)&lt;=C259,G260,IF(LEN(SUBSTITUTE(H260," ",""))=C259+1,LEFT(G260,C259),LEFT(G260,FIND("§",SUBSTITUTE(H260," ","§",LEN(H260)-LEN(SUBSTITUTE(H260," ",""))))-1))))</f>
        <v/>
      </c>
      <c r="G260" s="49" t="str">
        <f t="shared" si="8"/>
        <v/>
      </c>
      <c r="H260" s="49" t="str">
        <f>IF(OR(G260="",G260=0,G260="0"),"",LEFT(G260,C259+1))</f>
        <v/>
      </c>
      <c r="I260" s="246" t="str">
        <f>IF(LEN(TRIM(J260))&gt;0,MAX(I18:I259)+1,"")</f>
        <v/>
      </c>
      <c r="J260" s="110"/>
      <c r="K260" s="107"/>
      <c r="L260" s="107"/>
      <c r="M260" s="150"/>
      <c r="W260" s="3">
        <v>1</v>
      </c>
    </row>
    <row r="261" spans="2:23" ht="21" customHeight="1">
      <c r="B261" s="784"/>
      <c r="C261" s="94" t="str">
        <f>TRIM(SUBSTITUTE(SUBSTITUTE(SUBSTITUTE(SUBSTITUTE(SUBSTITUTE(SUBSTITUTE(SUBSTITUTE(SUBSTITUTE(SUBSTITUTE(SUBSTITUTE(C258,","," "),";"," "),":"," "),"!"," "),"?"," "),"…"," "),"»"," "),"«"," "),"/"," "),"."," "))</f>
        <v>7 Pendant ce temps faites revenir les champignons dans une poêle avec un peu d’huile d’olive pendant environ 5 minutes</v>
      </c>
      <c r="D261" s="49" t="str" cm="1">
        <f t="array" ref="D261">IF(ROW()=ROW(D257),C260,INDEX(E257:E270,ROW()-ROW(D257)))</f>
        <v/>
      </c>
      <c r="E261" s="89" t="str">
        <f>IF(OR(D261="",C259="",C259&lt;=0,F261=""),"",TRIM(MID(D261,LEN(F261)+1+IF(MID(D261,LEN(F261)+1,1)=" ",1,0),99999)))</f>
        <v/>
      </c>
      <c r="F261" s="49" t="str">
        <f>IF(OR(G261="",G261=0,G261="0"),"",IF(LEN(G261)&lt;=C259,G261,IF(LEN(SUBSTITUTE(H261," ",""))=C259+1,LEFT(G261,C259),LEFT(G261,FIND("§",SUBSTITUTE(H261," ","§",LEN(H261)-LEN(SUBSTITUTE(H261," ",""))))-1))))</f>
        <v/>
      </c>
      <c r="G261" s="49" t="str">
        <f t="shared" si="8"/>
        <v/>
      </c>
      <c r="H261" s="49" t="str">
        <f>IF(OR(G261="",G261=0,G261="0"),"",LEFT(G261,C259+1))</f>
        <v/>
      </c>
      <c r="I261" s="246" t="str">
        <f>IF(LEN(TRIM(J261))&gt;0,MAX(I18:I260)+1,"")</f>
        <v/>
      </c>
      <c r="J261" s="110"/>
      <c r="K261" s="107"/>
      <c r="L261" s="107"/>
      <c r="M261" s="150"/>
      <c r="W261" s="3">
        <v>1</v>
      </c>
    </row>
    <row r="262" spans="2:23" ht="21" customHeight="1">
      <c r="B262" s="784"/>
      <c r="C262" s="49" t="str">
        <f>TRIM(SUBSTITUTE(SUBSTITUTE(SUBSTITUTE(SUBSTITUTE(SUBSTITUTE(SUBSTITUTE(SUBSTITUTE(SUBSTITUTE(C261,"("," "),")"," "),CHAR(34)," "),"-"," "),"_"," "),"&lt;"," "),"&gt;"," "),"="," "))</f>
        <v>7 Pendant ce temps faites revenir les champignons dans une poêle avec un peu d’huile d’olive pendant environ 5 minutes</v>
      </c>
      <c r="D262" s="49" t="str" cm="1">
        <f t="array" ref="D262">IF(ROW()=ROW(D257),C260,INDEX(E257:E270,ROW()-ROW(D257)))</f>
        <v/>
      </c>
      <c r="E262" s="89" t="str">
        <f>IF(OR(D262="",C259="",C259&lt;=0,F262=""),"",TRIM(MID(D262,LEN(F262)+1+IF(MID(D262,LEN(F262)+1,1)=" ",1,0),99999)))</f>
        <v/>
      </c>
      <c r="F262" s="49" t="str">
        <f>IF(OR(G262="",G262=0,G262="0"),"",IF(LEN(G262)&lt;=C259,G262,IF(LEN(SUBSTITUTE(H262," ",""))=C259+1,LEFT(G262,C259),LEFT(G262,FIND("§",SUBSTITUTE(H262," ","§",LEN(H262)-LEN(SUBSTITUTE(H262," ",""))))-1))))</f>
        <v/>
      </c>
      <c r="G262" s="49" t="str">
        <f t="shared" si="8"/>
        <v/>
      </c>
      <c r="H262" s="49" t="str">
        <f>IF(OR(G262="",G262=0,G262="0"),"",LEFT(G262,C259+1))</f>
        <v/>
      </c>
      <c r="I262" s="246" t="str">
        <f>IF(LEN(TRIM(J262))&gt;0,MAX(I18:I261)+1,"")</f>
        <v/>
      </c>
      <c r="J262" s="110"/>
      <c r="K262" s="107"/>
      <c r="L262" s="107"/>
      <c r="M262" s="150"/>
      <c r="W262" s="3">
        <v>1</v>
      </c>
    </row>
    <row r="263" spans="2:23" ht="21" customHeight="1">
      <c r="B263" s="784"/>
      <c r="C263" s="55" t="str">
        <f>TRIM(SUBSTITUTE(SUBSTITUTE(SUBSTITUTE(SUBSTITUTE(C262,"►"," "),"▼"," "),"▲"," "),"◄"," "))</f>
        <v>7 Pendant ce temps faites revenir les champignons dans une poêle avec un peu d’huile d’olive pendant environ 5 minutes</v>
      </c>
      <c r="D263" s="49" t="str" cm="1">
        <f t="array" ref="D263">IF(ROW()=ROW(D257),C260,INDEX(E257:E270,ROW()-ROW(D257)))</f>
        <v/>
      </c>
      <c r="E263" s="89" t="str">
        <f>IF(OR(D263="",C259="",C259&lt;=0,F263=""),"",TRIM(MID(D263,LEN(F263)+1+IF(MID(D263,LEN(F263)+1,1)=" ",1,0),99999)))</f>
        <v/>
      </c>
      <c r="F263" s="49" t="str">
        <f>IF(OR(G263="",G263=0,G263="0"),"",IF(LEN(G263)&lt;=C259,G263,IF(LEN(SUBSTITUTE(H263," ",""))=C259+1,LEFT(G263,C259),LEFT(G263,FIND("§",SUBSTITUTE(H263," ","§",LEN(H263)-LEN(SUBSTITUTE(H263," ",""))))-1))))</f>
        <v/>
      </c>
      <c r="G263" s="49" t="str">
        <f t="shared" si="8"/>
        <v/>
      </c>
      <c r="H263" s="49" t="str">
        <f>IF(OR(G263="",G263=0,G263="0"),"",LEFT(G263,C259+1))</f>
        <v/>
      </c>
      <c r="I263" s="246" t="str">
        <f>IF(LEN(TRIM(J263))&gt;0,MAX(I18:I262)+1,"")</f>
        <v/>
      </c>
      <c r="J263" s="110"/>
      <c r="K263" s="107"/>
      <c r="L263" s="107"/>
      <c r="M263" s="150"/>
      <c r="W263" s="3">
        <v>1</v>
      </c>
    </row>
    <row r="264" spans="2:23" ht="21" customHeight="1">
      <c r="B264" s="784"/>
      <c r="C264" s="55" t="str">
        <f>TRIM(SUBSTITUTE(SUBSTITUTE(C263,"“"," "),"”"," "))</f>
        <v>7 Pendant ce temps faites revenir les champignons dans une poêle avec un peu d’huile d’olive pendant environ 5 minutes</v>
      </c>
      <c r="D264" s="49" t="str" cm="1">
        <f t="array" ref="D264">IF(ROW()=ROW(D257),C260,INDEX(E257:E270,ROW()-ROW(D257)))</f>
        <v/>
      </c>
      <c r="E264" s="89" t="str">
        <f>IF(OR(D264="",C259="",C259&lt;=0,F264=""),"",TRIM(MID(D264,LEN(F264)+1+IF(MID(D264,LEN(F264)+1,1)=" ",1,0),99999)))</f>
        <v/>
      </c>
      <c r="F264" s="49" t="str">
        <f>IF(OR(G264="",G264=0,G264="0"),"",IF(LEN(G264)&lt;=C259,G264,IF(LEN(SUBSTITUTE(H264," ",""))=C259+1,LEFT(G264,C259),LEFT(G264,FIND("§",SUBSTITUTE(H264," ","§",LEN(H264)-LEN(SUBSTITUTE(H264," ",""))))-1))))</f>
        <v/>
      </c>
      <c r="G264" s="49" t="str">
        <f t="shared" si="8"/>
        <v/>
      </c>
      <c r="H264" s="49" t="str">
        <f>IF(OR(G264="",G264=0,G264="0"),"",LEFT(G264,C259+1))</f>
        <v/>
      </c>
      <c r="I264" s="246" t="str">
        <f>IF(LEN(TRIM(J264))&gt;0,MAX(I18:I263)+1,"")</f>
        <v/>
      </c>
      <c r="J264" s="110"/>
      <c r="K264" s="107"/>
      <c r="L264" s="107"/>
      <c r="M264" s="150"/>
      <c r="W264" s="3">
        <v>1</v>
      </c>
    </row>
    <row r="265" spans="2:23" ht="21" customHeight="1">
      <c r="B265" s="784"/>
      <c r="C265" s="55"/>
      <c r="D265" s="49" t="str" cm="1">
        <f t="array" ref="D265">IF(ROW()=ROW(D257),C260,INDEX(E257:E270,ROW()-ROW(D257)))</f>
        <v/>
      </c>
      <c r="E265" s="89" t="str">
        <f>IF(OR(D265="",C259="",C259&lt;=0,F265=""),"",TRIM(MID(D265,LEN(F265)+1+IF(MID(D265,LEN(F265)+1,1)=" ",1,0),99999)))</f>
        <v/>
      </c>
      <c r="F265" s="49" t="str">
        <f>IF(OR(G265="",G265=0,G265="0"),"",IF(LEN(G265)&lt;=C259,G265,IF(LEN(SUBSTITUTE(H265," ",""))=C259+1,LEFT(G265,C259),LEFT(G265,FIND("§",SUBSTITUTE(H265," ","§",LEN(H265)-LEN(SUBSTITUTE(H265," ",""))))-1))))</f>
        <v/>
      </c>
      <c r="G265" s="49" t="str">
        <f t="shared" si="8"/>
        <v/>
      </c>
      <c r="H265" s="49" t="str">
        <f>IF(OR(G265="",G265=0,G265="0"),"",LEFT(G265,C259+1))</f>
        <v/>
      </c>
      <c r="I265" s="246" t="str">
        <f>IF(LEN(TRIM(J265))&gt;0,MAX(I18:I264)+1,"")</f>
        <v/>
      </c>
      <c r="J265" s="110"/>
      <c r="K265" s="107"/>
      <c r="L265" s="107"/>
      <c r="M265" s="150"/>
      <c r="W265" s="3">
        <v>1</v>
      </c>
    </row>
    <row r="266" spans="2:23" ht="21" customHeight="1">
      <c r="B266" s="784"/>
      <c r="C266" s="55"/>
      <c r="D266" s="49" t="str" cm="1">
        <f t="array" ref="D266">IF(ROW()=ROW(D257),C260,INDEX(E257:E270,ROW()-ROW(D257)))</f>
        <v/>
      </c>
      <c r="E266" s="89" t="str">
        <f>IF(OR(D266="",C259="",C259&lt;=0,F266=""),"",TRIM(MID(D266,LEN(F266)+1+IF(MID(D266,LEN(F266)+1,1)=" ",1,0),99999)))</f>
        <v/>
      </c>
      <c r="F266" s="49" t="str">
        <f>IF(OR(G266="",G266=0,G266="0"),"",IF(LEN(G266)&lt;=C259,G266,IF(LEN(SUBSTITUTE(H266," ",""))=C259+1,LEFT(G266,C259),LEFT(G266,FIND("§",SUBSTITUTE(H266," ","§",LEN(H266)-LEN(SUBSTITUTE(H266," ",""))))-1))))</f>
        <v/>
      </c>
      <c r="G266" s="49" t="str">
        <f t="shared" si="8"/>
        <v/>
      </c>
      <c r="H266" s="49" t="str">
        <f>IF(OR(G266="",G266=0,G266="0"),"",LEFT(G266,C259+1))</f>
        <v/>
      </c>
      <c r="I266" s="246" t="str">
        <f>IF(LEN(TRIM(J266))&gt;0,MAX(I18:I265)+1,"")</f>
        <v/>
      </c>
      <c r="J266" s="110"/>
      <c r="K266" s="107"/>
      <c r="L266" s="107"/>
      <c r="M266" s="150"/>
      <c r="W266" s="3">
        <v>1</v>
      </c>
    </row>
    <row r="267" spans="2:23" ht="21" customHeight="1">
      <c r="B267" s="784"/>
      <c r="C267" s="55"/>
      <c r="D267" s="49" t="str" cm="1">
        <f t="array" ref="D267">IF(ROW()=ROW(D257),C260,INDEX(E257:E270,ROW()-ROW(D257)))</f>
        <v/>
      </c>
      <c r="E267" s="89" t="str">
        <f>IF(OR(D267="",C259="",C259&lt;=0,F267=""),"",TRIM(MID(D267,LEN(F267)+1+IF(MID(D267,LEN(F267)+1,1)=" ",1,0),99999)))</f>
        <v/>
      </c>
      <c r="F267" s="49" t="str">
        <f>IF(OR(G267="",G267=0,G267="0"),"",IF(LEN(G267)&lt;=C259,G267,IF(LEN(SUBSTITUTE(H267," ",""))=C259+1,LEFT(G267,C259),LEFT(G267,FIND("§",SUBSTITUTE(H267," ","§",LEN(H267)-LEN(SUBSTITUTE(H267," ",""))))-1))))</f>
        <v/>
      </c>
      <c r="G267" s="49" t="str">
        <f t="shared" si="8"/>
        <v/>
      </c>
      <c r="H267" s="49" t="str">
        <f>IF(OR(G267="",G267=0,G267="0"),"",LEFT(G267,C259+1))</f>
        <v/>
      </c>
      <c r="I267" s="246" t="str">
        <f>IF(LEN(TRIM(J267))&gt;0,MAX(I18:I266)+1,"")</f>
        <v/>
      </c>
      <c r="J267" s="110"/>
      <c r="K267" s="107"/>
      <c r="L267" s="107"/>
      <c r="M267" s="150"/>
      <c r="W267" s="3">
        <v>1</v>
      </c>
    </row>
    <row r="268" spans="2:23" ht="21" customHeight="1">
      <c r="B268" s="784"/>
      <c r="C268" s="55"/>
      <c r="D268" s="49" t="str" cm="1">
        <f t="array" ref="D268">IF(ROW()=ROW(D257),C260,INDEX(E257:E270,ROW()-ROW(D257)))</f>
        <v/>
      </c>
      <c r="E268" s="89" t="str">
        <f>IF(OR(D268="",C259="",C259&lt;=0,F268=""),"",TRIM(MID(D268,LEN(F268)+1+IF(MID(D268,LEN(F268)+1,1)=" ",1,0),99999)))</f>
        <v/>
      </c>
      <c r="F268" s="49" t="str">
        <f>IF(OR(G268="",G268=0,G268="0"),"",IF(LEN(G268)&lt;=C259,G268,IF(LEN(SUBSTITUTE(H268," ",""))=C259+1,LEFT(G268,C259),LEFT(G268,FIND("§",SUBSTITUTE(H268," ","§",LEN(H268)-LEN(SUBSTITUTE(H268," ",""))))-1))))</f>
        <v/>
      </c>
      <c r="G268" s="49" t="str">
        <f t="shared" si="8"/>
        <v/>
      </c>
      <c r="H268" s="49" t="str">
        <f>IF(OR(G268="",G268=0,G268="0"),"",LEFT(G268,C259+1))</f>
        <v/>
      </c>
      <c r="I268" s="246" t="str">
        <f>IF(LEN(TRIM(J268))&gt;0,MAX(I18:I267)+1,"")</f>
        <v/>
      </c>
      <c r="J268" s="110"/>
      <c r="K268" s="107"/>
      <c r="L268" s="107"/>
      <c r="M268" s="150"/>
      <c r="W268" s="3">
        <v>1</v>
      </c>
    </row>
    <row r="269" spans="2:23" ht="21" customHeight="1">
      <c r="B269" s="784"/>
      <c r="C269" s="55"/>
      <c r="D269" s="49" t="str" cm="1">
        <f t="array" ref="D269">IF(ROW()=ROW(D257),C260,INDEX(E257:E270,ROW()-ROW(D257)))</f>
        <v/>
      </c>
      <c r="E269" s="89" t="str">
        <f>IF(OR(D269="",C259="",C259&lt;=0,F269=""),"",TRIM(MID(D269,LEN(F269)+1+IF(MID(D269,LEN(F269)+1,1)=" ",1,0),99999)))</f>
        <v/>
      </c>
      <c r="F269" s="49" t="str">
        <f>IF(OR(G269="",G269=0,G269="0"),"",IF(LEN(G269)&lt;=C259,G269,IF(LEN(SUBSTITUTE(H269," ",""))=C259+1,LEFT(G269,C259),LEFT(G269,FIND("§",SUBSTITUTE(H269," ","§",LEN(H269)-LEN(SUBSTITUTE(H269," ",""))))-1))))</f>
        <v/>
      </c>
      <c r="G269" s="49" t="str">
        <f t="shared" si="8"/>
        <v/>
      </c>
      <c r="H269" s="49" t="str">
        <f>IF(OR(G269="",G269=0,G269="0"),"",LEFT(G269,C259+1))</f>
        <v/>
      </c>
      <c r="I269" s="246" t="str">
        <f>IF(LEN(TRIM(J269))&gt;0,MAX(I18:I268)+1,"")</f>
        <v/>
      </c>
      <c r="J269" s="110"/>
      <c r="K269" s="107"/>
      <c r="L269" s="107"/>
      <c r="M269" s="150"/>
      <c r="W269" s="3">
        <v>1</v>
      </c>
    </row>
    <row r="270" spans="2:23" ht="21" customHeight="1">
      <c r="B270" s="784"/>
      <c r="C270" s="55"/>
      <c r="D270" s="49" t="str" cm="1">
        <f t="array" ref="D270">IF(ROW()=ROW(D257),C260,INDEX(E257:E270,ROW()-ROW(D257)))</f>
        <v/>
      </c>
      <c r="E270" s="89" t="str">
        <f>IF(OR(D270="",C259="",C259&lt;=0,F270=""),"",TRIM(MID(D270,LEN(F270)+1+IF(MID(D270,LEN(F270)+1,1)=" ",1,0),99999)))</f>
        <v/>
      </c>
      <c r="F270" s="49" t="str">
        <f>IF(OR(G270="",G270=0,G270="0"),"",IF(LEN(G270)&lt;=C259,G270,IF(LEN(SUBSTITUTE(H270," ",""))=C259+1,LEFT(G270,C259),LEFT(G270,FIND("§",SUBSTITUTE(H270," ","§",LEN(H270)-LEN(SUBSTITUTE(H270," ",""))))-1))))</f>
        <v/>
      </c>
      <c r="G270" s="49" t="str">
        <f t="shared" si="8"/>
        <v/>
      </c>
      <c r="H270" s="49" t="str">
        <f>IF(OR(G270="",G270=0,G270="0"),"",LEFT(G270,C259+1))</f>
        <v/>
      </c>
      <c r="I270" s="246" t="str">
        <f>IF(LEN(TRIM(J270))&gt;0,MAX(I18:I269)+1,"")</f>
        <v/>
      </c>
      <c r="J270" s="110"/>
      <c r="K270" s="107"/>
      <c r="L270" s="107"/>
      <c r="M270" s="150"/>
      <c r="W270" s="3">
        <v>1</v>
      </c>
    </row>
    <row r="271" spans="2:23" ht="21" customHeight="1">
      <c r="B271" s="784"/>
      <c r="C271" s="88" t="str">
        <f>IF(TRIM(SUBSTITUTE(K37,CHAR(160),""))="","",K37)</f>
        <v/>
      </c>
      <c r="D271" s="49" t="str" cm="1">
        <f t="array" ref="D271">IF(ROW()=ROW(D271),C274,INDEX(E271:E284,ROW()-ROW(D271)))</f>
        <v/>
      </c>
      <c r="E271" s="89" t="str">
        <f>IF(OR(D271="",C273="",C273&lt;=0,F271=""),"",TRIM(MID(D271,LEN(F271)+1+IF(MID(D271,LEN(F271)+1,1)=" ",1,0),99999)))</f>
        <v/>
      </c>
      <c r="F271" s="49" t="str">
        <f>IF(OR(G271="",G271=0,G271="0"),"",IF(LEN(G271)&lt;=C273,G271,IF(LEN(SUBSTITUTE(H271," ",""))=C273+1,LEFT(G271,C273),LEFT(G271,FIND("§",SUBSTITUTE(H271," ","§",LEN(H271)-LEN(SUBSTITUTE(H271," ",""))))-1))))</f>
        <v/>
      </c>
      <c r="G271" s="49" t="str">
        <f t="shared" si="8"/>
        <v/>
      </c>
      <c r="H271" s="49" t="str">
        <f>IF(OR(G271="",G271=0,G271="0"),"",LEFT(G271,C273+1))</f>
        <v/>
      </c>
      <c r="I271" s="246" t="str">
        <f>IF(LEN(TRIM(J271))&gt;0,MAX(I18:I270)+1,"")</f>
        <v/>
      </c>
      <c r="J271" s="110"/>
      <c r="K271" s="107"/>
      <c r="L271" s="107"/>
      <c r="M271" s="150"/>
      <c r="W271" s="3">
        <v>1</v>
      </c>
    </row>
    <row r="272" spans="2:23" ht="21" customHeight="1">
      <c r="B272" s="784"/>
      <c r="C272" s="55" t="str">
        <f>TRIM(SUBSTITUTE(SUBSTITUTE(SUBSTITUTE(SUBSTITUTE(SUBSTITUTE(SUBSTITUTE(SUBSTITUTE(SUBSTITUTE(SUBSTITUTE(CLEAN(IF(OR(LEFT(C271,1)="-",LEFT(C271,1)="="),MID(C271,2,99999),C271)),"—","-"),"–","-"),CHAR(160)," "),CHAR(9)," "),CHAR(13)," "),CHAR(10)," ")," "," ")," "," ")," "," "))</f>
        <v/>
      </c>
      <c r="D272" s="49" t="str" cm="1">
        <f t="array" ref="D272">IF(ROW()=ROW(D271),C274,INDEX(E271:E284,ROW()-ROW(D271)))</f>
        <v/>
      </c>
      <c r="E272" s="89" t="str">
        <f>IF(OR(D272="",C273="",C273&lt;=0,F272=""),"",TRIM(MID(D272,LEN(F272)+1+IF(MID(D272,LEN(F272)+1,1)=" ",1,0),99999)))</f>
        <v/>
      </c>
      <c r="F272" s="49" t="str">
        <f>IF(OR(G272="",G272=0,G272="0"),"",IF(LEN(G272)&lt;=C273,G272,IF(LEN(SUBSTITUTE(H272," ",""))=C273+1,LEFT(G272,C273),LEFT(G272,FIND("§",SUBSTITUTE(H272," ","§",LEN(H272)-LEN(SUBSTITUTE(H272," ",""))))-1))))</f>
        <v/>
      </c>
      <c r="G272" s="49" t="str">
        <f t="shared" si="8"/>
        <v/>
      </c>
      <c r="H272" s="49" t="str">
        <f>IF(OR(G272="",G272=0,G272="0"),"",LEFT(G272,C273+1))</f>
        <v/>
      </c>
      <c r="I272" s="246" t="str">
        <f>IF(LEN(TRIM(J272))&gt;0,MAX(I18:I271)+1,"")</f>
        <v/>
      </c>
      <c r="J272" s="110"/>
      <c r="K272" s="107"/>
      <c r="L272" s="107"/>
      <c r="M272" s="150"/>
      <c r="W272" s="3">
        <v>1</v>
      </c>
    </row>
    <row r="273" spans="2:23" ht="21" customHeight="1">
      <c r="B273" s="784"/>
      <c r="C273" s="92">
        <f>C16</f>
        <v>120</v>
      </c>
      <c r="D273" s="49" t="str" cm="1">
        <f t="array" ref="D273">IF(ROW()=ROW(D271),C274,INDEX(E271:E284,ROW()-ROW(D271)))</f>
        <v/>
      </c>
      <c r="E273" s="89" t="str">
        <f>IF(OR(D273="",C273="",C273&lt;=0,F273=""),"",TRIM(MID(D273,LEN(F273)+1+IF(MID(D273,LEN(F273)+1,1)=" ",1,0),99999)))</f>
        <v/>
      </c>
      <c r="F273" s="49" t="str">
        <f>IF(OR(G273="",G273=0,G273="0"),"",IF(LEN(G273)&lt;=C273,G273,IF(LEN(SUBSTITUTE(H273," ",""))=C273+1,LEFT(G273,C273),LEFT(G273,FIND("§",SUBSTITUTE(H273," ","§",LEN(H273)-LEN(SUBSTITUTE(H273," ",""))))-1))))</f>
        <v/>
      </c>
      <c r="G273" s="49" t="str">
        <f t="shared" si="8"/>
        <v/>
      </c>
      <c r="H273" s="49" t="str">
        <f>IF(OR(G273="",G273=0,G273="0"),"",LEFT(G273,C273+1))</f>
        <v/>
      </c>
      <c r="I273" s="246" t="str">
        <f>IF(LEN(TRIM(J273))&gt;0,MAX(I18:I272)+1,"")</f>
        <v/>
      </c>
      <c r="J273" s="110"/>
      <c r="K273" s="107"/>
      <c r="L273" s="107"/>
      <c r="M273" s="150"/>
      <c r="W273" s="3">
        <v>1</v>
      </c>
    </row>
    <row r="274" spans="2:23" ht="21" customHeight="1">
      <c r="B274" s="784"/>
      <c r="C274" s="55" t="str">
        <f>IF(UPPER(TRIM(C17))="X",C278,C272)</f>
        <v/>
      </c>
      <c r="D274" s="49" t="str" cm="1">
        <f t="array" ref="D274">IF(ROW()=ROW(D271),C274,INDEX(E271:E284,ROW()-ROW(D271)))</f>
        <v/>
      </c>
      <c r="E274" s="89" t="str">
        <f>IF(OR(D274="",C273="",C273&lt;=0,F274=""),"",TRIM(MID(D274,LEN(F274)+1+IF(MID(D274,LEN(F274)+1,1)=" ",1,0),99999)))</f>
        <v/>
      </c>
      <c r="F274" s="49" t="str">
        <f>IF(OR(G274="",G274=0,G274="0"),"",IF(LEN(G274)&lt;=C273,G274,IF(LEN(SUBSTITUTE(H274," ",""))=C273+1,LEFT(G274,C273),LEFT(G274,FIND("§",SUBSTITUTE(H274," ","§",LEN(H274)-LEN(SUBSTITUTE(H274," ",""))))-1))))</f>
        <v/>
      </c>
      <c r="G274" s="49" t="str">
        <f t="shared" si="8"/>
        <v/>
      </c>
      <c r="H274" s="49" t="str">
        <f>IF(OR(G274="",G274=0,G274="0"),"",LEFT(G274,C273+1))</f>
        <v/>
      </c>
      <c r="I274" s="246" t="str">
        <f>IF(LEN(TRIM(J274))&gt;0,MAX(I18:I273)+1,"")</f>
        <v/>
      </c>
      <c r="J274" s="110"/>
      <c r="K274" s="107"/>
      <c r="L274" s="107"/>
      <c r="M274" s="150"/>
      <c r="W274" s="3">
        <v>1</v>
      </c>
    </row>
    <row r="275" spans="2:23" ht="21" customHeight="1">
      <c r="B275" s="784"/>
      <c r="C275" s="94" t="str">
        <f>TRIM(SUBSTITUTE(SUBSTITUTE(SUBSTITUTE(SUBSTITUTE(SUBSTITUTE(SUBSTITUTE(SUBSTITUTE(SUBSTITUTE(SUBSTITUTE(SUBSTITUTE(C272,","," "),";"," "),":"," "),"!"," "),"?"," "),"…"," "),"»"," "),"«"," "),"/"," "),"."," "))</f>
        <v/>
      </c>
      <c r="D275" s="49" t="str" cm="1">
        <f t="array" ref="D275">IF(ROW()=ROW(D271),C274,INDEX(E271:E284,ROW()-ROW(D271)))</f>
        <v/>
      </c>
      <c r="E275" s="89" t="str">
        <f>IF(OR(D275="",C273="",C273&lt;=0,F275=""),"",TRIM(MID(D275,LEN(F275)+1+IF(MID(D275,LEN(F275)+1,1)=" ",1,0),99999)))</f>
        <v/>
      </c>
      <c r="F275" s="49" t="str">
        <f>IF(OR(G275="",G275=0,G275="0"),"",IF(LEN(G275)&lt;=C273,G275,IF(LEN(SUBSTITUTE(H275," ",""))=C273+1,LEFT(G275,C273),LEFT(G275,FIND("§",SUBSTITUTE(H275," ","§",LEN(H275)-LEN(SUBSTITUTE(H275," ",""))))-1))))</f>
        <v/>
      </c>
      <c r="G275" s="49" t="str">
        <f t="shared" ref="G275:G338" si="9">IF(OR(D275="",D275=0),"",TRIM(SUBSTITUTE(SUBSTITUTE(D275,CHAR(160)," "),CHAR(10)," ")))</f>
        <v/>
      </c>
      <c r="H275" s="49" t="str">
        <f>IF(OR(G275="",G275=0,G275="0"),"",LEFT(G275,C273+1))</f>
        <v/>
      </c>
      <c r="I275" s="246" t="str">
        <f>IF(LEN(TRIM(J275))&gt;0,MAX(I18:I274)+1,"")</f>
        <v/>
      </c>
      <c r="J275" s="110"/>
      <c r="K275" s="107"/>
      <c r="L275" s="107"/>
      <c r="M275" s="150"/>
      <c r="W275" s="3">
        <v>1</v>
      </c>
    </row>
    <row r="276" spans="2:23" ht="21" customHeight="1">
      <c r="B276" s="784"/>
      <c r="C276" s="49" t="str">
        <f>TRIM(SUBSTITUTE(SUBSTITUTE(SUBSTITUTE(SUBSTITUTE(SUBSTITUTE(SUBSTITUTE(SUBSTITUTE(SUBSTITUTE(C275,"("," "),")"," "),CHAR(34)," "),"-"," "),"_"," "),"&lt;"," "),"&gt;"," "),"="," "))</f>
        <v/>
      </c>
      <c r="D276" s="49" t="str" cm="1">
        <f t="array" ref="D276">IF(ROW()=ROW(D271),C274,INDEX(E271:E284,ROW()-ROW(D271)))</f>
        <v/>
      </c>
      <c r="E276" s="89" t="str">
        <f>IF(OR(D276="",C273="",C273&lt;=0,F276=""),"",TRIM(MID(D276,LEN(F276)+1+IF(MID(D276,LEN(F276)+1,1)=" ",1,0),99999)))</f>
        <v/>
      </c>
      <c r="F276" s="49" t="str">
        <f>IF(OR(G276="",G276=0,G276="0"),"",IF(LEN(G276)&lt;=C273,G276,IF(LEN(SUBSTITUTE(H276," ",""))=C273+1,LEFT(G276,C273),LEFT(G276,FIND("§",SUBSTITUTE(H276," ","§",LEN(H276)-LEN(SUBSTITUTE(H276," ",""))))-1))))</f>
        <v/>
      </c>
      <c r="G276" s="49" t="str">
        <f t="shared" si="9"/>
        <v/>
      </c>
      <c r="H276" s="49" t="str">
        <f>IF(OR(G276="",G276=0,G276="0"),"",LEFT(G276,C273+1))</f>
        <v/>
      </c>
      <c r="I276" s="246" t="str">
        <f>IF(LEN(TRIM(J276))&gt;0,MAX(I18:I275)+1,"")</f>
        <v/>
      </c>
      <c r="J276" s="110"/>
      <c r="K276" s="107"/>
      <c r="L276" s="107"/>
      <c r="M276" s="150"/>
      <c r="W276" s="3">
        <v>1</v>
      </c>
    </row>
    <row r="277" spans="2:23" ht="21" customHeight="1">
      <c r="B277" s="784"/>
      <c r="C277" s="55" t="str">
        <f>TRIM(SUBSTITUTE(SUBSTITUTE(SUBSTITUTE(SUBSTITUTE(C276,"►"," "),"▼"," "),"▲"," "),"◄"," "))</f>
        <v/>
      </c>
      <c r="D277" s="49" t="str" cm="1">
        <f t="array" ref="D277">IF(ROW()=ROW(D271),C274,INDEX(E271:E284,ROW()-ROW(D271)))</f>
        <v/>
      </c>
      <c r="E277" s="89" t="str">
        <f>IF(OR(D277="",C273="",C273&lt;=0,F277=""),"",TRIM(MID(D277,LEN(F277)+1+IF(MID(D277,LEN(F277)+1,1)=" ",1,0),99999)))</f>
        <v/>
      </c>
      <c r="F277" s="49" t="str">
        <f>IF(OR(G277="",G277=0,G277="0"),"",IF(LEN(G277)&lt;=C273,G277,IF(LEN(SUBSTITUTE(H277," ",""))=C273+1,LEFT(G277,C273),LEFT(G277,FIND("§",SUBSTITUTE(H277," ","§",LEN(H277)-LEN(SUBSTITUTE(H277," ",""))))-1))))</f>
        <v/>
      </c>
      <c r="G277" s="49" t="str">
        <f t="shared" si="9"/>
        <v/>
      </c>
      <c r="H277" s="49" t="str">
        <f>IF(OR(G277="",G277=0,G277="0"),"",LEFT(G277,C273+1))</f>
        <v/>
      </c>
      <c r="I277" s="246" t="str">
        <f>IF(LEN(TRIM(J277))&gt;0,MAX(I18:I276)+1,"")</f>
        <v/>
      </c>
      <c r="J277" s="110"/>
      <c r="K277" s="107"/>
      <c r="L277" s="107"/>
      <c r="M277" s="150"/>
      <c r="W277" s="3">
        <v>1</v>
      </c>
    </row>
    <row r="278" spans="2:23" ht="21" customHeight="1">
      <c r="B278" s="784"/>
      <c r="C278" s="55" t="str">
        <f>TRIM(SUBSTITUTE(SUBSTITUTE(C277,"“"," "),"”"," "))</f>
        <v/>
      </c>
      <c r="D278" s="49" t="str" cm="1">
        <f t="array" ref="D278">IF(ROW()=ROW(D271),C274,INDEX(E271:E284,ROW()-ROW(D271)))</f>
        <v/>
      </c>
      <c r="E278" s="89" t="str">
        <f>IF(OR(D278="",C273="",C273&lt;=0,F278=""),"",TRIM(MID(D278,LEN(F278)+1+IF(MID(D278,LEN(F278)+1,1)=" ",1,0),99999)))</f>
        <v/>
      </c>
      <c r="F278" s="49" t="str">
        <f>IF(OR(G278="",G278=0,G278="0"),"",IF(LEN(G278)&lt;=C273,G278,IF(LEN(SUBSTITUTE(H278," ",""))=C273+1,LEFT(G278,C273),LEFT(G278,FIND("§",SUBSTITUTE(H278," ","§",LEN(H278)-LEN(SUBSTITUTE(H278," ",""))))-1))))</f>
        <v/>
      </c>
      <c r="G278" s="49" t="str">
        <f t="shared" si="9"/>
        <v/>
      </c>
      <c r="H278" s="49" t="str">
        <f>IF(OR(G278="",G278=0,G278="0"),"",LEFT(G278,C273+1))</f>
        <v/>
      </c>
      <c r="I278" s="246" t="str">
        <f>IF(LEN(TRIM(J278))&gt;0,MAX(I18:I277)+1,"")</f>
        <v/>
      </c>
      <c r="J278" s="110"/>
      <c r="K278" s="107"/>
      <c r="L278" s="107"/>
      <c r="M278" s="150"/>
      <c r="W278" s="3">
        <v>1</v>
      </c>
    </row>
    <row r="279" spans="2:23" ht="21" customHeight="1">
      <c r="B279" s="784"/>
      <c r="C279" s="55"/>
      <c r="D279" s="49" t="str" cm="1">
        <f t="array" ref="D279">IF(ROW()=ROW(D271),C274,INDEX(E271:E284,ROW()-ROW(D271)))</f>
        <v/>
      </c>
      <c r="E279" s="89" t="str">
        <f>IF(OR(D279="",C273="",C273&lt;=0,F279=""),"",TRIM(MID(D279,LEN(F279)+1+IF(MID(D279,LEN(F279)+1,1)=" ",1,0),99999)))</f>
        <v/>
      </c>
      <c r="F279" s="49" t="str">
        <f>IF(OR(G279="",G279=0,G279="0"),"",IF(LEN(G279)&lt;=C273,G279,IF(LEN(SUBSTITUTE(H279," ",""))=C273+1,LEFT(G279,C273),LEFT(G279,FIND("§",SUBSTITUTE(H279," ","§",LEN(H279)-LEN(SUBSTITUTE(H279," ",""))))-1))))</f>
        <v/>
      </c>
      <c r="G279" s="49" t="str">
        <f t="shared" si="9"/>
        <v/>
      </c>
      <c r="H279" s="49" t="str">
        <f>IF(OR(G279="",G279=0,G279="0"),"",LEFT(G279,C273+1))</f>
        <v/>
      </c>
      <c r="I279" s="246" t="str">
        <f>IF(LEN(TRIM(J279))&gt;0,MAX(I18:I278)+1,"")</f>
        <v/>
      </c>
      <c r="J279" s="110"/>
      <c r="K279" s="107"/>
      <c r="L279" s="107"/>
      <c r="M279" s="150"/>
      <c r="W279" s="3">
        <v>1</v>
      </c>
    </row>
    <row r="280" spans="2:23" ht="21" customHeight="1">
      <c r="B280" s="784"/>
      <c r="C280" s="55"/>
      <c r="D280" s="49" t="str" cm="1">
        <f t="array" ref="D280">IF(ROW()=ROW(D271),C274,INDEX(E271:E284,ROW()-ROW(D271)))</f>
        <v/>
      </c>
      <c r="E280" s="89" t="str">
        <f>IF(OR(D280="",C273="",C273&lt;=0,F280=""),"",TRIM(MID(D280,LEN(F280)+1+IF(MID(D280,LEN(F280)+1,1)=" ",1,0),99999)))</f>
        <v/>
      </c>
      <c r="F280" s="49" t="str">
        <f>IF(OR(G280="",G280=0,G280="0"),"",IF(LEN(G280)&lt;=C273,G280,IF(LEN(SUBSTITUTE(H280," ",""))=C273+1,LEFT(G280,C273),LEFT(G280,FIND("§",SUBSTITUTE(H280," ","§",LEN(H280)-LEN(SUBSTITUTE(H280," ",""))))-1))))</f>
        <v/>
      </c>
      <c r="G280" s="49" t="str">
        <f t="shared" si="9"/>
        <v/>
      </c>
      <c r="H280" s="49" t="str">
        <f>IF(OR(G280="",G280=0,G280="0"),"",LEFT(G280,C273+1))</f>
        <v/>
      </c>
      <c r="I280" s="246" t="str">
        <f>IF(LEN(TRIM(J280))&gt;0,MAX(I18:I279)+1,"")</f>
        <v/>
      </c>
      <c r="J280" s="110"/>
      <c r="K280" s="107"/>
      <c r="L280" s="107"/>
      <c r="M280" s="150"/>
      <c r="W280" s="3">
        <v>1</v>
      </c>
    </row>
    <row r="281" spans="2:23" ht="21" customHeight="1">
      <c r="B281" s="784"/>
      <c r="C281" s="55"/>
      <c r="D281" s="49" t="str" cm="1">
        <f t="array" ref="D281">IF(ROW()=ROW(D271),C274,INDEX(E271:E284,ROW()-ROW(D271)))</f>
        <v/>
      </c>
      <c r="E281" s="89" t="str">
        <f>IF(OR(D281="",C273="",C273&lt;=0,F281=""),"",TRIM(MID(D281,LEN(F281)+1+IF(MID(D281,LEN(F281)+1,1)=" ",1,0),99999)))</f>
        <v/>
      </c>
      <c r="F281" s="49" t="str">
        <f>IF(OR(G281="",G281=0,G281="0"),"",IF(LEN(G281)&lt;=C273,G281,IF(LEN(SUBSTITUTE(H281," ",""))=C273+1,LEFT(G281,C273),LEFT(G281,FIND("§",SUBSTITUTE(H281," ","§",LEN(H281)-LEN(SUBSTITUTE(H281," ",""))))-1))))</f>
        <v/>
      </c>
      <c r="G281" s="49" t="str">
        <f t="shared" si="9"/>
        <v/>
      </c>
      <c r="H281" s="49" t="str">
        <f>IF(OR(G281="",G281=0,G281="0"),"",LEFT(G281,C273+1))</f>
        <v/>
      </c>
      <c r="I281" s="246" t="str">
        <f>IF(LEN(TRIM(J281))&gt;0,MAX(I18:I280)+1,"")</f>
        <v/>
      </c>
      <c r="J281" s="110"/>
      <c r="K281" s="107"/>
      <c r="L281" s="107"/>
      <c r="M281" s="150"/>
      <c r="W281" s="3">
        <v>1</v>
      </c>
    </row>
    <row r="282" spans="2:23" ht="21" customHeight="1">
      <c r="B282" s="784"/>
      <c r="C282" s="55"/>
      <c r="D282" s="49" t="str" cm="1">
        <f t="array" ref="D282">IF(ROW()=ROW(D271),C274,INDEX(E271:E284,ROW()-ROW(D271)))</f>
        <v/>
      </c>
      <c r="E282" s="89" t="str">
        <f>IF(OR(D282="",C273="",C273&lt;=0,F282=""),"",TRIM(MID(D282,LEN(F282)+1+IF(MID(D282,LEN(F282)+1,1)=" ",1,0),99999)))</f>
        <v/>
      </c>
      <c r="F282" s="49" t="str">
        <f>IF(OR(G282="",G282=0,G282="0"),"",IF(LEN(G282)&lt;=C273,G282,IF(LEN(SUBSTITUTE(H282," ",""))=C273+1,LEFT(G282,C273),LEFT(G282,FIND("§",SUBSTITUTE(H282," ","§",LEN(H282)-LEN(SUBSTITUTE(H282," ",""))))-1))))</f>
        <v/>
      </c>
      <c r="G282" s="49" t="str">
        <f t="shared" si="9"/>
        <v/>
      </c>
      <c r="H282" s="49" t="str">
        <f>IF(OR(G282="",G282=0,G282="0"),"",LEFT(G282,C273+1))</f>
        <v/>
      </c>
      <c r="I282" s="246" t="str">
        <f>IF(LEN(TRIM(J282))&gt;0,MAX(I18:I281)+1,"")</f>
        <v/>
      </c>
      <c r="J282" s="110"/>
      <c r="K282" s="107"/>
      <c r="L282" s="107"/>
      <c r="M282" s="150"/>
      <c r="W282" s="3">
        <v>1</v>
      </c>
    </row>
    <row r="283" spans="2:23" ht="21" customHeight="1">
      <c r="B283" s="784"/>
      <c r="C283" s="55"/>
      <c r="D283" s="49" t="str" cm="1">
        <f t="array" ref="D283">IF(ROW()=ROW(D271),C274,INDEX(E271:E284,ROW()-ROW(D271)))</f>
        <v/>
      </c>
      <c r="E283" s="89" t="str">
        <f>IF(OR(D283="",C273="",C273&lt;=0,F283=""),"",TRIM(MID(D283,LEN(F283)+1+IF(MID(D283,LEN(F283)+1,1)=" ",1,0),99999)))</f>
        <v/>
      </c>
      <c r="F283" s="49" t="str">
        <f>IF(OR(G283="",G283=0,G283="0"),"",IF(LEN(G283)&lt;=C273,G283,IF(LEN(SUBSTITUTE(H283," ",""))=C273+1,LEFT(G283,C273),LEFT(G283,FIND("§",SUBSTITUTE(H283," ","§",LEN(H283)-LEN(SUBSTITUTE(H283," ",""))))-1))))</f>
        <v/>
      </c>
      <c r="G283" s="49" t="str">
        <f t="shared" si="9"/>
        <v/>
      </c>
      <c r="H283" s="49" t="str">
        <f>IF(OR(G283="",G283=0,G283="0"),"",LEFT(G283,C273+1))</f>
        <v/>
      </c>
      <c r="I283" s="246" t="str">
        <f>IF(LEN(TRIM(J283))&gt;0,MAX(I18:I282)+1,"")</f>
        <v/>
      </c>
      <c r="J283" s="110"/>
      <c r="K283" s="107"/>
      <c r="L283" s="107"/>
      <c r="M283" s="150"/>
      <c r="W283" s="3">
        <v>1</v>
      </c>
    </row>
    <row r="284" spans="2:23" ht="21" customHeight="1">
      <c r="B284" s="784"/>
      <c r="C284" s="55"/>
      <c r="D284" s="49" t="str" cm="1">
        <f t="array" ref="D284">IF(ROW()=ROW(D271),C274,INDEX(E271:E284,ROW()-ROW(D271)))</f>
        <v/>
      </c>
      <c r="E284" s="89" t="str">
        <f>IF(OR(D284="",C273="",C273&lt;=0,F284=""),"",TRIM(MID(D284,LEN(F284)+1+IF(MID(D284,LEN(F284)+1,1)=" ",1,0),99999)))</f>
        <v/>
      </c>
      <c r="F284" s="49" t="str">
        <f>IF(OR(G284="",G284=0,G284="0"),"",IF(LEN(G284)&lt;=C273,G284,IF(LEN(SUBSTITUTE(H284," ",""))=C273+1,LEFT(G284,C273),LEFT(G284,FIND("§",SUBSTITUTE(H284," ","§",LEN(H284)-LEN(SUBSTITUTE(H284," ",""))))-1))))</f>
        <v/>
      </c>
      <c r="G284" s="49" t="str">
        <f t="shared" si="9"/>
        <v/>
      </c>
      <c r="H284" s="49" t="str">
        <f>IF(OR(G284="",G284=0,G284="0"),"",LEFT(G284,C273+1))</f>
        <v/>
      </c>
      <c r="I284" s="246" t="str">
        <f>IF(LEN(TRIM(J284))&gt;0,MAX(I18:I283)+1,"")</f>
        <v/>
      </c>
      <c r="J284" s="110"/>
      <c r="K284" s="107"/>
      <c r="L284" s="107"/>
      <c r="M284" s="150"/>
      <c r="W284" s="3">
        <v>1</v>
      </c>
    </row>
    <row r="285" spans="2:23" ht="21" customHeight="1">
      <c r="B285" s="784"/>
      <c r="C285" s="88" t="str">
        <f>IF(TRIM(SUBSTITUTE(K38,CHAR(160),""))="","",K38)</f>
        <v>8. Ajoutez les champignons dans la cocotte environ 30 minutes avant la fin de la cuisson.</v>
      </c>
      <c r="D285" s="49" t="str" cm="1">
        <f t="array" ref="D285">IF(ROW()=ROW(D285),C288,INDEX(E285:E298,ROW()-ROW(D285)))</f>
        <v>8. Ajoutez les champignons dans la cocotte environ 30 minutes avant la fin de la cuisson.</v>
      </c>
      <c r="E285" s="89" t="str">
        <f>IF(OR(D285="",C287="",C287&lt;=0,F285=""),"",TRIM(MID(D285,LEN(F285)+1+IF(MID(D285,LEN(F285)+1,1)=" ",1,0),99999)))</f>
        <v/>
      </c>
      <c r="F285" s="49" t="str">
        <f>IF(OR(G285="",G285=0,G285="0"),"",IF(LEN(G285)&lt;=C287,G285,IF(LEN(SUBSTITUTE(H285," ",""))=C287+1,LEFT(G285,C287),LEFT(G285,FIND("§",SUBSTITUTE(H285," ","§",LEN(H285)-LEN(SUBSTITUTE(H285," ",""))))-1))))</f>
        <v>8. Ajoutez les champignons dans la cocotte environ 30 minutes avant la fin de la cuisson.</v>
      </c>
      <c r="G285" s="49" t="str">
        <f t="shared" si="9"/>
        <v>8. Ajoutez les champignons dans la cocotte environ 30 minutes avant la fin de la cuisson.</v>
      </c>
      <c r="H285" s="49" t="str">
        <f>IF(OR(G285="",G285=0,G285="0"),"",LEFT(G285,C287+1))</f>
        <v>8. Ajoutez les champignons dans la cocotte environ 30 minutes avant la fin de la cuisson.</v>
      </c>
      <c r="I285" s="246" t="str">
        <f>IF(LEN(TRIM(J285))&gt;0,MAX(I18:I284)+1,"")</f>
        <v/>
      </c>
      <c r="J285" s="110"/>
      <c r="K285" s="107"/>
      <c r="L285" s="107"/>
      <c r="M285" s="150"/>
      <c r="W285" s="3">
        <v>1</v>
      </c>
    </row>
    <row r="286" spans="2:23" ht="21" customHeight="1">
      <c r="B286" s="784"/>
      <c r="C286" s="55" t="str">
        <f>TRIM(SUBSTITUTE(SUBSTITUTE(SUBSTITUTE(SUBSTITUTE(SUBSTITUTE(SUBSTITUTE(SUBSTITUTE(SUBSTITUTE(SUBSTITUTE(CLEAN(IF(OR(LEFT(C285,1)="-",LEFT(C285,1)="="),MID(C285,2,99999),C285)),"—","-"),"–","-"),CHAR(160)," "),CHAR(9)," "),CHAR(13)," "),CHAR(10)," ")," "," ")," "," ")," "," "))</f>
        <v>8. Ajoutez les champignons dans la cocotte environ 30 minutes avant la fin de la cuisson.</v>
      </c>
      <c r="D286" s="49" t="str" cm="1">
        <f t="array" ref="D286">IF(ROW()=ROW(D285),C288,INDEX(E285:E298,ROW()-ROW(D285)))</f>
        <v/>
      </c>
      <c r="E286" s="89" t="str">
        <f>IF(OR(D286="",C287="",C287&lt;=0,F286=""),"",TRIM(MID(D286,LEN(F286)+1+IF(MID(D286,LEN(F286)+1,1)=" ",1,0),99999)))</f>
        <v/>
      </c>
      <c r="F286" s="49" t="str">
        <f>IF(OR(G286="",G286=0,G286="0"),"",IF(LEN(G286)&lt;=C287,G286,IF(LEN(SUBSTITUTE(H286," ",""))=C287+1,LEFT(G286,C287),LEFT(G286,FIND("§",SUBSTITUTE(H286," ","§",LEN(H286)-LEN(SUBSTITUTE(H286," ",""))))-1))))</f>
        <v/>
      </c>
      <c r="G286" s="49" t="str">
        <f t="shared" si="9"/>
        <v/>
      </c>
      <c r="H286" s="49" t="str">
        <f>IF(OR(G286="",G286=0,G286="0"),"",LEFT(G286,C287+1))</f>
        <v/>
      </c>
      <c r="I286" s="246" t="str">
        <f>IF(LEN(TRIM(J286))&gt;0,MAX(I18:I285)+1,"")</f>
        <v/>
      </c>
      <c r="J286" s="110"/>
      <c r="K286" s="107"/>
      <c r="L286" s="107"/>
      <c r="M286" s="150"/>
      <c r="W286" s="3">
        <v>1</v>
      </c>
    </row>
    <row r="287" spans="2:23" ht="21" customHeight="1">
      <c r="B287" s="784"/>
      <c r="C287" s="92">
        <f>C16</f>
        <v>120</v>
      </c>
      <c r="D287" s="49" t="str" cm="1">
        <f t="array" ref="D287">IF(ROW()=ROW(D285),C288,INDEX(E285:E298,ROW()-ROW(D285)))</f>
        <v/>
      </c>
      <c r="E287" s="89" t="str">
        <f>IF(OR(D287="",C287="",C287&lt;=0,F287=""),"",TRIM(MID(D287,LEN(F287)+1+IF(MID(D287,LEN(F287)+1,1)=" ",1,0),99999)))</f>
        <v/>
      </c>
      <c r="F287" s="49" t="str">
        <f>IF(OR(G287="",G287=0,G287="0"),"",IF(LEN(G287)&lt;=C287,G287,IF(LEN(SUBSTITUTE(H287," ",""))=C287+1,LEFT(G287,C287),LEFT(G287,FIND("§",SUBSTITUTE(H287," ","§",LEN(H287)-LEN(SUBSTITUTE(H287," ",""))))-1))))</f>
        <v/>
      </c>
      <c r="G287" s="49" t="str">
        <f t="shared" si="9"/>
        <v/>
      </c>
      <c r="H287" s="49" t="str">
        <f>IF(OR(G287="",G287=0,G287="0"),"",LEFT(G287,C287+1))</f>
        <v/>
      </c>
      <c r="I287" s="246" t="str">
        <f>IF(LEN(TRIM(J287))&gt;0,MAX(I18:I286)+1,"")</f>
        <v/>
      </c>
      <c r="J287" s="110"/>
      <c r="K287" s="107"/>
      <c r="L287" s="107"/>
      <c r="M287" s="150"/>
      <c r="W287" s="3">
        <v>1</v>
      </c>
    </row>
    <row r="288" spans="2:23" ht="21" customHeight="1">
      <c r="B288" s="784"/>
      <c r="C288" s="55" t="str">
        <f>IF(UPPER(TRIM(C17))="X",C292,C286)</f>
        <v>8. Ajoutez les champignons dans la cocotte environ 30 minutes avant la fin de la cuisson.</v>
      </c>
      <c r="D288" s="49" t="str" cm="1">
        <f t="array" ref="D288">IF(ROW()=ROW(D285),C288,INDEX(E285:E298,ROW()-ROW(D285)))</f>
        <v/>
      </c>
      <c r="E288" s="89" t="str">
        <f>IF(OR(D288="",C287="",C287&lt;=0,F288=""),"",TRIM(MID(D288,LEN(F288)+1+IF(MID(D288,LEN(F288)+1,1)=" ",1,0),99999)))</f>
        <v/>
      </c>
      <c r="F288" s="49" t="str">
        <f>IF(OR(G288="",G288=0,G288="0"),"",IF(LEN(G288)&lt;=C287,G288,IF(LEN(SUBSTITUTE(H288," ",""))=C287+1,LEFT(G288,C287),LEFT(G288,FIND("§",SUBSTITUTE(H288," ","§",LEN(H288)-LEN(SUBSTITUTE(H288," ",""))))-1))))</f>
        <v/>
      </c>
      <c r="G288" s="49" t="str">
        <f t="shared" si="9"/>
        <v/>
      </c>
      <c r="H288" s="49" t="str">
        <f>IF(OR(G288="",G288=0,G288="0"),"",LEFT(G288,C287+1))</f>
        <v/>
      </c>
      <c r="I288" s="246" t="str">
        <f>IF(LEN(TRIM(J288))&gt;0,MAX(I18:I287)+1,"")</f>
        <v/>
      </c>
      <c r="J288" s="110"/>
      <c r="K288" s="107"/>
      <c r="L288" s="107"/>
      <c r="M288" s="150"/>
      <c r="W288" s="3">
        <v>1</v>
      </c>
    </row>
    <row r="289" spans="2:23" ht="21" customHeight="1">
      <c r="B289" s="784"/>
      <c r="C289" s="94" t="str">
        <f>TRIM(SUBSTITUTE(SUBSTITUTE(SUBSTITUTE(SUBSTITUTE(SUBSTITUTE(SUBSTITUTE(SUBSTITUTE(SUBSTITUTE(SUBSTITUTE(SUBSTITUTE(C286,","," "),";"," "),":"," "),"!"," "),"?"," "),"…"," "),"»"," "),"«"," "),"/"," "),"."," "))</f>
        <v>8 Ajoutez les champignons dans la cocotte environ 30 minutes avant la fin de la cuisson</v>
      </c>
      <c r="D289" s="49" t="str" cm="1">
        <f t="array" ref="D289">IF(ROW()=ROW(D285),C288,INDEX(E285:E298,ROW()-ROW(D285)))</f>
        <v/>
      </c>
      <c r="E289" s="89" t="str">
        <f>IF(OR(D289="",C287="",C287&lt;=0,F289=""),"",TRIM(MID(D289,LEN(F289)+1+IF(MID(D289,LEN(F289)+1,1)=" ",1,0),99999)))</f>
        <v/>
      </c>
      <c r="F289" s="49" t="str">
        <f>IF(OR(G289="",G289=0,G289="0"),"",IF(LEN(G289)&lt;=C287,G289,IF(LEN(SUBSTITUTE(H289," ",""))=C287+1,LEFT(G289,C287),LEFT(G289,FIND("§",SUBSTITUTE(H289," ","§",LEN(H289)-LEN(SUBSTITUTE(H289," ",""))))-1))))</f>
        <v/>
      </c>
      <c r="G289" s="49" t="str">
        <f t="shared" si="9"/>
        <v/>
      </c>
      <c r="H289" s="49" t="str">
        <f>IF(OR(G289="",G289=0,G289="0"),"",LEFT(G289,C287+1))</f>
        <v/>
      </c>
      <c r="I289" s="246" t="str">
        <f>IF(LEN(TRIM(J289))&gt;0,MAX(I18:I288)+1,"")</f>
        <v/>
      </c>
      <c r="J289" s="110"/>
      <c r="K289" s="107"/>
      <c r="L289" s="107"/>
      <c r="M289" s="150"/>
      <c r="W289" s="3">
        <v>1</v>
      </c>
    </row>
    <row r="290" spans="2:23" ht="21" customHeight="1">
      <c r="B290" s="784"/>
      <c r="C290" s="49" t="str">
        <f>TRIM(SUBSTITUTE(SUBSTITUTE(SUBSTITUTE(SUBSTITUTE(SUBSTITUTE(SUBSTITUTE(SUBSTITUTE(SUBSTITUTE(C289,"("," "),")"," "),CHAR(34)," "),"-"," "),"_"," "),"&lt;"," "),"&gt;"," "),"="," "))</f>
        <v>8 Ajoutez les champignons dans la cocotte environ 30 minutes avant la fin de la cuisson</v>
      </c>
      <c r="D290" s="49" t="str" cm="1">
        <f t="array" ref="D290">IF(ROW()=ROW(D285),C288,INDEX(E285:E298,ROW()-ROW(D285)))</f>
        <v/>
      </c>
      <c r="E290" s="89" t="str">
        <f>IF(OR(D290="",C287="",C287&lt;=0,F290=""),"",TRIM(MID(D290,LEN(F290)+1+IF(MID(D290,LEN(F290)+1,1)=" ",1,0),99999)))</f>
        <v/>
      </c>
      <c r="F290" s="49" t="str">
        <f>IF(OR(G290="",G290=0,G290="0"),"",IF(LEN(G290)&lt;=C287,G290,IF(LEN(SUBSTITUTE(H290," ",""))=C287+1,LEFT(G290,C287),LEFT(G290,FIND("§",SUBSTITUTE(H290," ","§",LEN(H290)-LEN(SUBSTITUTE(H290," ",""))))-1))))</f>
        <v/>
      </c>
      <c r="G290" s="49" t="str">
        <f t="shared" si="9"/>
        <v/>
      </c>
      <c r="H290" s="49" t="str">
        <f>IF(OR(G290="",G290=0,G290="0"),"",LEFT(G290,C287+1))</f>
        <v/>
      </c>
      <c r="I290" s="246" t="str">
        <f>IF(LEN(TRIM(J290))&gt;0,MAX(I18:I289)+1,"")</f>
        <v/>
      </c>
      <c r="J290" s="110"/>
      <c r="K290" s="107"/>
      <c r="L290" s="107"/>
      <c r="M290" s="150"/>
      <c r="W290" s="3">
        <v>1</v>
      </c>
    </row>
    <row r="291" spans="2:23" ht="21" customHeight="1">
      <c r="B291" s="784"/>
      <c r="C291" s="55" t="str">
        <f>TRIM(SUBSTITUTE(SUBSTITUTE(SUBSTITUTE(SUBSTITUTE(C290,"►"," "),"▼"," "),"▲"," "),"◄"," "))</f>
        <v>8 Ajoutez les champignons dans la cocotte environ 30 minutes avant la fin de la cuisson</v>
      </c>
      <c r="D291" s="49" t="str" cm="1">
        <f t="array" ref="D291">IF(ROW()=ROW(D285),C288,INDEX(E285:E298,ROW()-ROW(D285)))</f>
        <v/>
      </c>
      <c r="E291" s="89" t="str">
        <f>IF(OR(D291="",C287="",C287&lt;=0,F291=""),"",TRIM(MID(D291,LEN(F291)+1+IF(MID(D291,LEN(F291)+1,1)=" ",1,0),99999)))</f>
        <v/>
      </c>
      <c r="F291" s="49" t="str">
        <f>IF(OR(G291="",G291=0,G291="0"),"",IF(LEN(G291)&lt;=C287,G291,IF(LEN(SUBSTITUTE(H291," ",""))=C287+1,LEFT(G291,C287),LEFT(G291,FIND("§",SUBSTITUTE(H291," ","§",LEN(H291)-LEN(SUBSTITUTE(H291," ",""))))-1))))</f>
        <v/>
      </c>
      <c r="G291" s="49" t="str">
        <f t="shared" si="9"/>
        <v/>
      </c>
      <c r="H291" s="49" t="str">
        <f>IF(OR(G291="",G291=0,G291="0"),"",LEFT(G291,C287+1))</f>
        <v/>
      </c>
      <c r="I291" s="246" t="str">
        <f>IF(LEN(TRIM(J291))&gt;0,MAX(I18:I290)+1,"")</f>
        <v/>
      </c>
      <c r="J291" s="110"/>
      <c r="K291" s="107"/>
      <c r="L291" s="107"/>
      <c r="M291" s="150"/>
      <c r="W291" s="3">
        <v>1</v>
      </c>
    </row>
    <row r="292" spans="2:23" ht="21" customHeight="1">
      <c r="B292" s="784"/>
      <c r="C292" s="55" t="str">
        <f>TRIM(SUBSTITUTE(SUBSTITUTE(C291,"“"," "),"”"," "))</f>
        <v>8 Ajoutez les champignons dans la cocotte environ 30 minutes avant la fin de la cuisson</v>
      </c>
      <c r="D292" s="49" t="str" cm="1">
        <f t="array" ref="D292">IF(ROW()=ROW(D285),C288,INDEX(E285:E298,ROW()-ROW(D285)))</f>
        <v/>
      </c>
      <c r="E292" s="89" t="str">
        <f>IF(OR(D292="",C287="",C287&lt;=0,F292=""),"",TRIM(MID(D292,LEN(F292)+1+IF(MID(D292,LEN(F292)+1,1)=" ",1,0),99999)))</f>
        <v/>
      </c>
      <c r="F292" s="49" t="str">
        <f>IF(OR(G292="",G292=0,G292="0"),"",IF(LEN(G292)&lt;=C287,G292,IF(LEN(SUBSTITUTE(H292," ",""))=C287+1,LEFT(G292,C287),LEFT(G292,FIND("§",SUBSTITUTE(H292," ","§",LEN(H292)-LEN(SUBSTITUTE(H292," ",""))))-1))))</f>
        <v/>
      </c>
      <c r="G292" s="49" t="str">
        <f t="shared" si="9"/>
        <v/>
      </c>
      <c r="H292" s="49" t="str">
        <f>IF(OR(G292="",G292=0,G292="0"),"",LEFT(G292,C287+1))</f>
        <v/>
      </c>
      <c r="I292" s="246" t="str">
        <f>IF(LEN(TRIM(J292))&gt;0,MAX(I18:I291)+1,"")</f>
        <v/>
      </c>
      <c r="J292" s="110"/>
      <c r="K292" s="107"/>
      <c r="L292" s="107"/>
      <c r="M292" s="150"/>
      <c r="W292" s="3">
        <v>1</v>
      </c>
    </row>
    <row r="293" spans="2:23" ht="21" customHeight="1">
      <c r="B293" s="784"/>
      <c r="C293" s="55"/>
      <c r="D293" s="49" t="str" cm="1">
        <f t="array" ref="D293">IF(ROW()=ROW(D285),C288,INDEX(E285:E298,ROW()-ROW(D285)))</f>
        <v/>
      </c>
      <c r="E293" s="89" t="str">
        <f>IF(OR(D293="",C287="",C287&lt;=0,F293=""),"",TRIM(MID(D293,LEN(F293)+1+IF(MID(D293,LEN(F293)+1,1)=" ",1,0),99999)))</f>
        <v/>
      </c>
      <c r="F293" s="49" t="str">
        <f>IF(OR(G293="",G293=0,G293="0"),"",IF(LEN(G293)&lt;=C287,G293,IF(LEN(SUBSTITUTE(H293," ",""))=C287+1,LEFT(G293,C287),LEFT(G293,FIND("§",SUBSTITUTE(H293," ","§",LEN(H293)-LEN(SUBSTITUTE(H293," ",""))))-1))))</f>
        <v/>
      </c>
      <c r="G293" s="49" t="str">
        <f t="shared" si="9"/>
        <v/>
      </c>
      <c r="H293" s="49" t="str">
        <f>IF(OR(G293="",G293=0,G293="0"),"",LEFT(G293,C287+1))</f>
        <v/>
      </c>
      <c r="I293" s="246" t="str">
        <f>IF(LEN(TRIM(J293))&gt;0,MAX(I18:I292)+1,"")</f>
        <v/>
      </c>
      <c r="J293" s="110"/>
      <c r="K293" s="107"/>
      <c r="L293" s="107"/>
      <c r="M293" s="150"/>
      <c r="W293" s="3">
        <v>1</v>
      </c>
    </row>
    <row r="294" spans="2:23" ht="21" customHeight="1">
      <c r="B294" s="784"/>
      <c r="C294" s="55"/>
      <c r="D294" s="49" t="str" cm="1">
        <f t="array" ref="D294">IF(ROW()=ROW(D285),C288,INDEX(E285:E298,ROW()-ROW(D285)))</f>
        <v/>
      </c>
      <c r="E294" s="89" t="str">
        <f>IF(OR(D294="",C287="",C287&lt;=0,F294=""),"",TRIM(MID(D294,LEN(F294)+1+IF(MID(D294,LEN(F294)+1,1)=" ",1,0),99999)))</f>
        <v/>
      </c>
      <c r="F294" s="49" t="str">
        <f>IF(OR(G294="",G294=0,G294="0"),"",IF(LEN(G294)&lt;=C287,G294,IF(LEN(SUBSTITUTE(H294," ",""))=C287+1,LEFT(G294,C287),LEFT(G294,FIND("§",SUBSTITUTE(H294," ","§",LEN(H294)-LEN(SUBSTITUTE(H294," ",""))))-1))))</f>
        <v/>
      </c>
      <c r="G294" s="49" t="str">
        <f t="shared" si="9"/>
        <v/>
      </c>
      <c r="H294" s="49" t="str">
        <f>IF(OR(G294="",G294=0,G294="0"),"",LEFT(G294,C287+1))</f>
        <v/>
      </c>
      <c r="I294" s="246" t="str">
        <f>IF(LEN(TRIM(J294))&gt;0,MAX(I18:I293)+1,"")</f>
        <v/>
      </c>
      <c r="J294" s="110"/>
      <c r="K294" s="107"/>
      <c r="L294" s="107"/>
      <c r="M294" s="150"/>
      <c r="W294" s="3">
        <v>1</v>
      </c>
    </row>
    <row r="295" spans="2:23" ht="21" customHeight="1">
      <c r="B295" s="784"/>
      <c r="C295" s="55"/>
      <c r="D295" s="49" t="str" cm="1">
        <f t="array" ref="D295">IF(ROW()=ROW(D285),C288,INDEX(E285:E298,ROW()-ROW(D285)))</f>
        <v/>
      </c>
      <c r="E295" s="89" t="str">
        <f>IF(OR(D295="",C287="",C287&lt;=0,F295=""),"",TRIM(MID(D295,LEN(F295)+1+IF(MID(D295,LEN(F295)+1,1)=" ",1,0),99999)))</f>
        <v/>
      </c>
      <c r="F295" s="49" t="str">
        <f>IF(OR(G295="",G295=0,G295="0"),"",IF(LEN(G295)&lt;=C287,G295,IF(LEN(SUBSTITUTE(H295," ",""))=C287+1,LEFT(G295,C287),LEFT(G295,FIND("§",SUBSTITUTE(H295," ","§",LEN(H295)-LEN(SUBSTITUTE(H295," ",""))))-1))))</f>
        <v/>
      </c>
      <c r="G295" s="49" t="str">
        <f t="shared" si="9"/>
        <v/>
      </c>
      <c r="H295" s="49" t="str">
        <f>IF(OR(G295="",G295=0,G295="0"),"",LEFT(G295,C287+1))</f>
        <v/>
      </c>
      <c r="I295" s="246" t="str">
        <f>IF(LEN(TRIM(J295))&gt;0,MAX(I18:I294)+1,"")</f>
        <v/>
      </c>
      <c r="J295" s="110"/>
      <c r="K295" s="107"/>
      <c r="L295" s="107"/>
      <c r="M295" s="150"/>
      <c r="W295" s="3">
        <v>1</v>
      </c>
    </row>
    <row r="296" spans="2:23" ht="21" customHeight="1">
      <c r="B296" s="784"/>
      <c r="C296" s="55"/>
      <c r="D296" s="49" t="str" cm="1">
        <f t="array" ref="D296">IF(ROW()=ROW(D285),C288,INDEX(E285:E298,ROW()-ROW(D285)))</f>
        <v/>
      </c>
      <c r="E296" s="89" t="str">
        <f>IF(OR(D296="",C287="",C287&lt;=0,F296=""),"",TRIM(MID(D296,LEN(F296)+1+IF(MID(D296,LEN(F296)+1,1)=" ",1,0),99999)))</f>
        <v/>
      </c>
      <c r="F296" s="49" t="str">
        <f>IF(OR(G296="",G296=0,G296="0"),"",IF(LEN(G296)&lt;=C287,G296,IF(LEN(SUBSTITUTE(H296," ",""))=C287+1,LEFT(G296,C287),LEFT(G296,FIND("§",SUBSTITUTE(H296," ","§",LEN(H296)-LEN(SUBSTITUTE(H296," ",""))))-1))))</f>
        <v/>
      </c>
      <c r="G296" s="49" t="str">
        <f t="shared" si="9"/>
        <v/>
      </c>
      <c r="H296" s="49" t="str">
        <f>IF(OR(G296="",G296=0,G296="0"),"",LEFT(G296,C287+1))</f>
        <v/>
      </c>
      <c r="I296" s="246" t="str">
        <f>IF(LEN(TRIM(J296))&gt;0,MAX(I18:I295)+1,"")</f>
        <v/>
      </c>
      <c r="J296" s="110"/>
      <c r="K296" s="107"/>
      <c r="L296" s="107"/>
      <c r="M296" s="150"/>
      <c r="W296" s="3">
        <v>1</v>
      </c>
    </row>
    <row r="297" spans="2:23" ht="21" customHeight="1">
      <c r="B297" s="784"/>
      <c r="C297" s="55"/>
      <c r="D297" s="49" t="str" cm="1">
        <f t="array" ref="D297">IF(ROW()=ROW(D285),C288,INDEX(E285:E298,ROW()-ROW(D285)))</f>
        <v/>
      </c>
      <c r="E297" s="89" t="str">
        <f>IF(OR(D297="",C287="",C287&lt;=0,F297=""),"",TRIM(MID(D297,LEN(F297)+1+IF(MID(D297,LEN(F297)+1,1)=" ",1,0),99999)))</f>
        <v/>
      </c>
      <c r="F297" s="49" t="str">
        <f>IF(OR(G297="",G297=0,G297="0"),"",IF(LEN(G297)&lt;=C287,G297,IF(LEN(SUBSTITUTE(H297," ",""))=C287+1,LEFT(G297,C287),LEFT(G297,FIND("§",SUBSTITUTE(H297," ","§",LEN(H297)-LEN(SUBSTITUTE(H297," ",""))))-1))))</f>
        <v/>
      </c>
      <c r="G297" s="49" t="str">
        <f t="shared" si="9"/>
        <v/>
      </c>
      <c r="H297" s="49" t="str">
        <f>IF(OR(G297="",G297=0,G297="0"),"",LEFT(G297,C287+1))</f>
        <v/>
      </c>
      <c r="I297" s="246" t="str">
        <f>IF(LEN(TRIM(J297))&gt;0,MAX(I18:I296)+1,"")</f>
        <v/>
      </c>
      <c r="J297" s="110"/>
      <c r="K297" s="107"/>
      <c r="L297" s="107"/>
      <c r="M297" s="150"/>
      <c r="W297" s="3">
        <v>1</v>
      </c>
    </row>
    <row r="298" spans="2:23" ht="21" customHeight="1">
      <c r="B298" s="784"/>
      <c r="C298" s="55"/>
      <c r="D298" s="49" t="str" cm="1">
        <f t="array" ref="D298">IF(ROW()=ROW(D285),C288,INDEX(E285:E298,ROW()-ROW(D285)))</f>
        <v/>
      </c>
      <c r="E298" s="89" t="str">
        <f>IF(OR(D298="",C287="",C287&lt;=0,F298=""),"",TRIM(MID(D298,LEN(F298)+1+IF(MID(D298,LEN(F298)+1,1)=" ",1,0),99999)))</f>
        <v/>
      </c>
      <c r="F298" s="49" t="str">
        <f>IF(OR(G298="",G298=0,G298="0"),"",IF(LEN(G298)&lt;=C287,G298,IF(LEN(SUBSTITUTE(H298," ",""))=C287+1,LEFT(G298,C287),LEFT(G298,FIND("§",SUBSTITUTE(H298," ","§",LEN(H298)-LEN(SUBSTITUTE(H298," ",""))))-1))))</f>
        <v/>
      </c>
      <c r="G298" s="49" t="str">
        <f t="shared" si="9"/>
        <v/>
      </c>
      <c r="H298" s="49" t="str">
        <f>IF(OR(G298="",G298=0,G298="0"),"",LEFT(G298,C287+1))</f>
        <v/>
      </c>
      <c r="I298" s="246" t="str">
        <f>IF(LEN(TRIM(J298))&gt;0,MAX(I18:I297)+1,"")</f>
        <v/>
      </c>
      <c r="J298" s="110"/>
      <c r="K298" s="107"/>
      <c r="L298" s="107"/>
      <c r="M298" s="150"/>
      <c r="W298" s="3">
        <v>1</v>
      </c>
    </row>
    <row r="299" spans="2:23" ht="21" customHeight="1">
      <c r="B299" s="784"/>
      <c r="C299" s="88" t="str">
        <f>IF(TRIM(SUBSTITUTE(K39,CHAR(160),""))="","",K39)</f>
        <v/>
      </c>
      <c r="D299" s="49" t="str" cm="1">
        <f t="array" ref="D299">IF(ROW()=ROW(D299),C302,INDEX(E299:E312,ROW()-ROW(D299)))</f>
        <v/>
      </c>
      <c r="E299" s="89" t="str">
        <f>IF(OR(D299="",C301="",C301&lt;=0,F299=""),"",TRIM(MID(D299,LEN(F299)+1+IF(MID(D299,LEN(F299)+1,1)=" ",1,0),99999)))</f>
        <v/>
      </c>
      <c r="F299" s="49" t="str">
        <f>IF(OR(G299="",G299=0,G299="0"),"",IF(LEN(G299)&lt;=C301,G299,IF(LEN(SUBSTITUTE(H299," ",""))=C301+1,LEFT(G299,C301),LEFT(G299,FIND("§",SUBSTITUTE(H299," ","§",LEN(H299)-LEN(SUBSTITUTE(H299," ",""))))-1))))</f>
        <v/>
      </c>
      <c r="G299" s="49" t="str">
        <f t="shared" si="9"/>
        <v/>
      </c>
      <c r="H299" s="49" t="str">
        <f>IF(OR(G299="",G299=0,G299="0"),"",LEFT(G299,C301+1))</f>
        <v/>
      </c>
      <c r="I299" s="246" t="str">
        <f>IF(LEN(TRIM(J299))&gt;0,MAX(I18:I298)+1,"")</f>
        <v/>
      </c>
      <c r="J299" s="110"/>
      <c r="K299" s="107"/>
      <c r="L299" s="107"/>
      <c r="M299" s="150"/>
      <c r="W299" s="3">
        <v>1</v>
      </c>
    </row>
    <row r="300" spans="2:23" ht="21" customHeight="1">
      <c r="B300" s="784"/>
      <c r="C300" s="55" t="str">
        <f>TRIM(SUBSTITUTE(SUBSTITUTE(SUBSTITUTE(SUBSTITUTE(SUBSTITUTE(SUBSTITUTE(SUBSTITUTE(SUBSTITUTE(SUBSTITUTE(CLEAN(IF(OR(LEFT(C299,1)="-",LEFT(C299,1)="="),MID(C299,2,99999),C299)),"—","-"),"–","-"),CHAR(160)," "),CHAR(9)," "),CHAR(13)," "),CHAR(10)," ")," "," ")," "," ")," "," "))</f>
        <v/>
      </c>
      <c r="D300" s="49" t="str" cm="1">
        <f t="array" ref="D300">IF(ROW()=ROW(D299),C302,INDEX(E299:E312,ROW()-ROW(D299)))</f>
        <v/>
      </c>
      <c r="E300" s="89" t="str">
        <f>IF(OR(D300="",C301="",C301&lt;=0,F300=""),"",TRIM(MID(D300,LEN(F300)+1+IF(MID(D300,LEN(F300)+1,1)=" ",1,0),99999)))</f>
        <v/>
      </c>
      <c r="F300" s="49" t="str">
        <f>IF(OR(G300="",G300=0,G300="0"),"",IF(LEN(G300)&lt;=C301,G300,IF(LEN(SUBSTITUTE(H300," ",""))=C301+1,LEFT(G300,C301),LEFT(G300,FIND("§",SUBSTITUTE(H300," ","§",LEN(H300)-LEN(SUBSTITUTE(H300," ",""))))-1))))</f>
        <v/>
      </c>
      <c r="G300" s="49" t="str">
        <f t="shared" si="9"/>
        <v/>
      </c>
      <c r="H300" s="49" t="str">
        <f>IF(OR(G300="",G300=0,G300="0"),"",LEFT(G300,C301+1))</f>
        <v/>
      </c>
      <c r="I300" s="246" t="str">
        <f>IF(LEN(TRIM(J300))&gt;0,MAX(I18:I299)+1,"")</f>
        <v/>
      </c>
      <c r="J300" s="110"/>
      <c r="K300" s="107"/>
      <c r="L300" s="107"/>
      <c r="M300" s="150"/>
      <c r="W300" s="3">
        <v>1</v>
      </c>
    </row>
    <row r="301" spans="2:23" ht="21" customHeight="1">
      <c r="B301" s="784"/>
      <c r="C301" s="92">
        <f>C16</f>
        <v>120</v>
      </c>
      <c r="D301" s="49" t="str" cm="1">
        <f t="array" ref="D301">IF(ROW()=ROW(D299),C302,INDEX(E299:E312,ROW()-ROW(D299)))</f>
        <v/>
      </c>
      <c r="E301" s="89" t="str">
        <f>IF(OR(D301="",C301="",C301&lt;=0,F301=""),"",TRIM(MID(D301,LEN(F301)+1+IF(MID(D301,LEN(F301)+1,1)=" ",1,0),99999)))</f>
        <v/>
      </c>
      <c r="F301" s="49" t="str">
        <f>IF(OR(G301="",G301=0,G301="0"),"",IF(LEN(G301)&lt;=C301,G301,IF(LEN(SUBSTITUTE(H301," ",""))=C301+1,LEFT(G301,C301),LEFT(G301,FIND("§",SUBSTITUTE(H301," ","§",LEN(H301)-LEN(SUBSTITUTE(H301," ",""))))-1))))</f>
        <v/>
      </c>
      <c r="G301" s="49" t="str">
        <f t="shared" si="9"/>
        <v/>
      </c>
      <c r="H301" s="49" t="str">
        <f>IF(OR(G301="",G301=0,G301="0"),"",LEFT(G301,C301+1))</f>
        <v/>
      </c>
      <c r="I301" s="246" t="str">
        <f>IF(LEN(TRIM(J301))&gt;0,MAX(I18:I300)+1,"")</f>
        <v/>
      </c>
      <c r="J301" s="110"/>
      <c r="K301" s="107"/>
      <c r="L301" s="107"/>
      <c r="M301" s="150"/>
      <c r="W301" s="3">
        <v>1</v>
      </c>
    </row>
    <row r="302" spans="2:23" ht="21" customHeight="1">
      <c r="B302" s="784"/>
      <c r="C302" s="55" t="str">
        <f>IF(UPPER(TRIM(C17))="X",C306,C300)</f>
        <v/>
      </c>
      <c r="D302" s="49" t="str" cm="1">
        <f t="array" ref="D302">IF(ROW()=ROW(D299),C302,INDEX(E299:E312,ROW()-ROW(D299)))</f>
        <v/>
      </c>
      <c r="E302" s="89" t="str">
        <f>IF(OR(D302="",C301="",C301&lt;=0,F302=""),"",TRIM(MID(D302,LEN(F302)+1+IF(MID(D302,LEN(F302)+1,1)=" ",1,0),99999)))</f>
        <v/>
      </c>
      <c r="F302" s="49" t="str">
        <f>IF(OR(G302="",G302=0,G302="0"),"",IF(LEN(G302)&lt;=C301,G302,IF(LEN(SUBSTITUTE(H302," ",""))=C301+1,LEFT(G302,C301),LEFT(G302,FIND("§",SUBSTITUTE(H302," ","§",LEN(H302)-LEN(SUBSTITUTE(H302," ",""))))-1))))</f>
        <v/>
      </c>
      <c r="G302" s="49" t="str">
        <f t="shared" si="9"/>
        <v/>
      </c>
      <c r="H302" s="49" t="str">
        <f>IF(OR(G302="",G302=0,G302="0"),"",LEFT(G302,C301+1))</f>
        <v/>
      </c>
      <c r="I302" s="246" t="str">
        <f>IF(LEN(TRIM(J302))&gt;0,MAX(I18:I301)+1,"")</f>
        <v/>
      </c>
      <c r="J302" s="110"/>
      <c r="K302" s="107"/>
      <c r="L302" s="107"/>
      <c r="M302" s="150"/>
      <c r="W302" s="3">
        <v>1</v>
      </c>
    </row>
    <row r="303" spans="2:23" ht="21" customHeight="1">
      <c r="B303" s="784"/>
      <c r="C303" s="94" t="str">
        <f>TRIM(SUBSTITUTE(SUBSTITUTE(SUBSTITUTE(SUBSTITUTE(SUBSTITUTE(SUBSTITUTE(SUBSTITUTE(SUBSTITUTE(SUBSTITUTE(SUBSTITUTE(C300,","," "),";"," "),":"," "),"!"," "),"?"," "),"…"," "),"»"," "),"«"," "),"/"," "),"."," "))</f>
        <v/>
      </c>
      <c r="D303" s="49" t="str" cm="1">
        <f t="array" ref="D303">IF(ROW()=ROW(D299),C302,INDEX(E299:E312,ROW()-ROW(D299)))</f>
        <v/>
      </c>
      <c r="E303" s="89" t="str">
        <f>IF(OR(D303="",C301="",C301&lt;=0,F303=""),"",TRIM(MID(D303,LEN(F303)+1+IF(MID(D303,LEN(F303)+1,1)=" ",1,0),99999)))</f>
        <v/>
      </c>
      <c r="F303" s="49" t="str">
        <f>IF(OR(G303="",G303=0,G303="0"),"",IF(LEN(G303)&lt;=C301,G303,IF(LEN(SUBSTITUTE(H303," ",""))=C301+1,LEFT(G303,C301),LEFT(G303,FIND("§",SUBSTITUTE(H303," ","§",LEN(H303)-LEN(SUBSTITUTE(H303," ",""))))-1))))</f>
        <v/>
      </c>
      <c r="G303" s="49" t="str">
        <f t="shared" si="9"/>
        <v/>
      </c>
      <c r="H303" s="49" t="str">
        <f>IF(OR(G303="",G303=0,G303="0"),"",LEFT(G303,C301+1))</f>
        <v/>
      </c>
      <c r="I303" s="246" t="str">
        <f>IF(LEN(TRIM(J303))&gt;0,MAX(I18:I302)+1,"")</f>
        <v/>
      </c>
      <c r="J303" s="110"/>
      <c r="K303" s="107"/>
      <c r="L303" s="107"/>
      <c r="M303" s="150"/>
      <c r="W303" s="3">
        <v>1</v>
      </c>
    </row>
    <row r="304" spans="2:23" ht="21" customHeight="1">
      <c r="B304" s="784"/>
      <c r="C304" s="49" t="str">
        <f>TRIM(SUBSTITUTE(SUBSTITUTE(SUBSTITUTE(SUBSTITUTE(SUBSTITUTE(SUBSTITUTE(SUBSTITUTE(SUBSTITUTE(C303,"("," "),")"," "),CHAR(34)," "),"-"," "),"_"," "),"&lt;"," "),"&gt;"," "),"="," "))</f>
        <v/>
      </c>
      <c r="D304" s="49" t="str" cm="1">
        <f t="array" ref="D304">IF(ROW()=ROW(D299),C302,INDEX(E299:E312,ROW()-ROW(D299)))</f>
        <v/>
      </c>
      <c r="E304" s="89" t="str">
        <f>IF(OR(D304="",C301="",C301&lt;=0,F304=""),"",TRIM(MID(D304,LEN(F304)+1+IF(MID(D304,LEN(F304)+1,1)=" ",1,0),99999)))</f>
        <v/>
      </c>
      <c r="F304" s="49" t="str">
        <f>IF(OR(G304="",G304=0,G304="0"),"",IF(LEN(G304)&lt;=C301,G304,IF(LEN(SUBSTITUTE(H304," ",""))=C301+1,LEFT(G304,C301),LEFT(G304,FIND("§",SUBSTITUTE(H304," ","§",LEN(H304)-LEN(SUBSTITUTE(H304," ",""))))-1))))</f>
        <v/>
      </c>
      <c r="G304" s="49" t="str">
        <f t="shared" si="9"/>
        <v/>
      </c>
      <c r="H304" s="49" t="str">
        <f>IF(OR(G304="",G304=0,G304="0"),"",LEFT(G304,C301+1))</f>
        <v/>
      </c>
      <c r="I304" s="246" t="str">
        <f>IF(LEN(TRIM(J304))&gt;0,MAX(I18:I303)+1,"")</f>
        <v/>
      </c>
      <c r="J304" s="110"/>
      <c r="K304" s="107"/>
      <c r="L304" s="107"/>
      <c r="M304" s="150"/>
      <c r="W304" s="3">
        <v>1</v>
      </c>
    </row>
    <row r="305" spans="2:23" ht="21" customHeight="1">
      <c r="B305" s="784"/>
      <c r="C305" s="55" t="str">
        <f>TRIM(SUBSTITUTE(SUBSTITUTE(SUBSTITUTE(SUBSTITUTE(C304,"►"," "),"▼"," "),"▲"," "),"◄"," "))</f>
        <v/>
      </c>
      <c r="D305" s="49" t="str" cm="1">
        <f t="array" ref="D305">IF(ROW()=ROW(D299),C302,INDEX(E299:E312,ROW()-ROW(D299)))</f>
        <v/>
      </c>
      <c r="E305" s="89" t="str">
        <f>IF(OR(D305="",C301="",C301&lt;=0,F305=""),"",TRIM(MID(D305,LEN(F305)+1+IF(MID(D305,LEN(F305)+1,1)=" ",1,0),99999)))</f>
        <v/>
      </c>
      <c r="F305" s="49" t="str">
        <f>IF(OR(G305="",G305=0,G305="0"),"",IF(LEN(G305)&lt;=C301,G305,IF(LEN(SUBSTITUTE(H305," ",""))=C301+1,LEFT(G305,C301),LEFT(G305,FIND("§",SUBSTITUTE(H305," ","§",LEN(H305)-LEN(SUBSTITUTE(H305," ",""))))-1))))</f>
        <v/>
      </c>
      <c r="G305" s="49" t="str">
        <f t="shared" si="9"/>
        <v/>
      </c>
      <c r="H305" s="49" t="str">
        <f>IF(OR(G305="",G305=0,G305="0"),"",LEFT(G305,C301+1))</f>
        <v/>
      </c>
      <c r="I305" s="246" t="str">
        <f>IF(LEN(TRIM(J305))&gt;0,MAX(I18:I304)+1,"")</f>
        <v/>
      </c>
      <c r="J305" s="110"/>
      <c r="K305" s="107"/>
      <c r="L305" s="107"/>
      <c r="M305" s="150"/>
      <c r="W305" s="3">
        <v>1</v>
      </c>
    </row>
    <row r="306" spans="2:23" ht="21" customHeight="1">
      <c r="B306" s="784"/>
      <c r="C306" s="55" t="str">
        <f>TRIM(SUBSTITUTE(SUBSTITUTE(C305,"“"," "),"”"," "))</f>
        <v/>
      </c>
      <c r="D306" s="49" t="str" cm="1">
        <f t="array" ref="D306">IF(ROW()=ROW(D299),C302,INDEX(E299:E312,ROW()-ROW(D299)))</f>
        <v/>
      </c>
      <c r="E306" s="89" t="str">
        <f>IF(OR(D306="",C301="",C301&lt;=0,F306=""),"",TRIM(MID(D306,LEN(F306)+1+IF(MID(D306,LEN(F306)+1,1)=" ",1,0),99999)))</f>
        <v/>
      </c>
      <c r="F306" s="49" t="str">
        <f>IF(OR(G306="",G306=0,G306="0"),"",IF(LEN(G306)&lt;=C301,G306,IF(LEN(SUBSTITUTE(H306," ",""))=C301+1,LEFT(G306,C301),LEFT(G306,FIND("§",SUBSTITUTE(H306," ","§",LEN(H306)-LEN(SUBSTITUTE(H306," ",""))))-1))))</f>
        <v/>
      </c>
      <c r="G306" s="49" t="str">
        <f t="shared" si="9"/>
        <v/>
      </c>
      <c r="H306" s="49" t="str">
        <f>IF(OR(G306="",G306=0,G306="0"),"",LEFT(G306,C301+1))</f>
        <v/>
      </c>
      <c r="I306" s="246" t="str">
        <f>IF(LEN(TRIM(J306))&gt;0,MAX(I18:I305)+1,"")</f>
        <v/>
      </c>
      <c r="J306" s="110"/>
      <c r="K306" s="107"/>
      <c r="L306" s="107"/>
      <c r="M306" s="150"/>
      <c r="W306" s="3">
        <v>1</v>
      </c>
    </row>
    <row r="307" spans="2:23" ht="21" customHeight="1">
      <c r="B307" s="784"/>
      <c r="C307" s="55"/>
      <c r="D307" s="49" t="str" cm="1">
        <f t="array" ref="D307">IF(ROW()=ROW(D299),C302,INDEX(E299:E312,ROW()-ROW(D299)))</f>
        <v/>
      </c>
      <c r="E307" s="89" t="str">
        <f>IF(OR(D307="",C301="",C301&lt;=0,F307=""),"",TRIM(MID(D307,LEN(F307)+1+IF(MID(D307,LEN(F307)+1,1)=" ",1,0),99999)))</f>
        <v/>
      </c>
      <c r="F307" s="49" t="str">
        <f>IF(OR(G307="",G307=0,G307="0"),"",IF(LEN(G307)&lt;=C301,G307,IF(LEN(SUBSTITUTE(H307," ",""))=C301+1,LEFT(G307,C301),LEFT(G307,FIND("§",SUBSTITUTE(H307," ","§",LEN(H307)-LEN(SUBSTITUTE(H307," ",""))))-1))))</f>
        <v/>
      </c>
      <c r="G307" s="49" t="str">
        <f t="shared" si="9"/>
        <v/>
      </c>
      <c r="H307" s="49" t="str">
        <f>IF(OR(G307="",G307=0,G307="0"),"",LEFT(G307,C301+1))</f>
        <v/>
      </c>
      <c r="I307" s="246" t="str">
        <f>IF(LEN(TRIM(J307))&gt;0,MAX(I18:I306)+1,"")</f>
        <v/>
      </c>
      <c r="J307" s="110"/>
      <c r="K307" s="107"/>
      <c r="L307" s="107"/>
      <c r="M307" s="150"/>
      <c r="W307" s="3">
        <v>1</v>
      </c>
    </row>
    <row r="308" spans="2:23" ht="21" customHeight="1">
      <c r="B308" s="784"/>
      <c r="C308" s="55"/>
      <c r="D308" s="49" t="str" cm="1">
        <f t="array" ref="D308">IF(ROW()=ROW(D299),C302,INDEX(E299:E312,ROW()-ROW(D299)))</f>
        <v/>
      </c>
      <c r="E308" s="89" t="str">
        <f>IF(OR(D308="",C301="",C301&lt;=0,F308=""),"",TRIM(MID(D308,LEN(F308)+1+IF(MID(D308,LEN(F308)+1,1)=" ",1,0),99999)))</f>
        <v/>
      </c>
      <c r="F308" s="49" t="str">
        <f>IF(OR(G308="",G308=0,G308="0"),"",IF(LEN(G308)&lt;=C301,G308,IF(LEN(SUBSTITUTE(H308," ",""))=C301+1,LEFT(G308,C301),LEFT(G308,FIND("§",SUBSTITUTE(H308," ","§",LEN(H308)-LEN(SUBSTITUTE(H308," ",""))))-1))))</f>
        <v/>
      </c>
      <c r="G308" s="49" t="str">
        <f t="shared" si="9"/>
        <v/>
      </c>
      <c r="H308" s="49" t="str">
        <f>IF(OR(G308="",G308=0,G308="0"),"",LEFT(G308,C301+1))</f>
        <v/>
      </c>
      <c r="I308" s="246" t="str">
        <f>IF(LEN(TRIM(J308))&gt;0,MAX(I18:I307)+1,"")</f>
        <v/>
      </c>
      <c r="J308" s="110"/>
      <c r="K308" s="107"/>
      <c r="L308" s="107"/>
      <c r="M308" s="150"/>
      <c r="W308" s="3">
        <v>1</v>
      </c>
    </row>
    <row r="309" spans="2:23" ht="21" customHeight="1">
      <c r="B309" s="784"/>
      <c r="C309" s="55"/>
      <c r="D309" s="49" t="str" cm="1">
        <f t="array" ref="D309">IF(ROW()=ROW(D299),C302,INDEX(E299:E312,ROW()-ROW(D299)))</f>
        <v/>
      </c>
      <c r="E309" s="89" t="str">
        <f>IF(OR(D309="",C301="",C301&lt;=0,F309=""),"",TRIM(MID(D309,LEN(F309)+1+IF(MID(D309,LEN(F309)+1,1)=" ",1,0),99999)))</f>
        <v/>
      </c>
      <c r="F309" s="49" t="str">
        <f>IF(OR(G309="",G309=0,G309="0"),"",IF(LEN(G309)&lt;=C301,G309,IF(LEN(SUBSTITUTE(H309," ",""))=C301+1,LEFT(G309,C301),LEFT(G309,FIND("§",SUBSTITUTE(H309," ","§",LEN(H309)-LEN(SUBSTITUTE(H309," ",""))))-1))))</f>
        <v/>
      </c>
      <c r="G309" s="49" t="str">
        <f t="shared" si="9"/>
        <v/>
      </c>
      <c r="H309" s="49" t="str">
        <f>IF(OR(G309="",G309=0,G309="0"),"",LEFT(G309,C301+1))</f>
        <v/>
      </c>
      <c r="I309" s="246" t="str">
        <f>IF(LEN(TRIM(J309))&gt;0,MAX(I18:I308)+1,"")</f>
        <v/>
      </c>
      <c r="J309" s="110"/>
      <c r="K309" s="107"/>
      <c r="L309" s="107"/>
      <c r="M309" s="150"/>
      <c r="W309" s="3">
        <v>1</v>
      </c>
    </row>
    <row r="310" spans="2:23" ht="21" customHeight="1">
      <c r="B310" s="784"/>
      <c r="C310" s="55"/>
      <c r="D310" s="49" t="str" cm="1">
        <f t="array" ref="D310">IF(ROW()=ROW(D299),C302,INDEX(E299:E312,ROW()-ROW(D299)))</f>
        <v/>
      </c>
      <c r="E310" s="89" t="str">
        <f>IF(OR(D310="",C301="",C301&lt;=0,F310=""),"",TRIM(MID(D310,LEN(F310)+1+IF(MID(D310,LEN(F310)+1,1)=" ",1,0),99999)))</f>
        <v/>
      </c>
      <c r="F310" s="49" t="str">
        <f>IF(OR(G310="",G310=0,G310="0"),"",IF(LEN(G310)&lt;=C301,G310,IF(LEN(SUBSTITUTE(H310," ",""))=C301+1,LEFT(G310,C301),LEFT(G310,FIND("§",SUBSTITUTE(H310," ","§",LEN(H310)-LEN(SUBSTITUTE(H310," ",""))))-1))))</f>
        <v/>
      </c>
      <c r="G310" s="49" t="str">
        <f t="shared" si="9"/>
        <v/>
      </c>
      <c r="H310" s="49" t="str">
        <f>IF(OR(G310="",G310=0,G310="0"),"",LEFT(G310,C301+1))</f>
        <v/>
      </c>
      <c r="I310" s="246" t="str">
        <f>IF(LEN(TRIM(J310))&gt;0,MAX(I18:I309)+1,"")</f>
        <v/>
      </c>
      <c r="J310" s="110"/>
      <c r="K310" s="107"/>
      <c r="L310" s="107"/>
      <c r="M310" s="150"/>
      <c r="W310" s="3">
        <v>1</v>
      </c>
    </row>
    <row r="311" spans="2:23" ht="21" customHeight="1">
      <c r="B311" s="784"/>
      <c r="C311" s="55"/>
      <c r="D311" s="49" t="str" cm="1">
        <f t="array" ref="D311">IF(ROW()=ROW(D299),C302,INDEX(E299:E312,ROW()-ROW(D299)))</f>
        <v/>
      </c>
      <c r="E311" s="89" t="str">
        <f>IF(OR(D311="",C301="",C301&lt;=0,F311=""),"",TRIM(MID(D311,LEN(F311)+1+IF(MID(D311,LEN(F311)+1,1)=" ",1,0),99999)))</f>
        <v/>
      </c>
      <c r="F311" s="49" t="str">
        <f>IF(OR(G311="",G311=0,G311="0"),"",IF(LEN(G311)&lt;=C301,G311,IF(LEN(SUBSTITUTE(H311," ",""))=C301+1,LEFT(G311,C301),LEFT(G311,FIND("§",SUBSTITUTE(H311," ","§",LEN(H311)-LEN(SUBSTITUTE(H311," ",""))))-1))))</f>
        <v/>
      </c>
      <c r="G311" s="49" t="str">
        <f t="shared" si="9"/>
        <v/>
      </c>
      <c r="H311" s="49" t="str">
        <f>IF(OR(G311="",G311=0,G311="0"),"",LEFT(G311,C301+1))</f>
        <v/>
      </c>
      <c r="I311" s="246" t="str">
        <f>IF(LEN(TRIM(J311))&gt;0,MAX(I18:I310)+1,"")</f>
        <v/>
      </c>
      <c r="J311" s="110"/>
      <c r="K311" s="107"/>
      <c r="L311" s="107"/>
      <c r="M311" s="150"/>
      <c r="W311" s="3">
        <v>1</v>
      </c>
    </row>
    <row r="312" spans="2:23" ht="21" customHeight="1">
      <c r="B312" s="784"/>
      <c r="C312" s="55"/>
      <c r="D312" s="49" t="str" cm="1">
        <f t="array" ref="D312">IF(ROW()=ROW(D299),C302,INDEX(E299:E312,ROW()-ROW(D299)))</f>
        <v/>
      </c>
      <c r="E312" s="89" t="str">
        <f>IF(OR(D312="",C301="",C301&lt;=0,F312=""),"",TRIM(MID(D312,LEN(F312)+1+IF(MID(D312,LEN(F312)+1,1)=" ",1,0),99999)))</f>
        <v/>
      </c>
      <c r="F312" s="49" t="str">
        <f>IF(OR(G312="",G312=0,G312="0"),"",IF(LEN(G312)&lt;=C301,G312,IF(LEN(SUBSTITUTE(H312," ",""))=C301+1,LEFT(G312,C301),LEFT(G312,FIND("§",SUBSTITUTE(H312," ","§",LEN(H312)-LEN(SUBSTITUTE(H312," ",""))))-1))))</f>
        <v/>
      </c>
      <c r="G312" s="49" t="str">
        <f t="shared" si="9"/>
        <v/>
      </c>
      <c r="H312" s="49" t="str">
        <f>IF(OR(G312="",G312=0,G312="0"),"",LEFT(G312,C301+1))</f>
        <v/>
      </c>
      <c r="I312" s="246" t="str">
        <f>IF(LEN(TRIM(J312))&gt;0,MAX(I18:I311)+1,"")</f>
        <v/>
      </c>
      <c r="J312" s="110"/>
      <c r="K312" s="107"/>
      <c r="L312" s="107"/>
      <c r="M312" s="150"/>
      <c r="W312" s="3">
        <v>1</v>
      </c>
    </row>
    <row r="313" spans="2:23" ht="21" customHeight="1">
      <c r="B313" s="784"/>
      <c r="C313" s="88" t="str">
        <f>IF(TRIM(SUBSTITUTE(K40,CHAR(160),""))="","",K40)</f>
        <v>9. Servez le bœuf bourguignon bien chaud accompagné de pommes de terre, de pâtes ou de riz.</v>
      </c>
      <c r="D313" s="49" t="str" cm="1">
        <f t="array" ref="D313">IF(ROW()=ROW(D313),C316,INDEX(E313:E326,ROW()-ROW(D313)))</f>
        <v>9. Servez le bœuf bourguignon bien chaud accompagné de pommes de terre, de pâtes ou de riz.</v>
      </c>
      <c r="E313" s="89" t="str">
        <f>IF(OR(D313="",C315="",C315&lt;=0,F313=""),"",TRIM(MID(D313,LEN(F313)+1+IF(MID(D313,LEN(F313)+1,1)=" ",1,0),99999)))</f>
        <v/>
      </c>
      <c r="F313" s="49" t="str">
        <f>IF(OR(G313="",G313=0,G313="0"),"",IF(LEN(G313)&lt;=C315,G313,IF(LEN(SUBSTITUTE(H313," ",""))=C315+1,LEFT(G313,C315),LEFT(G313,FIND("§",SUBSTITUTE(H313," ","§",LEN(H313)-LEN(SUBSTITUTE(H313," ",""))))-1))))</f>
        <v>9. Servez le bœuf bourguignon bien chaud accompagné de pommes de terre, de pâtes ou de riz.</v>
      </c>
      <c r="G313" s="49" t="str">
        <f t="shared" si="9"/>
        <v>9. Servez le bœuf bourguignon bien chaud accompagné de pommes de terre, de pâtes ou de riz.</v>
      </c>
      <c r="H313" s="49" t="str">
        <f>IF(OR(G313="",G313=0,G313="0"),"",LEFT(G313,C315+1))</f>
        <v>9. Servez le bœuf bourguignon bien chaud accompagné de pommes de terre, de pâtes ou de riz.</v>
      </c>
      <c r="I313" s="246" t="str">
        <f>IF(LEN(TRIM(J313))&gt;0,MAX(I18:I312)+1,"")</f>
        <v/>
      </c>
      <c r="J313" s="110"/>
      <c r="K313" s="107"/>
      <c r="L313" s="107"/>
      <c r="M313" s="150"/>
      <c r="W313" s="3">
        <v>1</v>
      </c>
    </row>
    <row r="314" spans="2:23" ht="21" customHeight="1">
      <c r="B314" s="784"/>
      <c r="C314" s="55" t="str">
        <f>TRIM(SUBSTITUTE(SUBSTITUTE(SUBSTITUTE(SUBSTITUTE(SUBSTITUTE(SUBSTITUTE(SUBSTITUTE(SUBSTITUTE(SUBSTITUTE(CLEAN(IF(OR(LEFT(C313,1)="-",LEFT(C313,1)="="),MID(C313,2,99999),C313)),"—","-"),"–","-"),CHAR(160)," "),CHAR(9)," "),CHAR(13)," "),CHAR(10)," ")," "," ")," "," ")," "," "))</f>
        <v>9. Servez le bœuf bourguignon bien chaud accompagné de pommes de terre, de pâtes ou de riz.</v>
      </c>
      <c r="D314" s="49" t="str" cm="1">
        <f t="array" ref="D314">IF(ROW()=ROW(D313),C316,INDEX(E313:E326,ROW()-ROW(D313)))</f>
        <v/>
      </c>
      <c r="E314" s="89" t="str">
        <f>IF(OR(D314="",C315="",C315&lt;=0,F314=""),"",TRIM(MID(D314,LEN(F314)+1+IF(MID(D314,LEN(F314)+1,1)=" ",1,0),99999)))</f>
        <v/>
      </c>
      <c r="F314" s="49" t="str">
        <f>IF(OR(G314="",G314=0,G314="0"),"",IF(LEN(G314)&lt;=C315,G314,IF(LEN(SUBSTITUTE(H314," ",""))=C315+1,LEFT(G314,C315),LEFT(G314,FIND("§",SUBSTITUTE(H314," ","§",LEN(H314)-LEN(SUBSTITUTE(H314," ",""))))-1))))</f>
        <v/>
      </c>
      <c r="G314" s="49" t="str">
        <f t="shared" si="9"/>
        <v/>
      </c>
      <c r="H314" s="49" t="str">
        <f>IF(OR(G314="",G314=0,G314="0"),"",LEFT(G314,C315+1))</f>
        <v/>
      </c>
      <c r="I314" s="246" t="str">
        <f>IF(LEN(TRIM(J314))&gt;0,MAX(I18:I313)+1,"")</f>
        <v/>
      </c>
      <c r="J314" s="110"/>
      <c r="K314" s="107"/>
      <c r="L314" s="107"/>
      <c r="M314" s="150"/>
      <c r="W314" s="3">
        <v>1</v>
      </c>
    </row>
    <row r="315" spans="2:23" ht="21" customHeight="1">
      <c r="B315" s="784"/>
      <c r="C315" s="92">
        <f>C16</f>
        <v>120</v>
      </c>
      <c r="D315" s="49" t="str" cm="1">
        <f t="array" ref="D315">IF(ROW()=ROW(D313),C316,INDEX(E313:E326,ROW()-ROW(D313)))</f>
        <v/>
      </c>
      <c r="E315" s="89" t="str">
        <f>IF(OR(D315="",C315="",C315&lt;=0,F315=""),"",TRIM(MID(D315,LEN(F315)+1+IF(MID(D315,LEN(F315)+1,1)=" ",1,0),99999)))</f>
        <v/>
      </c>
      <c r="F315" s="49" t="str">
        <f>IF(OR(G315="",G315=0,G315="0"),"",IF(LEN(G315)&lt;=C315,G315,IF(LEN(SUBSTITUTE(H315," ",""))=C315+1,LEFT(G315,C315),LEFT(G315,FIND("§",SUBSTITUTE(H315," ","§",LEN(H315)-LEN(SUBSTITUTE(H315," ",""))))-1))))</f>
        <v/>
      </c>
      <c r="G315" s="49" t="str">
        <f t="shared" si="9"/>
        <v/>
      </c>
      <c r="H315" s="49" t="str">
        <f>IF(OR(G315="",G315=0,G315="0"),"",LEFT(G315,C315+1))</f>
        <v/>
      </c>
      <c r="I315" s="246" t="str">
        <f>IF(LEN(TRIM(J315))&gt;0,MAX(I18:I314)+1,"")</f>
        <v/>
      </c>
      <c r="J315" s="110"/>
      <c r="K315" s="107"/>
      <c r="L315" s="107"/>
      <c r="M315" s="150"/>
      <c r="W315" s="3">
        <v>1</v>
      </c>
    </row>
    <row r="316" spans="2:23" ht="21" customHeight="1">
      <c r="B316" s="784"/>
      <c r="C316" s="55" t="str">
        <f>IF(UPPER(TRIM(C17))="X",C320,C314)</f>
        <v>9. Servez le bœuf bourguignon bien chaud accompagné de pommes de terre, de pâtes ou de riz.</v>
      </c>
      <c r="D316" s="49" t="str" cm="1">
        <f t="array" ref="D316">IF(ROW()=ROW(D313),C316,INDEX(E313:E326,ROW()-ROW(D313)))</f>
        <v/>
      </c>
      <c r="E316" s="89" t="str">
        <f>IF(OR(D316="",C315="",C315&lt;=0,F316=""),"",TRIM(MID(D316,LEN(F316)+1+IF(MID(D316,LEN(F316)+1,1)=" ",1,0),99999)))</f>
        <v/>
      </c>
      <c r="F316" s="49" t="str">
        <f>IF(OR(G316="",G316=0,G316="0"),"",IF(LEN(G316)&lt;=C315,G316,IF(LEN(SUBSTITUTE(H316," ",""))=C315+1,LEFT(G316,C315),LEFT(G316,FIND("§",SUBSTITUTE(H316," ","§",LEN(H316)-LEN(SUBSTITUTE(H316," ",""))))-1))))</f>
        <v/>
      </c>
      <c r="G316" s="49" t="str">
        <f t="shared" si="9"/>
        <v/>
      </c>
      <c r="H316" s="49" t="str">
        <f>IF(OR(G316="",G316=0,G316="0"),"",LEFT(G316,C315+1))</f>
        <v/>
      </c>
      <c r="I316" s="246" t="str">
        <f>IF(LEN(TRIM(J316))&gt;0,MAX(I18:I315)+1,"")</f>
        <v/>
      </c>
      <c r="J316" s="110"/>
      <c r="K316" s="107"/>
      <c r="L316" s="107"/>
      <c r="M316" s="150"/>
      <c r="W316" s="3">
        <v>1</v>
      </c>
    </row>
    <row r="317" spans="2:23" ht="21" customHeight="1">
      <c r="B317" s="784"/>
      <c r="C317" s="94" t="str">
        <f>TRIM(SUBSTITUTE(SUBSTITUTE(SUBSTITUTE(SUBSTITUTE(SUBSTITUTE(SUBSTITUTE(SUBSTITUTE(SUBSTITUTE(SUBSTITUTE(SUBSTITUTE(C314,","," "),";"," "),":"," "),"!"," "),"?"," "),"…"," "),"»"," "),"«"," "),"/"," "),"."," "))</f>
        <v>9 Servez le bœuf bourguignon bien chaud accompagné de pommes de terre de pâtes ou de riz</v>
      </c>
      <c r="D317" s="49" t="str" cm="1">
        <f t="array" ref="D317">IF(ROW()=ROW(D313),C316,INDEX(E313:E326,ROW()-ROW(D313)))</f>
        <v/>
      </c>
      <c r="E317" s="89" t="str">
        <f>IF(OR(D317="",C315="",C315&lt;=0,F317=""),"",TRIM(MID(D317,LEN(F317)+1+IF(MID(D317,LEN(F317)+1,1)=" ",1,0),99999)))</f>
        <v/>
      </c>
      <c r="F317" s="49" t="str">
        <f>IF(OR(G317="",G317=0,G317="0"),"",IF(LEN(G317)&lt;=C315,G317,IF(LEN(SUBSTITUTE(H317," ",""))=C315+1,LEFT(G317,C315),LEFT(G317,FIND("§",SUBSTITUTE(H317," ","§",LEN(H317)-LEN(SUBSTITUTE(H317," ",""))))-1))))</f>
        <v/>
      </c>
      <c r="G317" s="49" t="str">
        <f t="shared" si="9"/>
        <v/>
      </c>
      <c r="H317" s="49" t="str">
        <f>IF(OR(G317="",G317=0,G317="0"),"",LEFT(G317,C315+1))</f>
        <v/>
      </c>
      <c r="I317" s="246" t="str">
        <f>IF(LEN(TRIM(J317))&gt;0,MAX(I18:I316)+1,"")</f>
        <v/>
      </c>
      <c r="J317" s="110"/>
      <c r="K317" s="107"/>
      <c r="L317" s="107"/>
      <c r="M317" s="150"/>
      <c r="W317" s="3">
        <v>1</v>
      </c>
    </row>
    <row r="318" spans="2:23" ht="21" customHeight="1">
      <c r="B318" s="784"/>
      <c r="C318" s="49" t="str">
        <f>TRIM(SUBSTITUTE(SUBSTITUTE(SUBSTITUTE(SUBSTITUTE(SUBSTITUTE(SUBSTITUTE(SUBSTITUTE(SUBSTITUTE(C317,"("," "),")"," "),CHAR(34)," "),"-"," "),"_"," "),"&lt;"," "),"&gt;"," "),"="," "))</f>
        <v>9 Servez le bœuf bourguignon bien chaud accompagné de pommes de terre de pâtes ou de riz</v>
      </c>
      <c r="D318" s="49" t="str" cm="1">
        <f t="array" ref="D318">IF(ROW()=ROW(D313),C316,INDEX(E313:E326,ROW()-ROW(D313)))</f>
        <v/>
      </c>
      <c r="E318" s="89" t="str">
        <f>IF(OR(D318="",C315="",C315&lt;=0,F318=""),"",TRIM(MID(D318,LEN(F318)+1+IF(MID(D318,LEN(F318)+1,1)=" ",1,0),99999)))</f>
        <v/>
      </c>
      <c r="F318" s="49" t="str">
        <f>IF(OR(G318="",G318=0,G318="0"),"",IF(LEN(G318)&lt;=C315,G318,IF(LEN(SUBSTITUTE(H318," ",""))=C315+1,LEFT(G318,C315),LEFT(G318,FIND("§",SUBSTITUTE(H318," ","§",LEN(H318)-LEN(SUBSTITUTE(H318," ",""))))-1))))</f>
        <v/>
      </c>
      <c r="G318" s="49" t="str">
        <f t="shared" si="9"/>
        <v/>
      </c>
      <c r="H318" s="49" t="str">
        <f>IF(OR(G318="",G318=0,G318="0"),"",LEFT(G318,C315+1))</f>
        <v/>
      </c>
      <c r="I318" s="246" t="str">
        <f>IF(LEN(TRIM(J318))&gt;0,MAX(I18:I317)+1,"")</f>
        <v/>
      </c>
      <c r="J318" s="110"/>
      <c r="K318" s="107"/>
      <c r="L318" s="107"/>
      <c r="M318" s="150"/>
      <c r="W318" s="3">
        <v>1</v>
      </c>
    </row>
    <row r="319" spans="2:23" ht="21" customHeight="1">
      <c r="B319" s="784"/>
      <c r="C319" s="55" t="str">
        <f>TRIM(SUBSTITUTE(SUBSTITUTE(SUBSTITUTE(SUBSTITUTE(C318,"►"," "),"▼"," "),"▲"," "),"◄"," "))</f>
        <v>9 Servez le bœuf bourguignon bien chaud accompagné de pommes de terre de pâtes ou de riz</v>
      </c>
      <c r="D319" s="49" t="str" cm="1">
        <f t="array" ref="D319">IF(ROW()=ROW(D313),C316,INDEX(E313:E326,ROW()-ROW(D313)))</f>
        <v/>
      </c>
      <c r="E319" s="89" t="str">
        <f>IF(OR(D319="",C315="",C315&lt;=0,F319=""),"",TRIM(MID(D319,LEN(F319)+1+IF(MID(D319,LEN(F319)+1,1)=" ",1,0),99999)))</f>
        <v/>
      </c>
      <c r="F319" s="49" t="str">
        <f>IF(OR(G319="",G319=0,G319="0"),"",IF(LEN(G319)&lt;=C315,G319,IF(LEN(SUBSTITUTE(H319," ",""))=C315+1,LEFT(G319,C315),LEFT(G319,FIND("§",SUBSTITUTE(H319," ","§",LEN(H319)-LEN(SUBSTITUTE(H319," ",""))))-1))))</f>
        <v/>
      </c>
      <c r="G319" s="49" t="str">
        <f t="shared" si="9"/>
        <v/>
      </c>
      <c r="H319" s="49" t="str">
        <f>IF(OR(G319="",G319=0,G319="0"),"",LEFT(G319,C315+1))</f>
        <v/>
      </c>
      <c r="I319" s="246" t="str">
        <f>IF(LEN(TRIM(J319))&gt;0,MAX(I18:I318)+1,"")</f>
        <v/>
      </c>
      <c r="J319" s="110"/>
      <c r="K319" s="107"/>
      <c r="L319" s="107"/>
      <c r="M319" s="150"/>
      <c r="W319" s="3">
        <v>1</v>
      </c>
    </row>
    <row r="320" spans="2:23" ht="21" customHeight="1">
      <c r="B320" s="784"/>
      <c r="C320" s="55" t="str">
        <f>TRIM(SUBSTITUTE(SUBSTITUTE(C319,"“"," "),"”"," "))</f>
        <v>9 Servez le bœuf bourguignon bien chaud accompagné de pommes de terre de pâtes ou de riz</v>
      </c>
      <c r="D320" s="49" t="str" cm="1">
        <f t="array" ref="D320">IF(ROW()=ROW(D313),C316,INDEX(E313:E326,ROW()-ROW(D313)))</f>
        <v/>
      </c>
      <c r="E320" s="89" t="str">
        <f>IF(OR(D320="",C315="",C315&lt;=0,F320=""),"",TRIM(MID(D320,LEN(F320)+1+IF(MID(D320,LEN(F320)+1,1)=" ",1,0),99999)))</f>
        <v/>
      </c>
      <c r="F320" s="49" t="str">
        <f>IF(OR(G320="",G320=0,G320="0"),"",IF(LEN(G320)&lt;=C315,G320,IF(LEN(SUBSTITUTE(H320," ",""))=C315+1,LEFT(G320,C315),LEFT(G320,FIND("§",SUBSTITUTE(H320," ","§",LEN(H320)-LEN(SUBSTITUTE(H320," ",""))))-1))))</f>
        <v/>
      </c>
      <c r="G320" s="49" t="str">
        <f t="shared" si="9"/>
        <v/>
      </c>
      <c r="H320" s="49" t="str">
        <f>IF(OR(G320="",G320=0,G320="0"),"",LEFT(G320,C315+1))</f>
        <v/>
      </c>
      <c r="I320" s="246" t="str">
        <f>IF(LEN(TRIM(J320))&gt;0,MAX(I18:I319)+1,"")</f>
        <v/>
      </c>
      <c r="J320" s="110"/>
      <c r="K320" s="107"/>
      <c r="L320" s="107"/>
      <c r="M320" s="150"/>
      <c r="W320" s="3">
        <v>1</v>
      </c>
    </row>
    <row r="321" spans="2:23" ht="21" customHeight="1">
      <c r="B321" s="784"/>
      <c r="C321" s="55"/>
      <c r="D321" s="49" t="str" cm="1">
        <f t="array" ref="D321">IF(ROW()=ROW(D313),C316,INDEX(E313:E326,ROW()-ROW(D313)))</f>
        <v/>
      </c>
      <c r="E321" s="89" t="str">
        <f>IF(OR(D321="",C315="",C315&lt;=0,F321=""),"",TRIM(MID(D321,LEN(F321)+1+IF(MID(D321,LEN(F321)+1,1)=" ",1,0),99999)))</f>
        <v/>
      </c>
      <c r="F321" s="49" t="str">
        <f>IF(OR(G321="",G321=0,G321="0"),"",IF(LEN(G321)&lt;=C315,G321,IF(LEN(SUBSTITUTE(H321," ",""))=C315+1,LEFT(G321,C315),LEFT(G321,FIND("§",SUBSTITUTE(H321," ","§",LEN(H321)-LEN(SUBSTITUTE(H321," ",""))))-1))))</f>
        <v/>
      </c>
      <c r="G321" s="49" t="str">
        <f t="shared" si="9"/>
        <v/>
      </c>
      <c r="H321" s="49" t="str">
        <f>IF(OR(G321="",G321=0,G321="0"),"",LEFT(G321,C315+1))</f>
        <v/>
      </c>
      <c r="I321" s="246" t="str">
        <f>IF(LEN(TRIM(J321))&gt;0,MAX(I18:I320)+1,"")</f>
        <v/>
      </c>
      <c r="J321" s="110"/>
      <c r="K321" s="107"/>
      <c r="L321" s="107"/>
      <c r="M321" s="150"/>
      <c r="W321" s="3">
        <v>1</v>
      </c>
    </row>
    <row r="322" spans="2:23" ht="21" customHeight="1">
      <c r="B322" s="784"/>
      <c r="C322" s="55"/>
      <c r="D322" s="49" t="str" cm="1">
        <f t="array" ref="D322">IF(ROW()=ROW(D313),C316,INDEX(E313:E326,ROW()-ROW(D313)))</f>
        <v/>
      </c>
      <c r="E322" s="89" t="str">
        <f>IF(OR(D322="",C315="",C315&lt;=0,F322=""),"",TRIM(MID(D322,LEN(F322)+1+IF(MID(D322,LEN(F322)+1,1)=" ",1,0),99999)))</f>
        <v/>
      </c>
      <c r="F322" s="49" t="str">
        <f>IF(OR(G322="",G322=0,G322="0"),"",IF(LEN(G322)&lt;=C315,G322,IF(LEN(SUBSTITUTE(H322," ",""))=C315+1,LEFT(G322,C315),LEFT(G322,FIND("§",SUBSTITUTE(H322," ","§",LEN(H322)-LEN(SUBSTITUTE(H322," ",""))))-1))))</f>
        <v/>
      </c>
      <c r="G322" s="49" t="str">
        <f t="shared" si="9"/>
        <v/>
      </c>
      <c r="H322" s="49" t="str">
        <f>IF(OR(G322="",G322=0,G322="0"),"",LEFT(G322,C315+1))</f>
        <v/>
      </c>
      <c r="I322" s="246" t="str">
        <f>IF(LEN(TRIM(J322))&gt;0,MAX(I18:I321)+1,"")</f>
        <v/>
      </c>
      <c r="J322" s="110"/>
      <c r="K322" s="107"/>
      <c r="L322" s="107"/>
      <c r="M322" s="150"/>
      <c r="W322" s="3">
        <v>1</v>
      </c>
    </row>
    <row r="323" spans="2:23" ht="21" customHeight="1">
      <c r="B323" s="784"/>
      <c r="C323" s="55"/>
      <c r="D323" s="49" t="str" cm="1">
        <f t="array" ref="D323">IF(ROW()=ROW(D313),C316,INDEX(E313:E326,ROW()-ROW(D313)))</f>
        <v/>
      </c>
      <c r="E323" s="89" t="str">
        <f>IF(OR(D323="",C315="",C315&lt;=0,F323=""),"",TRIM(MID(D323,LEN(F323)+1+IF(MID(D323,LEN(F323)+1,1)=" ",1,0),99999)))</f>
        <v/>
      </c>
      <c r="F323" s="49" t="str">
        <f>IF(OR(G323="",G323=0,G323="0"),"",IF(LEN(G323)&lt;=C315,G323,IF(LEN(SUBSTITUTE(H323," ",""))=C315+1,LEFT(G323,C315),LEFT(G323,FIND("§",SUBSTITUTE(H323," ","§",LEN(H323)-LEN(SUBSTITUTE(H323," ",""))))-1))))</f>
        <v/>
      </c>
      <c r="G323" s="49" t="str">
        <f t="shared" si="9"/>
        <v/>
      </c>
      <c r="H323" s="49" t="str">
        <f>IF(OR(G323="",G323=0,G323="0"),"",LEFT(G323,C315+1))</f>
        <v/>
      </c>
      <c r="I323" s="246" t="str">
        <f>IF(LEN(TRIM(J323))&gt;0,MAX(I18:I322)+1,"")</f>
        <v/>
      </c>
      <c r="J323" s="110"/>
      <c r="K323" s="107"/>
      <c r="L323" s="107"/>
      <c r="M323" s="150"/>
      <c r="W323" s="3">
        <v>1</v>
      </c>
    </row>
    <row r="324" spans="2:23" ht="21" customHeight="1">
      <c r="B324" s="784"/>
      <c r="C324" s="55"/>
      <c r="D324" s="49" t="str" cm="1">
        <f t="array" ref="D324">IF(ROW()=ROW(D313),C316,INDEX(E313:E326,ROW()-ROW(D313)))</f>
        <v/>
      </c>
      <c r="E324" s="89" t="str">
        <f>IF(OR(D324="",C315="",C315&lt;=0,F324=""),"",TRIM(MID(D324,LEN(F324)+1+IF(MID(D324,LEN(F324)+1,1)=" ",1,0),99999)))</f>
        <v/>
      </c>
      <c r="F324" s="49" t="str">
        <f>IF(OR(G324="",G324=0,G324="0"),"",IF(LEN(G324)&lt;=C315,G324,IF(LEN(SUBSTITUTE(H324," ",""))=C315+1,LEFT(G324,C315),LEFT(G324,FIND("§",SUBSTITUTE(H324," ","§",LEN(H324)-LEN(SUBSTITUTE(H324," ",""))))-1))))</f>
        <v/>
      </c>
      <c r="G324" s="49" t="str">
        <f t="shared" si="9"/>
        <v/>
      </c>
      <c r="H324" s="49" t="str">
        <f>IF(OR(G324="",G324=0,G324="0"),"",LEFT(G324,C315+1))</f>
        <v/>
      </c>
      <c r="I324" s="246" t="str">
        <f>IF(LEN(TRIM(J324))&gt;0,MAX(I18:I323)+1,"")</f>
        <v/>
      </c>
      <c r="J324" s="110"/>
      <c r="K324" s="107"/>
      <c r="L324" s="107"/>
      <c r="M324" s="150"/>
      <c r="W324" s="3">
        <v>1</v>
      </c>
    </row>
    <row r="325" spans="2:23" ht="21" customHeight="1">
      <c r="B325" s="784"/>
      <c r="C325" s="55"/>
      <c r="D325" s="49" t="str" cm="1">
        <f t="array" ref="D325">IF(ROW()=ROW(D313),C316,INDEX(E313:E326,ROW()-ROW(D313)))</f>
        <v/>
      </c>
      <c r="E325" s="89" t="str">
        <f>IF(OR(D325="",C315="",C315&lt;=0,F325=""),"",TRIM(MID(D325,LEN(F325)+1+IF(MID(D325,LEN(F325)+1,1)=" ",1,0),99999)))</f>
        <v/>
      </c>
      <c r="F325" s="49" t="str">
        <f>IF(OR(G325="",G325=0,G325="0"),"",IF(LEN(G325)&lt;=C315,G325,IF(LEN(SUBSTITUTE(H325," ",""))=C315+1,LEFT(G325,C315),LEFT(G325,FIND("§",SUBSTITUTE(H325," ","§",LEN(H325)-LEN(SUBSTITUTE(H325," ",""))))-1))))</f>
        <v/>
      </c>
      <c r="G325" s="49" t="str">
        <f t="shared" si="9"/>
        <v/>
      </c>
      <c r="H325" s="49" t="str">
        <f>IF(OR(G325="",G325=0,G325="0"),"",LEFT(G325,C315+1))</f>
        <v/>
      </c>
      <c r="I325" s="246" t="str">
        <f>IF(LEN(TRIM(J325))&gt;0,MAX(I18:I324)+1,"")</f>
        <v/>
      </c>
      <c r="J325" s="110"/>
      <c r="K325" s="107"/>
      <c r="L325" s="107"/>
      <c r="M325" s="150"/>
      <c r="W325" s="3">
        <v>1</v>
      </c>
    </row>
    <row r="326" spans="2:23" ht="21" customHeight="1">
      <c r="B326" s="784"/>
      <c r="C326" s="55"/>
      <c r="D326" s="49" t="str" cm="1">
        <f t="array" ref="D326">IF(ROW()=ROW(D313),C316,INDEX(E313:E326,ROW()-ROW(D313)))</f>
        <v/>
      </c>
      <c r="E326" s="89" t="str">
        <f>IF(OR(D326="",C315="",C315&lt;=0,F326=""),"",TRIM(MID(D326,LEN(F326)+1+IF(MID(D326,LEN(F326)+1,1)=" ",1,0),99999)))</f>
        <v/>
      </c>
      <c r="F326" s="49" t="str">
        <f>IF(OR(G326="",G326=0,G326="0"),"",IF(LEN(G326)&lt;=C315,G326,IF(LEN(SUBSTITUTE(H326," ",""))=C315+1,LEFT(G326,C315),LEFT(G326,FIND("§",SUBSTITUTE(H326," ","§",LEN(H326)-LEN(SUBSTITUTE(H326," ",""))))-1))))</f>
        <v/>
      </c>
      <c r="G326" s="49" t="str">
        <f t="shared" si="9"/>
        <v/>
      </c>
      <c r="H326" s="49" t="str">
        <f>IF(OR(G326="",G326=0,G326="0"),"",LEFT(G326,C315+1))</f>
        <v/>
      </c>
      <c r="I326" s="246" t="str">
        <f>IF(LEN(TRIM(J326))&gt;0,MAX(I18:I325)+1,"")</f>
        <v/>
      </c>
      <c r="J326" s="110"/>
      <c r="K326" s="107"/>
      <c r="L326" s="107"/>
      <c r="M326" s="150"/>
      <c r="W326" s="3">
        <v>1</v>
      </c>
    </row>
    <row r="327" spans="2:23" ht="21" customHeight="1">
      <c r="B327" s="784"/>
      <c r="C327" s="88" t="str">
        <f>IF(TRIM(SUBSTITUTE(K41,CHAR(160),""))="","",K41)</f>
        <v>►</v>
      </c>
      <c r="D327" s="49" t="str" cm="1">
        <f t="array" ref="D327">IF(ROW()=ROW(D327),C330,INDEX(E327:E340,ROW()-ROW(D327)))</f>
        <v>►</v>
      </c>
      <c r="E327" s="89" t="str">
        <f>IF(OR(D327="",C329="",C329&lt;=0,F327=""),"",TRIM(MID(D327,LEN(F327)+1+IF(MID(D327,LEN(F327)+1,1)=" ",1,0),99999)))</f>
        <v/>
      </c>
      <c r="F327" s="49" t="str">
        <f>IF(OR(G327="",G327=0,G327="0"),"",IF(LEN(G327)&lt;=C329,G327,IF(LEN(SUBSTITUTE(H327," ",""))=C329+1,LEFT(G327,C329),LEFT(G327,FIND("§",SUBSTITUTE(H327," ","§",LEN(H327)-LEN(SUBSTITUTE(H327," ",""))))-1))))</f>
        <v>►</v>
      </c>
      <c r="G327" s="49" t="str">
        <f t="shared" si="9"/>
        <v>►</v>
      </c>
      <c r="H327" s="49" t="str">
        <f>IF(OR(G327="",G327=0,G327="0"),"",LEFT(G327,C329+1))</f>
        <v>►</v>
      </c>
      <c r="I327" s="246" t="str">
        <f>IF(LEN(TRIM(J327))&gt;0,MAX(I18:I326)+1,"")</f>
        <v/>
      </c>
      <c r="J327" s="110"/>
      <c r="K327" s="107"/>
      <c r="L327" s="107"/>
      <c r="M327" s="150"/>
      <c r="W327" s="3">
        <v>1</v>
      </c>
    </row>
    <row r="328" spans="2:23" ht="21" customHeight="1">
      <c r="B328" s="784"/>
      <c r="C328" s="55" t="str">
        <f>TRIM(SUBSTITUTE(SUBSTITUTE(SUBSTITUTE(SUBSTITUTE(SUBSTITUTE(SUBSTITUTE(SUBSTITUTE(SUBSTITUTE(SUBSTITUTE(CLEAN(IF(OR(LEFT(C327,1)="-",LEFT(C327,1)="="),MID(C327,2,99999),C327)),"—","-"),"–","-"),CHAR(160)," "),CHAR(9)," "),CHAR(13)," "),CHAR(10)," ")," "," ")," "," ")," "," "))</f>
        <v>►</v>
      </c>
      <c r="D328" s="49" t="str" cm="1">
        <f t="array" ref="D328">IF(ROW()=ROW(D327),C330,INDEX(E327:E340,ROW()-ROW(D327)))</f>
        <v/>
      </c>
      <c r="E328" s="89" t="str">
        <f>IF(OR(D328="",C329="",C329&lt;=0,F328=""),"",TRIM(MID(D328,LEN(F328)+1+IF(MID(D328,LEN(F328)+1,1)=" ",1,0),99999)))</f>
        <v/>
      </c>
      <c r="F328" s="49" t="str">
        <f>IF(OR(G328="",G328=0,G328="0"),"",IF(LEN(G328)&lt;=C329,G328,IF(LEN(SUBSTITUTE(H328," ",""))=C329+1,LEFT(G328,C329),LEFT(G328,FIND("§",SUBSTITUTE(H328," ","§",LEN(H328)-LEN(SUBSTITUTE(H328," ",""))))-1))))</f>
        <v/>
      </c>
      <c r="G328" s="49" t="str">
        <f t="shared" si="9"/>
        <v/>
      </c>
      <c r="H328" s="49" t="str">
        <f>IF(OR(G328="",G328=0,G328="0"),"",LEFT(G328,C329+1))</f>
        <v/>
      </c>
      <c r="I328" s="246" t="str">
        <f>IF(LEN(TRIM(J328))&gt;0,MAX(I18:I327)+1,"")</f>
        <v/>
      </c>
      <c r="J328" s="110"/>
      <c r="K328" s="107"/>
      <c r="L328" s="107"/>
      <c r="M328" s="150"/>
      <c r="W328" s="3">
        <v>1</v>
      </c>
    </row>
    <row r="329" spans="2:23" ht="21" customHeight="1">
      <c r="B329" s="784"/>
      <c r="C329" s="92">
        <f>C16</f>
        <v>120</v>
      </c>
      <c r="D329" s="49" t="str" cm="1">
        <f t="array" ref="D329">IF(ROW()=ROW(D327),C330,INDEX(E327:E340,ROW()-ROW(D327)))</f>
        <v/>
      </c>
      <c r="E329" s="89" t="str">
        <f>IF(OR(D329="",C329="",C329&lt;=0,F329=""),"",TRIM(MID(D329,LEN(F329)+1+IF(MID(D329,LEN(F329)+1,1)=" ",1,0),99999)))</f>
        <v/>
      </c>
      <c r="F329" s="49" t="str">
        <f>IF(OR(G329="",G329=0,G329="0"),"",IF(LEN(G329)&lt;=C329,G329,IF(LEN(SUBSTITUTE(H329," ",""))=C329+1,LEFT(G329,C329),LEFT(G329,FIND("§",SUBSTITUTE(H329," ","§",LEN(H329)-LEN(SUBSTITUTE(H329," ",""))))-1))))</f>
        <v/>
      </c>
      <c r="G329" s="49" t="str">
        <f t="shared" si="9"/>
        <v/>
      </c>
      <c r="H329" s="49" t="str">
        <f>IF(OR(G329="",G329=0,G329="0"),"",LEFT(G329,C329+1))</f>
        <v/>
      </c>
      <c r="I329" s="246" t="str">
        <f>IF(LEN(TRIM(J329))&gt;0,MAX(I18:I328)+1,"")</f>
        <v/>
      </c>
      <c r="J329" s="110"/>
      <c r="K329" s="107"/>
      <c r="L329" s="107"/>
      <c r="M329" s="150"/>
      <c r="W329" s="3">
        <v>1</v>
      </c>
    </row>
    <row r="330" spans="2:23" ht="21" customHeight="1">
      <c r="B330" s="784"/>
      <c r="C330" s="55" t="str">
        <f>IF(UPPER(TRIM(C17))="X",C334,C328)</f>
        <v>►</v>
      </c>
      <c r="D330" s="49" t="str" cm="1">
        <f t="array" ref="D330">IF(ROW()=ROW(D327),C330,INDEX(E327:E340,ROW()-ROW(D327)))</f>
        <v/>
      </c>
      <c r="E330" s="89" t="str">
        <f>IF(OR(D330="",C329="",C329&lt;=0,F330=""),"",TRIM(MID(D330,LEN(F330)+1+IF(MID(D330,LEN(F330)+1,1)=" ",1,0),99999)))</f>
        <v/>
      </c>
      <c r="F330" s="49" t="str">
        <f>IF(OR(G330="",G330=0,G330="0"),"",IF(LEN(G330)&lt;=C329,G330,IF(LEN(SUBSTITUTE(H330," ",""))=C329+1,LEFT(G330,C329),LEFT(G330,FIND("§",SUBSTITUTE(H330," ","§",LEN(H330)-LEN(SUBSTITUTE(H330," ",""))))-1))))</f>
        <v/>
      </c>
      <c r="G330" s="49" t="str">
        <f t="shared" si="9"/>
        <v/>
      </c>
      <c r="H330" s="49" t="str">
        <f>IF(OR(G330="",G330=0,G330="0"),"",LEFT(G330,C329+1))</f>
        <v/>
      </c>
      <c r="I330" s="246" t="str">
        <f>IF(LEN(TRIM(J330))&gt;0,MAX(I18:I329)+1,"")</f>
        <v/>
      </c>
      <c r="J330" s="110"/>
      <c r="K330" s="107"/>
      <c r="L330" s="107"/>
      <c r="M330" s="150"/>
      <c r="W330" s="3">
        <v>1</v>
      </c>
    </row>
    <row r="331" spans="2:23" ht="21" customHeight="1">
      <c r="B331" s="784"/>
      <c r="C331" s="94" t="str">
        <f>TRIM(SUBSTITUTE(SUBSTITUTE(SUBSTITUTE(SUBSTITUTE(SUBSTITUTE(SUBSTITUTE(SUBSTITUTE(SUBSTITUTE(SUBSTITUTE(SUBSTITUTE(C328,","," "),";"," "),":"," "),"!"," "),"?"," "),"…"," "),"»"," "),"«"," "),"/"," "),"."," "))</f>
        <v>►</v>
      </c>
      <c r="D331" s="49" t="str" cm="1">
        <f t="array" ref="D331">IF(ROW()=ROW(D327),C330,INDEX(E327:E340,ROW()-ROW(D327)))</f>
        <v/>
      </c>
      <c r="E331" s="89" t="str">
        <f>IF(OR(D331="",C329="",C329&lt;=0,F331=""),"",TRIM(MID(D331,LEN(F331)+1+IF(MID(D331,LEN(F331)+1,1)=" ",1,0),99999)))</f>
        <v/>
      </c>
      <c r="F331" s="49" t="str">
        <f>IF(OR(G331="",G331=0,G331="0"),"",IF(LEN(G331)&lt;=C329,G331,IF(LEN(SUBSTITUTE(H331," ",""))=C329+1,LEFT(G331,C329),LEFT(G331,FIND("§",SUBSTITUTE(H331," ","§",LEN(H331)-LEN(SUBSTITUTE(H331," ",""))))-1))))</f>
        <v/>
      </c>
      <c r="G331" s="49" t="str">
        <f t="shared" si="9"/>
        <v/>
      </c>
      <c r="H331" s="49" t="str">
        <f>IF(OR(G331="",G331=0,G331="0"),"",LEFT(G331,C329+1))</f>
        <v/>
      </c>
      <c r="I331" s="246" t="str">
        <f>IF(LEN(TRIM(J331))&gt;0,MAX(I18:I330)+1,"")</f>
        <v/>
      </c>
      <c r="J331" s="110"/>
      <c r="K331" s="107"/>
      <c r="L331" s="107"/>
      <c r="M331" s="150"/>
      <c r="W331" s="3">
        <v>1</v>
      </c>
    </row>
    <row r="332" spans="2:23" ht="21" customHeight="1">
      <c r="B332" s="784"/>
      <c r="C332" s="49" t="str">
        <f>TRIM(SUBSTITUTE(SUBSTITUTE(SUBSTITUTE(SUBSTITUTE(SUBSTITUTE(SUBSTITUTE(SUBSTITUTE(SUBSTITUTE(C331,"("," "),")"," "),CHAR(34)," "),"-"," "),"_"," "),"&lt;"," "),"&gt;"," "),"="," "))</f>
        <v>►</v>
      </c>
      <c r="D332" s="49" t="str" cm="1">
        <f t="array" ref="D332">IF(ROW()=ROW(D327),C330,INDEX(E327:E340,ROW()-ROW(D327)))</f>
        <v/>
      </c>
      <c r="E332" s="89" t="str">
        <f>IF(OR(D332="",C329="",C329&lt;=0,F332=""),"",TRIM(MID(D332,LEN(F332)+1+IF(MID(D332,LEN(F332)+1,1)=" ",1,0),99999)))</f>
        <v/>
      </c>
      <c r="F332" s="49" t="str">
        <f>IF(OR(G332="",G332=0,G332="0"),"",IF(LEN(G332)&lt;=C329,G332,IF(LEN(SUBSTITUTE(H332," ",""))=C329+1,LEFT(G332,C329),LEFT(G332,FIND("§",SUBSTITUTE(H332," ","§",LEN(H332)-LEN(SUBSTITUTE(H332," ",""))))-1))))</f>
        <v/>
      </c>
      <c r="G332" s="49" t="str">
        <f t="shared" si="9"/>
        <v/>
      </c>
      <c r="H332" s="49" t="str">
        <f>IF(OR(G332="",G332=0,G332="0"),"",LEFT(G332,C329+1))</f>
        <v/>
      </c>
      <c r="I332" s="246" t="str">
        <f>IF(LEN(TRIM(J332))&gt;0,MAX(I18:I331)+1,"")</f>
        <v/>
      </c>
      <c r="J332" s="110"/>
      <c r="K332" s="107"/>
      <c r="L332" s="107"/>
      <c r="M332" s="150"/>
      <c r="W332" s="3">
        <v>1</v>
      </c>
    </row>
    <row r="333" spans="2:23" ht="21" customHeight="1">
      <c r="B333" s="784"/>
      <c r="C333" s="55" t="str">
        <f>TRIM(SUBSTITUTE(SUBSTITUTE(SUBSTITUTE(SUBSTITUTE(C332,"►"," "),"▼"," "),"▲"," "),"◄"," "))</f>
        <v/>
      </c>
      <c r="D333" s="49" t="str" cm="1">
        <f t="array" ref="D333">IF(ROW()=ROW(D327),C330,INDEX(E327:E340,ROW()-ROW(D327)))</f>
        <v/>
      </c>
      <c r="E333" s="89" t="str">
        <f>IF(OR(D333="",C329="",C329&lt;=0,F333=""),"",TRIM(MID(D333,LEN(F333)+1+IF(MID(D333,LEN(F333)+1,1)=" ",1,0),99999)))</f>
        <v/>
      </c>
      <c r="F333" s="49" t="str">
        <f>IF(OR(G333="",G333=0,G333="0"),"",IF(LEN(G333)&lt;=C329,G333,IF(LEN(SUBSTITUTE(H333," ",""))=C329+1,LEFT(G333,C329),LEFT(G333,FIND("§",SUBSTITUTE(H333," ","§",LEN(H333)-LEN(SUBSTITUTE(H333," ",""))))-1))))</f>
        <v/>
      </c>
      <c r="G333" s="49" t="str">
        <f t="shared" si="9"/>
        <v/>
      </c>
      <c r="H333" s="49" t="str">
        <f>IF(OR(G333="",G333=0,G333="0"),"",LEFT(G333,C329+1))</f>
        <v/>
      </c>
      <c r="I333" s="246" t="str">
        <f>IF(LEN(TRIM(J333))&gt;0,MAX(I18:I332)+1,"")</f>
        <v/>
      </c>
      <c r="J333" s="110"/>
      <c r="K333" s="107"/>
      <c r="L333" s="107"/>
      <c r="M333" s="150"/>
      <c r="W333" s="3">
        <v>1</v>
      </c>
    </row>
    <row r="334" spans="2:23" ht="21" customHeight="1">
      <c r="B334" s="784"/>
      <c r="C334" s="55" t="str">
        <f>TRIM(SUBSTITUTE(SUBSTITUTE(C333,"“"," "),"”"," "))</f>
        <v/>
      </c>
      <c r="D334" s="49" t="str" cm="1">
        <f t="array" ref="D334">IF(ROW()=ROW(D327),C330,INDEX(E327:E340,ROW()-ROW(D327)))</f>
        <v/>
      </c>
      <c r="E334" s="89" t="str">
        <f>IF(OR(D334="",C329="",C329&lt;=0,F334=""),"",TRIM(MID(D334,LEN(F334)+1+IF(MID(D334,LEN(F334)+1,1)=" ",1,0),99999)))</f>
        <v/>
      </c>
      <c r="F334" s="49" t="str">
        <f>IF(OR(G334="",G334=0,G334="0"),"",IF(LEN(G334)&lt;=C329,G334,IF(LEN(SUBSTITUTE(H334," ",""))=C329+1,LEFT(G334,C329),LEFT(G334,FIND("§",SUBSTITUTE(H334," ","§",LEN(H334)-LEN(SUBSTITUTE(H334," ",""))))-1))))</f>
        <v/>
      </c>
      <c r="G334" s="49" t="str">
        <f t="shared" si="9"/>
        <v/>
      </c>
      <c r="H334" s="49" t="str">
        <f>IF(OR(G334="",G334=0,G334="0"),"",LEFT(G334,C329+1))</f>
        <v/>
      </c>
      <c r="I334" s="246" t="str">
        <f>IF(LEN(TRIM(J334))&gt;0,MAX(I18:I333)+1,"")</f>
        <v/>
      </c>
      <c r="J334" s="110"/>
      <c r="K334" s="107"/>
      <c r="L334" s="107"/>
      <c r="M334" s="150"/>
      <c r="W334" s="3">
        <v>1</v>
      </c>
    </row>
    <row r="335" spans="2:23" ht="21" customHeight="1">
      <c r="B335" s="784"/>
      <c r="C335" s="55"/>
      <c r="D335" s="49" t="str" cm="1">
        <f t="array" ref="D335">IF(ROW()=ROW(D327),C330,INDEX(E327:E340,ROW()-ROW(D327)))</f>
        <v/>
      </c>
      <c r="E335" s="89" t="str">
        <f>IF(OR(D335="",C329="",C329&lt;=0,F335=""),"",TRIM(MID(D335,LEN(F335)+1+IF(MID(D335,LEN(F335)+1,1)=" ",1,0),99999)))</f>
        <v/>
      </c>
      <c r="F335" s="49" t="str">
        <f>IF(OR(G335="",G335=0,G335="0"),"",IF(LEN(G335)&lt;=C329,G335,IF(LEN(SUBSTITUTE(H335," ",""))=C329+1,LEFT(G335,C329),LEFT(G335,FIND("§",SUBSTITUTE(H335," ","§",LEN(H335)-LEN(SUBSTITUTE(H335," ",""))))-1))))</f>
        <v/>
      </c>
      <c r="G335" s="49" t="str">
        <f t="shared" si="9"/>
        <v/>
      </c>
      <c r="H335" s="49" t="str">
        <f>IF(OR(G335="",G335=0,G335="0"),"",LEFT(G335,C329+1))</f>
        <v/>
      </c>
      <c r="I335" s="246" t="str">
        <f>IF(LEN(TRIM(J335))&gt;0,MAX(I18:I334)+1,"")</f>
        <v/>
      </c>
      <c r="J335" s="110"/>
      <c r="K335" s="107"/>
      <c r="L335" s="107"/>
      <c r="M335" s="150"/>
      <c r="W335" s="3">
        <v>1</v>
      </c>
    </row>
    <row r="336" spans="2:23" ht="21" customHeight="1">
      <c r="B336" s="784"/>
      <c r="C336" s="55"/>
      <c r="D336" s="49" t="str" cm="1">
        <f t="array" ref="D336">IF(ROW()=ROW(D327),C330,INDEX(E327:E340,ROW()-ROW(D327)))</f>
        <v/>
      </c>
      <c r="E336" s="89" t="str">
        <f>IF(OR(D336="",C329="",C329&lt;=0,F336=""),"",TRIM(MID(D336,LEN(F336)+1+IF(MID(D336,LEN(F336)+1,1)=" ",1,0),99999)))</f>
        <v/>
      </c>
      <c r="F336" s="49" t="str">
        <f>IF(OR(G336="",G336=0,G336="0"),"",IF(LEN(G336)&lt;=C329,G336,IF(LEN(SUBSTITUTE(H336," ",""))=C329+1,LEFT(G336,C329),LEFT(G336,FIND("§",SUBSTITUTE(H336," ","§",LEN(H336)-LEN(SUBSTITUTE(H336," ",""))))-1))))</f>
        <v/>
      </c>
      <c r="G336" s="49" t="str">
        <f t="shared" si="9"/>
        <v/>
      </c>
      <c r="H336" s="49" t="str">
        <f>IF(OR(G336="",G336=0,G336="0"),"",LEFT(G336,C329+1))</f>
        <v/>
      </c>
      <c r="I336" s="246" t="str">
        <f>IF(LEN(TRIM(J336))&gt;0,MAX(I18:I335)+1,"")</f>
        <v/>
      </c>
      <c r="J336" s="110"/>
      <c r="K336" s="107"/>
      <c r="L336" s="107"/>
      <c r="M336" s="150"/>
      <c r="W336" s="3">
        <v>1</v>
      </c>
    </row>
    <row r="337" spans="2:23" ht="21" customHeight="1">
      <c r="B337" s="784"/>
      <c r="C337" s="55"/>
      <c r="D337" s="49" t="str" cm="1">
        <f t="array" ref="D337">IF(ROW()=ROW(D327),C330,INDEX(E327:E340,ROW()-ROW(D327)))</f>
        <v/>
      </c>
      <c r="E337" s="89" t="str">
        <f>IF(OR(D337="",C329="",C329&lt;=0,F337=""),"",TRIM(MID(D337,LEN(F337)+1+IF(MID(D337,LEN(F337)+1,1)=" ",1,0),99999)))</f>
        <v/>
      </c>
      <c r="F337" s="49" t="str">
        <f>IF(OR(G337="",G337=0,G337="0"),"",IF(LEN(G337)&lt;=C329,G337,IF(LEN(SUBSTITUTE(H337," ",""))=C329+1,LEFT(G337,C329),LEFT(G337,FIND("§",SUBSTITUTE(H337," ","§",LEN(H337)-LEN(SUBSTITUTE(H337," ",""))))-1))))</f>
        <v/>
      </c>
      <c r="G337" s="49" t="str">
        <f t="shared" si="9"/>
        <v/>
      </c>
      <c r="H337" s="49" t="str">
        <f>IF(OR(G337="",G337=0,G337="0"),"",LEFT(G337,C329+1))</f>
        <v/>
      </c>
      <c r="I337" s="246" t="str">
        <f>IF(LEN(TRIM(J337))&gt;0,MAX(I18:I336)+1,"")</f>
        <v/>
      </c>
      <c r="J337" s="110"/>
      <c r="K337" s="107"/>
      <c r="L337" s="107"/>
      <c r="M337" s="150"/>
      <c r="W337" s="3">
        <v>1</v>
      </c>
    </row>
    <row r="338" spans="2:23" ht="21" customHeight="1">
      <c r="B338" s="784"/>
      <c r="C338" s="55"/>
      <c r="D338" s="49" t="str" cm="1">
        <f t="array" ref="D338">IF(ROW()=ROW(D327),C330,INDEX(E327:E340,ROW()-ROW(D327)))</f>
        <v/>
      </c>
      <c r="E338" s="89" t="str">
        <f>IF(OR(D338="",C329="",C329&lt;=0,F338=""),"",TRIM(MID(D338,LEN(F338)+1+IF(MID(D338,LEN(F338)+1,1)=" ",1,0),99999)))</f>
        <v/>
      </c>
      <c r="F338" s="49" t="str">
        <f>IF(OR(G338="",G338=0,G338="0"),"",IF(LEN(G338)&lt;=C329,G338,IF(LEN(SUBSTITUTE(H338," ",""))=C329+1,LEFT(G338,C329),LEFT(G338,FIND("§",SUBSTITUTE(H338," ","§",LEN(H338)-LEN(SUBSTITUTE(H338," ",""))))-1))))</f>
        <v/>
      </c>
      <c r="G338" s="49" t="str">
        <f t="shared" si="9"/>
        <v/>
      </c>
      <c r="H338" s="49" t="str">
        <f>IF(OR(G338="",G338=0,G338="0"),"",LEFT(G338,C329+1))</f>
        <v/>
      </c>
      <c r="I338" s="246" t="str">
        <f>IF(LEN(TRIM(J338))&gt;0,MAX(I18:I337)+1,"")</f>
        <v/>
      </c>
      <c r="J338" s="110"/>
      <c r="K338" s="107"/>
      <c r="L338" s="107"/>
      <c r="M338" s="150"/>
      <c r="W338" s="3">
        <v>1</v>
      </c>
    </row>
    <row r="339" spans="2:23" ht="21" customHeight="1">
      <c r="B339" s="784"/>
      <c r="C339" s="55"/>
      <c r="D339" s="49" t="str" cm="1">
        <f t="array" ref="D339">IF(ROW()=ROW(D327),C330,INDEX(E327:E340,ROW()-ROW(D327)))</f>
        <v/>
      </c>
      <c r="E339" s="89" t="str">
        <f>IF(OR(D339="",C329="",C329&lt;=0,F339=""),"",TRIM(MID(D339,LEN(F339)+1+IF(MID(D339,LEN(F339)+1,1)=" ",1,0),99999)))</f>
        <v/>
      </c>
      <c r="F339" s="49" t="str">
        <f>IF(OR(G339="",G339=0,G339="0"),"",IF(LEN(G339)&lt;=C329,G339,IF(LEN(SUBSTITUTE(H339," ",""))=C329+1,LEFT(G339,C329),LEFT(G339,FIND("§",SUBSTITUTE(H339," ","§",LEN(H339)-LEN(SUBSTITUTE(H339," ",""))))-1))))</f>
        <v/>
      </c>
      <c r="G339" s="49" t="str">
        <f t="shared" ref="G339:G402" si="10">IF(OR(D339="",D339=0),"",TRIM(SUBSTITUTE(SUBSTITUTE(D339,CHAR(160)," "),CHAR(10)," ")))</f>
        <v/>
      </c>
      <c r="H339" s="49" t="str">
        <f>IF(OR(G339="",G339=0,G339="0"),"",LEFT(G339,C329+1))</f>
        <v/>
      </c>
      <c r="I339" s="246" t="str">
        <f>IF(LEN(TRIM(J339))&gt;0,MAX(I18:I338)+1,"")</f>
        <v/>
      </c>
      <c r="J339" s="110"/>
      <c r="K339" s="107"/>
      <c r="L339" s="107"/>
      <c r="M339" s="150"/>
      <c r="W339" s="3">
        <v>1</v>
      </c>
    </row>
    <row r="340" spans="2:23" ht="21" customHeight="1">
      <c r="B340" s="784"/>
      <c r="C340" s="55"/>
      <c r="D340" s="49" t="str" cm="1">
        <f t="array" ref="D340">IF(ROW()=ROW(D327),C330,INDEX(E327:E340,ROW()-ROW(D327)))</f>
        <v/>
      </c>
      <c r="E340" s="89" t="str">
        <f>IF(OR(D340="",C329="",C329&lt;=0,F340=""),"",TRIM(MID(D340,LEN(F340)+1+IF(MID(D340,LEN(F340)+1,1)=" ",1,0),99999)))</f>
        <v/>
      </c>
      <c r="F340" s="49" t="str">
        <f>IF(OR(G340="",G340=0,G340="0"),"",IF(LEN(G340)&lt;=C329,G340,IF(LEN(SUBSTITUTE(H340," ",""))=C329+1,LEFT(G340,C329),LEFT(G340,FIND("§",SUBSTITUTE(H340," ","§",LEN(H340)-LEN(SUBSTITUTE(H340," ",""))))-1))))</f>
        <v/>
      </c>
      <c r="G340" s="49" t="str">
        <f t="shared" si="10"/>
        <v/>
      </c>
      <c r="H340" s="49" t="str">
        <f>IF(OR(G340="",G340=0,G340="0"),"",LEFT(G340,C329+1))</f>
        <v/>
      </c>
      <c r="I340" s="246" t="str">
        <f>IF(LEN(TRIM(J340))&gt;0,MAX(I18:I339)+1,"")</f>
        <v/>
      </c>
      <c r="J340" s="110"/>
      <c r="K340" s="107"/>
      <c r="L340" s="107"/>
      <c r="M340" s="150"/>
      <c r="W340" s="3">
        <v>1</v>
      </c>
    </row>
    <row r="341" spans="2:23" ht="21" customHeight="1">
      <c r="B341" s="784"/>
      <c r="C341" s="88" t="str">
        <f>IF(TRIM(SUBSTITUTE(K42,CHAR(160),""))="","",K42)</f>
        <v xml:space="preserve">Séparez le blanc du jaune d’œuf. Versez la farine dans un saladier et mélangez avec le sucre et la levure. </v>
      </c>
      <c r="D341" s="49" t="str" cm="1">
        <f t="array" ref="D341">IF(ROW()=ROW(D341),C344,INDEX(E341:E354,ROW()-ROW(D341)))</f>
        <v>Séparez le blanc du jaune d’œuf. Versez la farine dans un saladier et mélangez avec le sucre et la levure.</v>
      </c>
      <c r="E341" s="89" t="str">
        <f>IF(OR(D341="",C343="",C343&lt;=0,F341=""),"",TRIM(MID(D341,LEN(F341)+1+IF(MID(D341,LEN(F341)+1,1)=" ",1,0),99999)))</f>
        <v/>
      </c>
      <c r="F341" s="49" t="str">
        <f>IF(OR(G341="",G341=0,G341="0"),"",IF(LEN(G341)&lt;=C343,G341,IF(LEN(SUBSTITUTE(H341," ",""))=C343+1,LEFT(G341,C343),LEFT(G341,FIND("§",SUBSTITUTE(H341," ","§",LEN(H341)-LEN(SUBSTITUTE(H341," ",""))))-1))))</f>
        <v>Séparez le blanc du jaune d’œuf. Versez la farine dans un saladier et mélangez avec le sucre et la levure.</v>
      </c>
      <c r="G341" s="49" t="str">
        <f t="shared" si="10"/>
        <v>Séparez le blanc du jaune d’œuf. Versez la farine dans un saladier et mélangez avec le sucre et la levure.</v>
      </c>
      <c r="H341" s="49" t="str">
        <f>IF(OR(G341="",G341=0,G341="0"),"",LEFT(G341,C343+1))</f>
        <v>Séparez le blanc du jaune d’œuf. Versez la farine dans un saladier et mélangez avec le sucre et la levure.</v>
      </c>
      <c r="I341" s="246" t="str">
        <f>IF(LEN(TRIM(J341))&gt;0,MAX(I18:I340)+1,"")</f>
        <v/>
      </c>
      <c r="J341" s="110"/>
      <c r="K341" s="107"/>
      <c r="L341" s="107"/>
      <c r="M341" s="150"/>
      <c r="W341" s="3">
        <v>1</v>
      </c>
    </row>
    <row r="342" spans="2:23" ht="21" customHeight="1">
      <c r="B342" s="784"/>
      <c r="C342" s="55" t="str">
        <f>TRIM(SUBSTITUTE(SUBSTITUTE(SUBSTITUTE(SUBSTITUTE(SUBSTITUTE(SUBSTITUTE(SUBSTITUTE(SUBSTITUTE(SUBSTITUTE(CLEAN(IF(OR(LEFT(C341,1)="-",LEFT(C341,1)="="),MID(C341,2,99999),C341)),"—","-"),"–","-"),CHAR(160)," "),CHAR(9)," "),CHAR(13)," "),CHAR(10)," ")," "," ")," "," ")," "," "))</f>
        <v>Séparez le blanc du jaune d’œuf. Versez la farine dans un saladier et mélangez avec le sucre et la levure.</v>
      </c>
      <c r="D342" s="49" t="str" cm="1">
        <f t="array" ref="D342">IF(ROW()=ROW(D341),C344,INDEX(E341:E354,ROW()-ROW(D341)))</f>
        <v/>
      </c>
      <c r="E342" s="89" t="str">
        <f>IF(OR(D342="",C343="",C343&lt;=0,F342=""),"",TRIM(MID(D342,LEN(F342)+1+IF(MID(D342,LEN(F342)+1,1)=" ",1,0),99999)))</f>
        <v/>
      </c>
      <c r="F342" s="49" t="str">
        <f>IF(OR(G342="",G342=0,G342="0"),"",IF(LEN(G342)&lt;=C343,G342,IF(LEN(SUBSTITUTE(H342," ",""))=C343+1,LEFT(G342,C343),LEFT(G342,FIND("§",SUBSTITUTE(H342," ","§",LEN(H342)-LEN(SUBSTITUTE(H342," ",""))))-1))))</f>
        <v/>
      </c>
      <c r="G342" s="49" t="str">
        <f t="shared" si="10"/>
        <v/>
      </c>
      <c r="H342" s="49" t="str">
        <f>IF(OR(G342="",G342=0,G342="0"),"",LEFT(G342,C343+1))</f>
        <v/>
      </c>
      <c r="I342" s="246" t="str">
        <f>IF(LEN(TRIM(J342))&gt;0,MAX(I18:I341)+1,"")</f>
        <v/>
      </c>
      <c r="J342" s="110"/>
      <c r="K342" s="107"/>
      <c r="L342" s="107"/>
      <c r="M342" s="150"/>
      <c r="W342" s="3">
        <v>1</v>
      </c>
    </row>
    <row r="343" spans="2:23" ht="21" customHeight="1">
      <c r="B343" s="784"/>
      <c r="C343" s="92">
        <f>C16</f>
        <v>120</v>
      </c>
      <c r="D343" s="49" t="str" cm="1">
        <f t="array" ref="D343">IF(ROW()=ROW(D341),C344,INDEX(E341:E354,ROW()-ROW(D341)))</f>
        <v/>
      </c>
      <c r="E343" s="89" t="str">
        <f>IF(OR(D343="",C343="",C343&lt;=0,F343=""),"",TRIM(MID(D343,LEN(F343)+1+IF(MID(D343,LEN(F343)+1,1)=" ",1,0),99999)))</f>
        <v/>
      </c>
      <c r="F343" s="49" t="str">
        <f>IF(OR(G343="",G343=0,G343="0"),"",IF(LEN(G343)&lt;=C343,G343,IF(LEN(SUBSTITUTE(H343," ",""))=C343+1,LEFT(G343,C343),LEFT(G343,FIND("§",SUBSTITUTE(H343," ","§",LEN(H343)-LEN(SUBSTITUTE(H343," ",""))))-1))))</f>
        <v/>
      </c>
      <c r="G343" s="49" t="str">
        <f t="shared" si="10"/>
        <v/>
      </c>
      <c r="H343" s="49" t="str">
        <f>IF(OR(G343="",G343=0,G343="0"),"",LEFT(G343,C343+1))</f>
        <v/>
      </c>
      <c r="I343" s="246" t="str">
        <f>IF(LEN(TRIM(J343))&gt;0,MAX(I18:I342)+1,"")</f>
        <v/>
      </c>
      <c r="J343" s="110"/>
      <c r="K343" s="107"/>
      <c r="L343" s="107"/>
      <c r="M343" s="150"/>
      <c r="W343" s="3">
        <v>1</v>
      </c>
    </row>
    <row r="344" spans="2:23" ht="21" customHeight="1">
      <c r="B344" s="784"/>
      <c r="C344" s="55" t="str">
        <f>IF(UPPER(TRIM(C17))="X",C348,C342)</f>
        <v>Séparez le blanc du jaune d’œuf. Versez la farine dans un saladier et mélangez avec le sucre et la levure.</v>
      </c>
      <c r="D344" s="49" t="str" cm="1">
        <f t="array" ref="D344">IF(ROW()=ROW(D341),C344,INDEX(E341:E354,ROW()-ROW(D341)))</f>
        <v/>
      </c>
      <c r="E344" s="89" t="str">
        <f>IF(OR(D344="",C343="",C343&lt;=0,F344=""),"",TRIM(MID(D344,LEN(F344)+1+IF(MID(D344,LEN(F344)+1,1)=" ",1,0),99999)))</f>
        <v/>
      </c>
      <c r="F344" s="49" t="str">
        <f>IF(OR(G344="",G344=0,G344="0"),"",IF(LEN(G344)&lt;=C343,G344,IF(LEN(SUBSTITUTE(H344," ",""))=C343+1,LEFT(G344,C343),LEFT(G344,FIND("§",SUBSTITUTE(H344," ","§",LEN(H344)-LEN(SUBSTITUTE(H344," ",""))))-1))))</f>
        <v/>
      </c>
      <c r="G344" s="49" t="str">
        <f t="shared" si="10"/>
        <v/>
      </c>
      <c r="H344" s="49" t="str">
        <f>IF(OR(G344="",G344=0,G344="0"),"",LEFT(G344,C343+1))</f>
        <v/>
      </c>
      <c r="I344" s="246" t="str">
        <f>IF(LEN(TRIM(J344))&gt;0,MAX(I18:I343)+1,"")</f>
        <v/>
      </c>
      <c r="J344" s="110"/>
      <c r="K344" s="107"/>
      <c r="L344" s="107"/>
      <c r="M344" s="150"/>
      <c r="W344" s="3">
        <v>1</v>
      </c>
    </row>
    <row r="345" spans="2:23" ht="21" customHeight="1">
      <c r="B345" s="784"/>
      <c r="C345" s="94" t="str">
        <f>TRIM(SUBSTITUTE(SUBSTITUTE(SUBSTITUTE(SUBSTITUTE(SUBSTITUTE(SUBSTITUTE(SUBSTITUTE(SUBSTITUTE(SUBSTITUTE(SUBSTITUTE(C342,","," "),";"," "),":"," "),"!"," "),"?"," "),"…"," "),"»"," "),"«"," "),"/"," "),"."," "))</f>
        <v>Séparez le blanc du jaune d’œuf Versez la farine dans un saladier et mélangez avec le sucre et la levure</v>
      </c>
      <c r="D345" s="49" t="str" cm="1">
        <f t="array" ref="D345">IF(ROW()=ROW(D341),C344,INDEX(E341:E354,ROW()-ROW(D341)))</f>
        <v/>
      </c>
      <c r="E345" s="89" t="str">
        <f>IF(OR(D345="",C343="",C343&lt;=0,F345=""),"",TRIM(MID(D345,LEN(F345)+1+IF(MID(D345,LEN(F345)+1,1)=" ",1,0),99999)))</f>
        <v/>
      </c>
      <c r="F345" s="49" t="str">
        <f>IF(OR(G345="",G345=0,G345="0"),"",IF(LEN(G345)&lt;=C343,G345,IF(LEN(SUBSTITUTE(H345," ",""))=C343+1,LEFT(G345,C343),LEFT(G345,FIND("§",SUBSTITUTE(H345," ","§",LEN(H345)-LEN(SUBSTITUTE(H345," ",""))))-1))))</f>
        <v/>
      </c>
      <c r="G345" s="49" t="str">
        <f t="shared" si="10"/>
        <v/>
      </c>
      <c r="H345" s="49" t="str">
        <f>IF(OR(G345="",G345=0,G345="0"),"",LEFT(G345,C343+1))</f>
        <v/>
      </c>
      <c r="I345" s="246" t="str">
        <f>IF(LEN(TRIM(J345))&gt;0,MAX(I18:I344)+1,"")</f>
        <v/>
      </c>
      <c r="J345" s="110"/>
      <c r="K345" s="107"/>
      <c r="L345" s="107"/>
      <c r="M345" s="150"/>
      <c r="W345" s="3">
        <v>1</v>
      </c>
    </row>
    <row r="346" spans="2:23" ht="21" customHeight="1">
      <c r="B346" s="784"/>
      <c r="C346" s="49" t="str">
        <f>TRIM(SUBSTITUTE(SUBSTITUTE(SUBSTITUTE(SUBSTITUTE(SUBSTITUTE(SUBSTITUTE(SUBSTITUTE(SUBSTITUTE(C345,"("," "),")"," "),CHAR(34)," "),"-"," "),"_"," "),"&lt;"," "),"&gt;"," "),"="," "))</f>
        <v>Séparez le blanc du jaune d’œuf Versez la farine dans un saladier et mélangez avec le sucre et la levure</v>
      </c>
      <c r="D346" s="49" t="str" cm="1">
        <f t="array" ref="D346">IF(ROW()=ROW(D341),C344,INDEX(E341:E354,ROW()-ROW(D341)))</f>
        <v/>
      </c>
      <c r="E346" s="89" t="str">
        <f>IF(OR(D346="",C343="",C343&lt;=0,F346=""),"",TRIM(MID(D346,LEN(F346)+1+IF(MID(D346,LEN(F346)+1,1)=" ",1,0),99999)))</f>
        <v/>
      </c>
      <c r="F346" s="49" t="str">
        <f>IF(OR(G346="",G346=0,G346="0"),"",IF(LEN(G346)&lt;=C343,G346,IF(LEN(SUBSTITUTE(H346," ",""))=C343+1,LEFT(G346,C343),LEFT(G346,FIND("§",SUBSTITUTE(H346," ","§",LEN(H346)-LEN(SUBSTITUTE(H346," ",""))))-1))))</f>
        <v/>
      </c>
      <c r="G346" s="49" t="str">
        <f t="shared" si="10"/>
        <v/>
      </c>
      <c r="H346" s="49" t="str">
        <f>IF(OR(G346="",G346=0,G346="0"),"",LEFT(G346,C343+1))</f>
        <v/>
      </c>
      <c r="I346" s="246" t="str">
        <f>IF(LEN(TRIM(J346))&gt;0,MAX(I18:I345)+1,"")</f>
        <v/>
      </c>
      <c r="J346" s="110"/>
      <c r="K346" s="107"/>
      <c r="L346" s="107"/>
      <c r="M346" s="150"/>
      <c r="W346" s="3">
        <v>1</v>
      </c>
    </row>
    <row r="347" spans="2:23" ht="21" customHeight="1">
      <c r="B347" s="784"/>
      <c r="C347" s="55" t="str">
        <f>TRIM(SUBSTITUTE(SUBSTITUTE(SUBSTITUTE(SUBSTITUTE(C346,"►"," "),"▼"," "),"▲"," "),"◄"," "))</f>
        <v>Séparez le blanc du jaune d’œuf Versez la farine dans un saladier et mélangez avec le sucre et la levure</v>
      </c>
      <c r="D347" s="49" t="str" cm="1">
        <f t="array" ref="D347">IF(ROW()=ROW(D341),C344,INDEX(E341:E354,ROW()-ROW(D341)))</f>
        <v/>
      </c>
      <c r="E347" s="89" t="str">
        <f>IF(OR(D347="",C343="",C343&lt;=0,F347=""),"",TRIM(MID(D347,LEN(F347)+1+IF(MID(D347,LEN(F347)+1,1)=" ",1,0),99999)))</f>
        <v/>
      </c>
      <c r="F347" s="49" t="str">
        <f>IF(OR(G347="",G347=0,G347="0"),"",IF(LEN(G347)&lt;=C343,G347,IF(LEN(SUBSTITUTE(H347," ",""))=C343+1,LEFT(G347,C343),LEFT(G347,FIND("§",SUBSTITUTE(H347," ","§",LEN(H347)-LEN(SUBSTITUTE(H347," ",""))))-1))))</f>
        <v/>
      </c>
      <c r="G347" s="49" t="str">
        <f t="shared" si="10"/>
        <v/>
      </c>
      <c r="H347" s="49" t="str">
        <f>IF(OR(G347="",G347=0,G347="0"),"",LEFT(G347,C343+1))</f>
        <v/>
      </c>
      <c r="I347" s="246" t="str">
        <f>IF(LEN(TRIM(J347))&gt;0,MAX(I18:I346)+1,"")</f>
        <v/>
      </c>
      <c r="J347" s="110"/>
      <c r="K347" s="107"/>
      <c r="L347" s="107"/>
      <c r="M347" s="150"/>
      <c r="W347" s="3">
        <v>1</v>
      </c>
    </row>
    <row r="348" spans="2:23" ht="21" customHeight="1">
      <c r="B348" s="784"/>
      <c r="C348" s="55" t="str">
        <f>TRIM(SUBSTITUTE(SUBSTITUTE(C347,"“"," "),"”"," "))</f>
        <v>Séparez le blanc du jaune d’œuf Versez la farine dans un saladier et mélangez avec le sucre et la levure</v>
      </c>
      <c r="D348" s="49" t="str" cm="1">
        <f t="array" ref="D348">IF(ROW()=ROW(D341),C344,INDEX(E341:E354,ROW()-ROW(D341)))</f>
        <v/>
      </c>
      <c r="E348" s="89" t="str">
        <f>IF(OR(D348="",C343="",C343&lt;=0,F348=""),"",TRIM(MID(D348,LEN(F348)+1+IF(MID(D348,LEN(F348)+1,1)=" ",1,0),99999)))</f>
        <v/>
      </c>
      <c r="F348" s="49" t="str">
        <f>IF(OR(G348="",G348=0,G348="0"),"",IF(LEN(G348)&lt;=C343,G348,IF(LEN(SUBSTITUTE(H348," ",""))=C343+1,LEFT(G348,C343),LEFT(G348,FIND("§",SUBSTITUTE(H348," ","§",LEN(H348)-LEN(SUBSTITUTE(H348," ",""))))-1))))</f>
        <v/>
      </c>
      <c r="G348" s="49" t="str">
        <f t="shared" si="10"/>
        <v/>
      </c>
      <c r="H348" s="49" t="str">
        <f>IF(OR(G348="",G348=0,G348="0"),"",LEFT(G348,C343+1))</f>
        <v/>
      </c>
      <c r="I348" s="246" t="str">
        <f>IF(LEN(TRIM(J348))&gt;0,MAX(I18:I347)+1,"")</f>
        <v/>
      </c>
      <c r="J348" s="110"/>
      <c r="K348" s="107"/>
      <c r="L348" s="107"/>
      <c r="M348" s="150"/>
      <c r="W348" s="3">
        <v>1</v>
      </c>
    </row>
    <row r="349" spans="2:23" ht="21" customHeight="1">
      <c r="B349" s="784"/>
      <c r="C349" s="55"/>
      <c r="D349" s="49" t="str" cm="1">
        <f t="array" ref="D349">IF(ROW()=ROW(D341),C344,INDEX(E341:E354,ROW()-ROW(D341)))</f>
        <v/>
      </c>
      <c r="E349" s="89" t="str">
        <f>IF(OR(D349="",C343="",C343&lt;=0,F349=""),"",TRIM(MID(D349,LEN(F349)+1+IF(MID(D349,LEN(F349)+1,1)=" ",1,0),99999)))</f>
        <v/>
      </c>
      <c r="F349" s="49" t="str">
        <f>IF(OR(G349="",G349=0,G349="0"),"",IF(LEN(G349)&lt;=C343,G349,IF(LEN(SUBSTITUTE(H349," ",""))=C343+1,LEFT(G349,C343),LEFT(G349,FIND("§",SUBSTITUTE(H349," ","§",LEN(H349)-LEN(SUBSTITUTE(H349," ",""))))-1))))</f>
        <v/>
      </c>
      <c r="G349" s="49" t="str">
        <f t="shared" si="10"/>
        <v/>
      </c>
      <c r="H349" s="49" t="str">
        <f>IF(OR(G349="",G349=0,G349="0"),"",LEFT(G349,C343+1))</f>
        <v/>
      </c>
      <c r="I349" s="246" t="str">
        <f>IF(LEN(TRIM(J349))&gt;0,MAX(I18:I348)+1,"")</f>
        <v/>
      </c>
      <c r="J349" s="110"/>
      <c r="K349" s="107"/>
      <c r="L349" s="107"/>
      <c r="M349" s="150"/>
      <c r="W349" s="3">
        <v>1</v>
      </c>
    </row>
    <row r="350" spans="2:23" ht="21" customHeight="1">
      <c r="B350" s="784"/>
      <c r="C350" s="55"/>
      <c r="D350" s="49" t="str" cm="1">
        <f t="array" ref="D350">IF(ROW()=ROW(D341),C344,INDEX(E341:E354,ROW()-ROW(D341)))</f>
        <v/>
      </c>
      <c r="E350" s="89" t="str">
        <f>IF(OR(D350="",C343="",C343&lt;=0,F350=""),"",TRIM(MID(D350,LEN(F350)+1+IF(MID(D350,LEN(F350)+1,1)=" ",1,0),99999)))</f>
        <v/>
      </c>
      <c r="F350" s="49" t="str">
        <f>IF(OR(G350="",G350=0,G350="0"),"",IF(LEN(G350)&lt;=C343,G350,IF(LEN(SUBSTITUTE(H350," ",""))=C343+1,LEFT(G350,C343),LEFT(G350,FIND("§",SUBSTITUTE(H350," ","§",LEN(H350)-LEN(SUBSTITUTE(H350," ",""))))-1))))</f>
        <v/>
      </c>
      <c r="G350" s="49" t="str">
        <f t="shared" si="10"/>
        <v/>
      </c>
      <c r="H350" s="49" t="str">
        <f>IF(OR(G350="",G350=0,G350="0"),"",LEFT(G350,C343+1))</f>
        <v/>
      </c>
      <c r="I350" s="246" t="str">
        <f>IF(LEN(TRIM(J350))&gt;0,MAX(I18:I349)+1,"")</f>
        <v/>
      </c>
      <c r="J350" s="110"/>
      <c r="K350" s="107"/>
      <c r="L350" s="107"/>
      <c r="M350" s="150"/>
      <c r="W350" s="3">
        <v>1</v>
      </c>
    </row>
    <row r="351" spans="2:23" ht="21" customHeight="1">
      <c r="B351" s="784"/>
      <c r="C351" s="55"/>
      <c r="D351" s="49" t="str" cm="1">
        <f t="array" ref="D351">IF(ROW()=ROW(D341),C344,INDEX(E341:E354,ROW()-ROW(D341)))</f>
        <v/>
      </c>
      <c r="E351" s="89" t="str">
        <f>IF(OR(D351="",C343="",C343&lt;=0,F351=""),"",TRIM(MID(D351,LEN(F351)+1+IF(MID(D351,LEN(F351)+1,1)=" ",1,0),99999)))</f>
        <v/>
      </c>
      <c r="F351" s="49" t="str">
        <f>IF(OR(G351="",G351=0,G351="0"),"",IF(LEN(G351)&lt;=C343,G351,IF(LEN(SUBSTITUTE(H351," ",""))=C343+1,LEFT(G351,C343),LEFT(G351,FIND("§",SUBSTITUTE(H351," ","§",LEN(H351)-LEN(SUBSTITUTE(H351," ",""))))-1))))</f>
        <v/>
      </c>
      <c r="G351" s="49" t="str">
        <f t="shared" si="10"/>
        <v/>
      </c>
      <c r="H351" s="49" t="str">
        <f>IF(OR(G351="",G351=0,G351="0"),"",LEFT(G351,C343+1))</f>
        <v/>
      </c>
      <c r="I351" s="246" t="str">
        <f>IF(LEN(TRIM(J351))&gt;0,MAX(I18:I350)+1,"")</f>
        <v/>
      </c>
      <c r="J351" s="110"/>
      <c r="K351" s="107"/>
      <c r="L351" s="107"/>
      <c r="M351" s="150"/>
      <c r="W351" s="3">
        <v>1</v>
      </c>
    </row>
    <row r="352" spans="2:23" ht="21" customHeight="1">
      <c r="B352" s="784"/>
      <c r="C352" s="55"/>
      <c r="D352" s="49" t="str" cm="1">
        <f t="array" ref="D352">IF(ROW()=ROW(D341),C344,INDEX(E341:E354,ROW()-ROW(D341)))</f>
        <v/>
      </c>
      <c r="E352" s="89" t="str">
        <f>IF(OR(D352="",C343="",C343&lt;=0,F352=""),"",TRIM(MID(D352,LEN(F352)+1+IF(MID(D352,LEN(F352)+1,1)=" ",1,0),99999)))</f>
        <v/>
      </c>
      <c r="F352" s="49" t="str">
        <f>IF(OR(G352="",G352=0,G352="0"),"",IF(LEN(G352)&lt;=C343,G352,IF(LEN(SUBSTITUTE(H352," ",""))=C343+1,LEFT(G352,C343),LEFT(G352,FIND("§",SUBSTITUTE(H352," ","§",LEN(H352)-LEN(SUBSTITUTE(H352," ",""))))-1))))</f>
        <v/>
      </c>
      <c r="G352" s="49" t="str">
        <f t="shared" si="10"/>
        <v/>
      </c>
      <c r="H352" s="49" t="str">
        <f>IF(OR(G352="",G352=0,G352="0"),"",LEFT(G352,C343+1))</f>
        <v/>
      </c>
      <c r="I352" s="246" t="str">
        <f>IF(LEN(TRIM(J352))&gt;0,MAX(I18:I351)+1,"")</f>
        <v/>
      </c>
      <c r="J352" s="110"/>
      <c r="K352" s="107"/>
      <c r="L352" s="107"/>
      <c r="M352" s="150"/>
      <c r="W352" s="3">
        <v>1</v>
      </c>
    </row>
    <row r="353" spans="2:23" ht="21" customHeight="1">
      <c r="B353" s="784"/>
      <c r="C353" s="55"/>
      <c r="D353" s="49" t="str" cm="1">
        <f t="array" ref="D353">IF(ROW()=ROW(D341),C344,INDEX(E341:E354,ROW()-ROW(D341)))</f>
        <v/>
      </c>
      <c r="E353" s="89" t="str">
        <f>IF(OR(D353="",C343="",C343&lt;=0,F353=""),"",TRIM(MID(D353,LEN(F353)+1+IF(MID(D353,LEN(F353)+1,1)=" ",1,0),99999)))</f>
        <v/>
      </c>
      <c r="F353" s="49" t="str">
        <f>IF(OR(G353="",G353=0,G353="0"),"",IF(LEN(G353)&lt;=C343,G353,IF(LEN(SUBSTITUTE(H353," ",""))=C343+1,LEFT(G353,C343),LEFT(G353,FIND("§",SUBSTITUTE(H353," ","§",LEN(H353)-LEN(SUBSTITUTE(H353," ",""))))-1))))</f>
        <v/>
      </c>
      <c r="G353" s="49" t="str">
        <f t="shared" si="10"/>
        <v/>
      </c>
      <c r="H353" s="49" t="str">
        <f>IF(OR(G353="",G353=0,G353="0"),"",LEFT(G353,C343+1))</f>
        <v/>
      </c>
      <c r="I353" s="246" t="str">
        <f>IF(LEN(TRIM(J353))&gt;0,MAX(I18:I352)+1,"")</f>
        <v/>
      </c>
      <c r="J353" s="110"/>
      <c r="K353" s="107"/>
      <c r="L353" s="107"/>
      <c r="M353" s="150"/>
      <c r="W353" s="3">
        <v>1</v>
      </c>
    </row>
    <row r="354" spans="2:23" ht="21" customHeight="1">
      <c r="B354" s="784"/>
      <c r="C354" s="55"/>
      <c r="D354" s="49" t="str" cm="1">
        <f t="array" ref="D354">IF(ROW()=ROW(D341),C344,INDEX(E341:E354,ROW()-ROW(D341)))</f>
        <v/>
      </c>
      <c r="E354" s="89" t="str">
        <f>IF(OR(D354="",C343="",C343&lt;=0,F354=""),"",TRIM(MID(D354,LEN(F354)+1+IF(MID(D354,LEN(F354)+1,1)=" ",1,0),99999)))</f>
        <v/>
      </c>
      <c r="F354" s="49" t="str">
        <f>IF(OR(G354="",G354=0,G354="0"),"",IF(LEN(G354)&lt;=C343,G354,IF(LEN(SUBSTITUTE(H354," ",""))=C343+1,LEFT(G354,C343),LEFT(G354,FIND("§",SUBSTITUTE(H354," ","§",LEN(H354)-LEN(SUBSTITUTE(H354," ",""))))-1))))</f>
        <v/>
      </c>
      <c r="G354" s="49" t="str">
        <f t="shared" si="10"/>
        <v/>
      </c>
      <c r="H354" s="49" t="str">
        <f>IF(OR(G354="",G354=0,G354="0"),"",LEFT(G354,C343+1))</f>
        <v/>
      </c>
      <c r="I354" s="246" t="str">
        <f>IF(LEN(TRIM(J354))&gt;0,MAX(I18:I353)+1,"")</f>
        <v/>
      </c>
      <c r="J354" s="110"/>
      <c r="K354" s="107"/>
      <c r="L354" s="107"/>
      <c r="M354" s="150"/>
      <c r="W354" s="3">
        <v>1</v>
      </c>
    </row>
    <row r="355" spans="2:23" ht="21" customHeight="1">
      <c r="B355" s="784"/>
      <c r="C355" s="88" t="str">
        <f>IF(TRIM(SUBSTITUTE(K43,CHAR(160),""))="","",K43)</f>
        <v>Faites un puits au centre, ajoutez le jaune d’œuf et délayez petit à petit avec le lait.</v>
      </c>
      <c r="D355" s="49" t="str" cm="1">
        <f t="array" ref="D355">IF(ROW()=ROW(D355),C358,INDEX(E355:E368,ROW()-ROW(D355)))</f>
        <v>Faites un puits au centre, ajoutez le jaune d’œuf et délayez petit à petit avec le lait.</v>
      </c>
      <c r="E355" s="89" t="str">
        <f>IF(OR(D355="",C357="",C357&lt;=0,F355=""),"",TRIM(MID(D355,LEN(F355)+1+IF(MID(D355,LEN(F355)+1,1)=" ",1,0),99999)))</f>
        <v/>
      </c>
      <c r="F355" s="49" t="str">
        <f>IF(OR(G355="",G355=0,G355="0"),"",IF(LEN(G355)&lt;=C357,G355,IF(LEN(SUBSTITUTE(H355," ",""))=C357+1,LEFT(G355,C357),LEFT(G355,FIND("§",SUBSTITUTE(H355," ","§",LEN(H355)-LEN(SUBSTITUTE(H355," ",""))))-1))))</f>
        <v>Faites un puits au centre, ajoutez le jaune d’œuf et délayez petit à petit avec le lait.</v>
      </c>
      <c r="G355" s="49" t="str">
        <f t="shared" si="10"/>
        <v>Faites un puits au centre, ajoutez le jaune d’œuf et délayez petit à petit avec le lait.</v>
      </c>
      <c r="H355" s="49" t="str">
        <f>IF(OR(G355="",G355=0,G355="0"),"",LEFT(G355,C357+1))</f>
        <v>Faites un puits au centre, ajoutez le jaune d’œuf et délayez petit à petit avec le lait.</v>
      </c>
      <c r="I355" s="246" t="str">
        <f>IF(LEN(TRIM(J355))&gt;0,MAX(I18:I354)+1,"")</f>
        <v/>
      </c>
      <c r="J355" s="110"/>
      <c r="K355" s="107"/>
      <c r="L355" s="107"/>
      <c r="M355" s="150"/>
      <c r="W355" s="3">
        <v>1</v>
      </c>
    </row>
    <row r="356" spans="2:23" ht="21" customHeight="1">
      <c r="B356" s="784"/>
      <c r="C356" s="55" t="str">
        <f>TRIM(SUBSTITUTE(SUBSTITUTE(SUBSTITUTE(SUBSTITUTE(SUBSTITUTE(SUBSTITUTE(SUBSTITUTE(SUBSTITUTE(SUBSTITUTE(CLEAN(IF(OR(LEFT(C355,1)="-",LEFT(C355,1)="="),MID(C355,2,99999),C355)),"—","-"),"–","-"),CHAR(160)," "),CHAR(9)," "),CHAR(13)," "),CHAR(10)," ")," "," ")," "," ")," "," "))</f>
        <v>Faites un puits au centre, ajoutez le jaune d’œuf et délayez petit à petit avec le lait.</v>
      </c>
      <c r="D356" s="49" t="str" cm="1">
        <f t="array" ref="D356">IF(ROW()=ROW(D355),C358,INDEX(E355:E368,ROW()-ROW(D355)))</f>
        <v/>
      </c>
      <c r="E356" s="89" t="str">
        <f>IF(OR(D356="",C357="",C357&lt;=0,F356=""),"",TRIM(MID(D356,LEN(F356)+1+IF(MID(D356,LEN(F356)+1,1)=" ",1,0),99999)))</f>
        <v/>
      </c>
      <c r="F356" s="49" t="str">
        <f>IF(OR(G356="",G356=0,G356="0"),"",IF(LEN(G356)&lt;=C357,G356,IF(LEN(SUBSTITUTE(H356," ",""))=C357+1,LEFT(G356,C357),LEFT(G356,FIND("§",SUBSTITUTE(H356," ","§",LEN(H356)-LEN(SUBSTITUTE(H356," ",""))))-1))))</f>
        <v/>
      </c>
      <c r="G356" s="49" t="str">
        <f t="shared" si="10"/>
        <v/>
      </c>
      <c r="H356" s="49" t="str">
        <f>IF(OR(G356="",G356=0,G356="0"),"",LEFT(G356,C357+1))</f>
        <v/>
      </c>
      <c r="I356" s="246" t="str">
        <f>IF(LEN(TRIM(J356))&gt;0,MAX(I18:I355)+1,"")</f>
        <v/>
      </c>
      <c r="J356" s="110"/>
      <c r="K356" s="107"/>
      <c r="L356" s="107"/>
      <c r="M356" s="150"/>
      <c r="W356" s="3">
        <v>1</v>
      </c>
    </row>
    <row r="357" spans="2:23" ht="21" customHeight="1">
      <c r="B357" s="784"/>
      <c r="C357" s="92">
        <f>C16</f>
        <v>120</v>
      </c>
      <c r="D357" s="49" t="str" cm="1">
        <f t="array" ref="D357">IF(ROW()=ROW(D355),C358,INDEX(E355:E368,ROW()-ROW(D355)))</f>
        <v/>
      </c>
      <c r="E357" s="89" t="str">
        <f>IF(OR(D357="",C357="",C357&lt;=0,F357=""),"",TRIM(MID(D357,LEN(F357)+1+IF(MID(D357,LEN(F357)+1,1)=" ",1,0),99999)))</f>
        <v/>
      </c>
      <c r="F357" s="49" t="str">
        <f>IF(OR(G357="",G357=0,G357="0"),"",IF(LEN(G357)&lt;=C357,G357,IF(LEN(SUBSTITUTE(H357," ",""))=C357+1,LEFT(G357,C357),LEFT(G357,FIND("§",SUBSTITUTE(H357," ","§",LEN(H357)-LEN(SUBSTITUTE(H357," ",""))))-1))))</f>
        <v/>
      </c>
      <c r="G357" s="49" t="str">
        <f t="shared" si="10"/>
        <v/>
      </c>
      <c r="H357" s="49" t="str">
        <f>IF(OR(G357="",G357=0,G357="0"),"",LEFT(G357,C357+1))</f>
        <v/>
      </c>
      <c r="I357" s="246" t="str">
        <f>IF(LEN(TRIM(J357))&gt;0,MAX(I18:I356)+1,"")</f>
        <v/>
      </c>
      <c r="J357" s="110"/>
      <c r="K357" s="107"/>
      <c r="L357" s="107"/>
      <c r="M357" s="150"/>
      <c r="W357" s="3">
        <v>1</v>
      </c>
    </row>
    <row r="358" spans="2:23" ht="21" customHeight="1">
      <c r="B358" s="784"/>
      <c r="C358" s="55" t="str">
        <f>IF(UPPER(TRIM(C17))="X",C362,C356)</f>
        <v>Faites un puits au centre, ajoutez le jaune d’œuf et délayez petit à petit avec le lait.</v>
      </c>
      <c r="D358" s="49" t="str" cm="1">
        <f t="array" ref="D358">IF(ROW()=ROW(D355),C358,INDEX(E355:E368,ROW()-ROW(D355)))</f>
        <v/>
      </c>
      <c r="E358" s="89" t="str">
        <f>IF(OR(D358="",C357="",C357&lt;=0,F358=""),"",TRIM(MID(D358,LEN(F358)+1+IF(MID(D358,LEN(F358)+1,1)=" ",1,0),99999)))</f>
        <v/>
      </c>
      <c r="F358" s="49" t="str">
        <f>IF(OR(G358="",G358=0,G358="0"),"",IF(LEN(G358)&lt;=C357,G358,IF(LEN(SUBSTITUTE(H358," ",""))=C357+1,LEFT(G358,C357),LEFT(G358,FIND("§",SUBSTITUTE(H358," ","§",LEN(H358)-LEN(SUBSTITUTE(H358," ",""))))-1))))</f>
        <v/>
      </c>
      <c r="G358" s="49" t="str">
        <f t="shared" si="10"/>
        <v/>
      </c>
      <c r="H358" s="49" t="str">
        <f>IF(OR(G358="",G358=0,G358="0"),"",LEFT(G358,C357+1))</f>
        <v/>
      </c>
      <c r="I358" s="246" t="str">
        <f>IF(LEN(TRIM(J358))&gt;0,MAX(I18:I357)+1,"")</f>
        <v/>
      </c>
      <c r="J358" s="110"/>
      <c r="K358" s="107"/>
      <c r="L358" s="107"/>
      <c r="M358" s="150"/>
      <c r="W358" s="3">
        <v>1</v>
      </c>
    </row>
    <row r="359" spans="2:23" ht="21" customHeight="1">
      <c r="B359" s="784"/>
      <c r="C359" s="94" t="str">
        <f>TRIM(SUBSTITUTE(SUBSTITUTE(SUBSTITUTE(SUBSTITUTE(SUBSTITUTE(SUBSTITUTE(SUBSTITUTE(SUBSTITUTE(SUBSTITUTE(SUBSTITUTE(C356,","," "),";"," "),":"," "),"!"," "),"?"," "),"…"," "),"»"," "),"«"," "),"/"," "),"."," "))</f>
        <v>Faites un puits au centre ajoutez le jaune d’œuf et délayez petit à petit avec le lait</v>
      </c>
      <c r="D359" s="49" t="str" cm="1">
        <f t="array" ref="D359">IF(ROW()=ROW(D355),C358,INDEX(E355:E368,ROW()-ROW(D355)))</f>
        <v/>
      </c>
      <c r="E359" s="89" t="str">
        <f>IF(OR(D359="",C357="",C357&lt;=0,F359=""),"",TRIM(MID(D359,LEN(F359)+1+IF(MID(D359,LEN(F359)+1,1)=" ",1,0),99999)))</f>
        <v/>
      </c>
      <c r="F359" s="49" t="str">
        <f>IF(OR(G359="",G359=0,G359="0"),"",IF(LEN(G359)&lt;=C357,G359,IF(LEN(SUBSTITUTE(H359," ",""))=C357+1,LEFT(G359,C357),LEFT(G359,FIND("§",SUBSTITUTE(H359," ","§",LEN(H359)-LEN(SUBSTITUTE(H359," ",""))))-1))))</f>
        <v/>
      </c>
      <c r="G359" s="49" t="str">
        <f t="shared" si="10"/>
        <v/>
      </c>
      <c r="H359" s="49" t="str">
        <f>IF(OR(G359="",G359=0,G359="0"),"",LEFT(G359,C357+1))</f>
        <v/>
      </c>
      <c r="I359" s="246" t="str">
        <f>IF(LEN(TRIM(J359))&gt;0,MAX(I18:I358)+1,"")</f>
        <v/>
      </c>
      <c r="J359" s="110"/>
      <c r="K359" s="107"/>
      <c r="L359" s="107"/>
      <c r="M359" s="150"/>
      <c r="W359" s="3">
        <v>1</v>
      </c>
    </row>
    <row r="360" spans="2:23" ht="21" customHeight="1">
      <c r="B360" s="784"/>
      <c r="C360" s="49" t="str">
        <f>TRIM(SUBSTITUTE(SUBSTITUTE(SUBSTITUTE(SUBSTITUTE(SUBSTITUTE(SUBSTITUTE(SUBSTITUTE(SUBSTITUTE(C359,"("," "),")"," "),CHAR(34)," "),"-"," "),"_"," "),"&lt;"," "),"&gt;"," "),"="," "))</f>
        <v>Faites un puits au centre ajoutez le jaune d’œuf et délayez petit à petit avec le lait</v>
      </c>
      <c r="D360" s="49" t="str" cm="1">
        <f t="array" ref="D360">IF(ROW()=ROW(D355),C358,INDEX(E355:E368,ROW()-ROW(D355)))</f>
        <v/>
      </c>
      <c r="E360" s="89" t="str">
        <f>IF(OR(D360="",C357="",C357&lt;=0,F360=""),"",TRIM(MID(D360,LEN(F360)+1+IF(MID(D360,LEN(F360)+1,1)=" ",1,0),99999)))</f>
        <v/>
      </c>
      <c r="F360" s="49" t="str">
        <f>IF(OR(G360="",G360=0,G360="0"),"",IF(LEN(G360)&lt;=C357,G360,IF(LEN(SUBSTITUTE(H360," ",""))=C357+1,LEFT(G360,C357),LEFT(G360,FIND("§",SUBSTITUTE(H360," ","§",LEN(H360)-LEN(SUBSTITUTE(H360," ",""))))-1))))</f>
        <v/>
      </c>
      <c r="G360" s="49" t="str">
        <f t="shared" si="10"/>
        <v/>
      </c>
      <c r="H360" s="49" t="str">
        <f>IF(OR(G360="",G360=0,G360="0"),"",LEFT(G360,C357+1))</f>
        <v/>
      </c>
      <c r="I360" s="246" t="str">
        <f>IF(LEN(TRIM(J360))&gt;0,MAX(I18:I359)+1,"")</f>
        <v/>
      </c>
      <c r="J360" s="110"/>
      <c r="K360" s="107"/>
      <c r="L360" s="107"/>
      <c r="M360" s="150"/>
      <c r="W360" s="3">
        <v>1</v>
      </c>
    </row>
    <row r="361" spans="2:23" ht="21" customHeight="1">
      <c r="B361" s="784"/>
      <c r="C361" s="55" t="str">
        <f>TRIM(SUBSTITUTE(SUBSTITUTE(SUBSTITUTE(SUBSTITUTE(C360,"►"," "),"▼"," "),"▲"," "),"◄"," "))</f>
        <v>Faites un puits au centre ajoutez le jaune d’œuf et délayez petit à petit avec le lait</v>
      </c>
      <c r="D361" s="49" t="str" cm="1">
        <f t="array" ref="D361">IF(ROW()=ROW(D355),C358,INDEX(E355:E368,ROW()-ROW(D355)))</f>
        <v/>
      </c>
      <c r="E361" s="89" t="str">
        <f>IF(OR(D361="",C357="",C357&lt;=0,F361=""),"",TRIM(MID(D361,LEN(F361)+1+IF(MID(D361,LEN(F361)+1,1)=" ",1,0),99999)))</f>
        <v/>
      </c>
      <c r="F361" s="49" t="str">
        <f>IF(OR(G361="",G361=0,G361="0"),"",IF(LEN(G361)&lt;=C357,G361,IF(LEN(SUBSTITUTE(H361," ",""))=C357+1,LEFT(G361,C357),LEFT(G361,FIND("§",SUBSTITUTE(H361," ","§",LEN(H361)-LEN(SUBSTITUTE(H361," ",""))))-1))))</f>
        <v/>
      </c>
      <c r="G361" s="49" t="str">
        <f t="shared" si="10"/>
        <v/>
      </c>
      <c r="H361" s="49" t="str">
        <f>IF(OR(G361="",G361=0,G361="0"),"",LEFT(G361,C357+1))</f>
        <v/>
      </c>
      <c r="I361" s="246" t="str">
        <f>IF(LEN(TRIM(J361))&gt;0,MAX(I18:I360)+1,"")</f>
        <v/>
      </c>
      <c r="J361" s="110"/>
      <c r="K361" s="107"/>
      <c r="L361" s="107"/>
      <c r="M361" s="150"/>
      <c r="W361" s="3">
        <v>1</v>
      </c>
    </row>
    <row r="362" spans="2:23" ht="21" customHeight="1">
      <c r="B362" s="784"/>
      <c r="C362" s="55" t="str">
        <f>TRIM(SUBSTITUTE(SUBSTITUTE(C361,"“"," "),"”"," "))</f>
        <v>Faites un puits au centre ajoutez le jaune d’œuf et délayez petit à petit avec le lait</v>
      </c>
      <c r="D362" s="49" t="str" cm="1">
        <f t="array" ref="D362">IF(ROW()=ROW(D355),C358,INDEX(E355:E368,ROW()-ROW(D355)))</f>
        <v/>
      </c>
      <c r="E362" s="89" t="str">
        <f>IF(OR(D362="",C357="",C357&lt;=0,F362=""),"",TRIM(MID(D362,LEN(F362)+1+IF(MID(D362,LEN(F362)+1,1)=" ",1,0),99999)))</f>
        <v/>
      </c>
      <c r="F362" s="49" t="str">
        <f>IF(OR(G362="",G362=0,G362="0"),"",IF(LEN(G362)&lt;=C357,G362,IF(LEN(SUBSTITUTE(H362," ",""))=C357+1,LEFT(G362,C357),LEFT(G362,FIND("§",SUBSTITUTE(H362," ","§",LEN(H362)-LEN(SUBSTITUTE(H362," ",""))))-1))))</f>
        <v/>
      </c>
      <c r="G362" s="49" t="str">
        <f t="shared" si="10"/>
        <v/>
      </c>
      <c r="H362" s="49" t="str">
        <f>IF(OR(G362="",G362=0,G362="0"),"",LEFT(G362,C357+1))</f>
        <v/>
      </c>
      <c r="I362" s="246" t="str">
        <f>IF(LEN(TRIM(J362))&gt;0,MAX(I18:I361)+1,"")</f>
        <v/>
      </c>
      <c r="J362" s="110"/>
      <c r="K362" s="107"/>
      <c r="L362" s="107"/>
      <c r="M362" s="150"/>
      <c r="W362" s="3">
        <v>1</v>
      </c>
    </row>
    <row r="363" spans="2:23" ht="21" customHeight="1">
      <c r="B363" s="784"/>
      <c r="C363" s="55"/>
      <c r="D363" s="49" t="str" cm="1">
        <f t="array" ref="D363">IF(ROW()=ROW(D355),C358,INDEX(E355:E368,ROW()-ROW(D355)))</f>
        <v/>
      </c>
      <c r="E363" s="89" t="str">
        <f>IF(OR(D363="",C357="",C357&lt;=0,F363=""),"",TRIM(MID(D363,LEN(F363)+1+IF(MID(D363,LEN(F363)+1,1)=" ",1,0),99999)))</f>
        <v/>
      </c>
      <c r="F363" s="49" t="str">
        <f>IF(OR(G363="",G363=0,G363="0"),"",IF(LEN(G363)&lt;=C357,G363,IF(LEN(SUBSTITUTE(H363," ",""))=C357+1,LEFT(G363,C357),LEFT(G363,FIND("§",SUBSTITUTE(H363," ","§",LEN(H363)-LEN(SUBSTITUTE(H363," ",""))))-1))))</f>
        <v/>
      </c>
      <c r="G363" s="49" t="str">
        <f t="shared" si="10"/>
        <v/>
      </c>
      <c r="H363" s="49" t="str">
        <f>IF(OR(G363="",G363=0,G363="0"),"",LEFT(G363,C357+1))</f>
        <v/>
      </c>
      <c r="I363" s="246" t="str">
        <f>IF(LEN(TRIM(J363))&gt;0,MAX(I18:I362)+1,"")</f>
        <v/>
      </c>
      <c r="J363" s="110"/>
      <c r="K363" s="107"/>
      <c r="L363" s="107"/>
      <c r="M363" s="150"/>
      <c r="W363" s="3">
        <v>1</v>
      </c>
    </row>
    <row r="364" spans="2:23" ht="21" customHeight="1">
      <c r="B364" s="784"/>
      <c r="C364" s="55"/>
      <c r="D364" s="49" t="str" cm="1">
        <f t="array" ref="D364">IF(ROW()=ROW(D355),C358,INDEX(E355:E368,ROW()-ROW(D355)))</f>
        <v/>
      </c>
      <c r="E364" s="89" t="str">
        <f>IF(OR(D364="",C357="",C357&lt;=0,F364=""),"",TRIM(MID(D364,LEN(F364)+1+IF(MID(D364,LEN(F364)+1,1)=" ",1,0),99999)))</f>
        <v/>
      </c>
      <c r="F364" s="49" t="str">
        <f>IF(OR(G364="",G364=0,G364="0"),"",IF(LEN(G364)&lt;=C357,G364,IF(LEN(SUBSTITUTE(H364," ",""))=C357+1,LEFT(G364,C357),LEFT(G364,FIND("§",SUBSTITUTE(H364," ","§",LEN(H364)-LEN(SUBSTITUTE(H364," ",""))))-1))))</f>
        <v/>
      </c>
      <c r="G364" s="49" t="str">
        <f t="shared" si="10"/>
        <v/>
      </c>
      <c r="H364" s="49" t="str">
        <f>IF(OR(G364="",G364=0,G364="0"),"",LEFT(G364,C357+1))</f>
        <v/>
      </c>
      <c r="I364" s="246" t="str">
        <f>IF(LEN(TRIM(J364))&gt;0,MAX(I18:I363)+1,"")</f>
        <v/>
      </c>
      <c r="J364" s="110"/>
      <c r="K364" s="107"/>
      <c r="L364" s="107"/>
      <c r="M364" s="150"/>
      <c r="W364" s="3">
        <v>1</v>
      </c>
    </row>
    <row r="365" spans="2:23" ht="21" customHeight="1">
      <c r="B365" s="784"/>
      <c r="C365" s="55"/>
      <c r="D365" s="49" t="str" cm="1">
        <f t="array" ref="D365">IF(ROW()=ROW(D355),C358,INDEX(E355:E368,ROW()-ROW(D355)))</f>
        <v/>
      </c>
      <c r="E365" s="89" t="str">
        <f>IF(OR(D365="",C357="",C357&lt;=0,F365=""),"",TRIM(MID(D365,LEN(F365)+1+IF(MID(D365,LEN(F365)+1,1)=" ",1,0),99999)))</f>
        <v/>
      </c>
      <c r="F365" s="49" t="str">
        <f>IF(OR(G365="",G365=0,G365="0"),"",IF(LEN(G365)&lt;=C357,G365,IF(LEN(SUBSTITUTE(H365," ",""))=C357+1,LEFT(G365,C357),LEFT(G365,FIND("§",SUBSTITUTE(H365," ","§",LEN(H365)-LEN(SUBSTITUTE(H365," ",""))))-1))))</f>
        <v/>
      </c>
      <c r="G365" s="49" t="str">
        <f t="shared" si="10"/>
        <v/>
      </c>
      <c r="H365" s="49" t="str">
        <f>IF(OR(G365="",G365=0,G365="0"),"",LEFT(G365,C357+1))</f>
        <v/>
      </c>
      <c r="I365" s="246" t="str">
        <f>IF(LEN(TRIM(J365))&gt;0,MAX(I18:I364)+1,"")</f>
        <v/>
      </c>
      <c r="J365" s="110"/>
      <c r="K365" s="107"/>
      <c r="L365" s="107"/>
      <c r="M365" s="150"/>
      <c r="W365" s="3">
        <v>1</v>
      </c>
    </row>
    <row r="366" spans="2:23" ht="21" customHeight="1">
      <c r="B366" s="784"/>
      <c r="C366" s="55"/>
      <c r="D366" s="49" t="str" cm="1">
        <f t="array" ref="D366">IF(ROW()=ROW(D355),C358,INDEX(E355:E368,ROW()-ROW(D355)))</f>
        <v/>
      </c>
      <c r="E366" s="89" t="str">
        <f>IF(OR(D366="",C357="",C357&lt;=0,F366=""),"",TRIM(MID(D366,LEN(F366)+1+IF(MID(D366,LEN(F366)+1,1)=" ",1,0),99999)))</f>
        <v/>
      </c>
      <c r="F366" s="49" t="str">
        <f>IF(OR(G366="",G366=0,G366="0"),"",IF(LEN(G366)&lt;=C357,G366,IF(LEN(SUBSTITUTE(H366," ",""))=C357+1,LEFT(G366,C357),LEFT(G366,FIND("§",SUBSTITUTE(H366," ","§",LEN(H366)-LEN(SUBSTITUTE(H366," ",""))))-1))))</f>
        <v/>
      </c>
      <c r="G366" s="49" t="str">
        <f t="shared" si="10"/>
        <v/>
      </c>
      <c r="H366" s="49" t="str">
        <f>IF(OR(G366="",G366=0,G366="0"),"",LEFT(G366,C357+1))</f>
        <v/>
      </c>
      <c r="I366" s="246" t="str">
        <f>IF(LEN(TRIM(J366))&gt;0,MAX(I18:I365)+1,"")</f>
        <v/>
      </c>
      <c r="J366" s="110"/>
      <c r="K366" s="107"/>
      <c r="L366" s="107"/>
      <c r="M366" s="150"/>
      <c r="W366" s="3">
        <v>1</v>
      </c>
    </row>
    <row r="367" spans="2:23" ht="21" customHeight="1">
      <c r="B367" s="784"/>
      <c r="C367" s="55"/>
      <c r="D367" s="49" t="str" cm="1">
        <f t="array" ref="D367">IF(ROW()=ROW(D355),C358,INDEX(E355:E368,ROW()-ROW(D355)))</f>
        <v/>
      </c>
      <c r="E367" s="89" t="str">
        <f>IF(OR(D367="",C357="",C357&lt;=0,F367=""),"",TRIM(MID(D367,LEN(F367)+1+IF(MID(D367,LEN(F367)+1,1)=" ",1,0),99999)))</f>
        <v/>
      </c>
      <c r="F367" s="49" t="str">
        <f>IF(OR(G367="",G367=0,G367="0"),"",IF(LEN(G367)&lt;=C357,G367,IF(LEN(SUBSTITUTE(H367," ",""))=C357+1,LEFT(G367,C357),LEFT(G367,FIND("§",SUBSTITUTE(H367," ","§",LEN(H367)-LEN(SUBSTITUTE(H367," ",""))))-1))))</f>
        <v/>
      </c>
      <c r="G367" s="49" t="str">
        <f t="shared" si="10"/>
        <v/>
      </c>
      <c r="H367" s="49" t="str">
        <f>IF(OR(G367="",G367=0,G367="0"),"",LEFT(G367,C357+1))</f>
        <v/>
      </c>
      <c r="I367" s="246" t="str">
        <f>IF(LEN(TRIM(J367))&gt;0,MAX(I18:I366)+1,"")</f>
        <v/>
      </c>
      <c r="J367" s="110"/>
      <c r="K367" s="107"/>
      <c r="L367" s="107"/>
      <c r="M367" s="150"/>
      <c r="W367" s="3">
        <v>1</v>
      </c>
    </row>
    <row r="368" spans="2:23" ht="21" customHeight="1">
      <c r="B368" s="784"/>
      <c r="C368" s="55"/>
      <c r="D368" s="49" t="str" cm="1">
        <f t="array" ref="D368">IF(ROW()=ROW(D355),C358,INDEX(E355:E368,ROW()-ROW(D355)))</f>
        <v/>
      </c>
      <c r="E368" s="89" t="str">
        <f>IF(OR(D368="",C357="",C357&lt;=0,F368=""),"",TRIM(MID(D368,LEN(F368)+1+IF(MID(D368,LEN(F368)+1,1)=" ",1,0),99999)))</f>
        <v/>
      </c>
      <c r="F368" s="49" t="str">
        <f>IF(OR(G368="",G368=0,G368="0"),"",IF(LEN(G368)&lt;=C357,G368,IF(LEN(SUBSTITUTE(H368," ",""))=C357+1,LEFT(G368,C357),LEFT(G368,FIND("§",SUBSTITUTE(H368," ","§",LEN(H368)-LEN(SUBSTITUTE(H368," ",""))))-1))))</f>
        <v/>
      </c>
      <c r="G368" s="49" t="str">
        <f t="shared" si="10"/>
        <v/>
      </c>
      <c r="H368" s="49" t="str">
        <f>IF(OR(G368="",G368=0,G368="0"),"",LEFT(G368,C357+1))</f>
        <v/>
      </c>
      <c r="I368" s="246" t="str">
        <f>IF(LEN(TRIM(J368))&gt;0,MAX(I18:I367)+1,"")</f>
        <v/>
      </c>
      <c r="J368" s="110"/>
      <c r="K368" s="107"/>
      <c r="L368" s="107"/>
      <c r="M368" s="150"/>
      <c r="W368" s="3">
        <v>1</v>
      </c>
    </row>
    <row r="369" spans="2:23" ht="21" customHeight="1">
      <c r="B369" s="784"/>
      <c r="C369" s="88" t="str">
        <f>IF(TRIM(SUBSTITUTE(K44,CHAR(160),""))="","",K44)</f>
        <v>Fouettez le blanc en neige puis incorporez-le à la préparation. Laissez reposer la pâte 2h.</v>
      </c>
      <c r="D369" s="49" t="str" cm="1">
        <f t="array" ref="D369">IF(ROW()=ROW(D369),C372,INDEX(E369:E382,ROW()-ROW(D369)))</f>
        <v>Fouettez le blanc en neige puis incorporez-le à la préparation. Laissez reposer la pâte 2h.</v>
      </c>
      <c r="E369" s="89" t="str">
        <f>IF(OR(D369="",C371="",C371&lt;=0,F369=""),"",TRIM(MID(D369,LEN(F369)+1+IF(MID(D369,LEN(F369)+1,1)=" ",1,0),99999)))</f>
        <v/>
      </c>
      <c r="F369" s="49" t="str">
        <f>IF(OR(G369="",G369=0,G369="0"),"",IF(LEN(G369)&lt;=C371,G369,IF(LEN(SUBSTITUTE(H369," ",""))=C371+1,LEFT(G369,C371),LEFT(G369,FIND("§",SUBSTITUTE(H369," ","§",LEN(H369)-LEN(SUBSTITUTE(H369," ",""))))-1))))</f>
        <v>Fouettez le blanc en neige puis incorporez-le à la préparation. Laissez reposer la pâte 2h.</v>
      </c>
      <c r="G369" s="49" t="str">
        <f t="shared" si="10"/>
        <v>Fouettez le blanc en neige puis incorporez-le à la préparation. Laissez reposer la pâte 2h.</v>
      </c>
      <c r="H369" s="49" t="str">
        <f>IF(OR(G369="",G369=0,G369="0"),"",LEFT(G369,C371+1))</f>
        <v>Fouettez le blanc en neige puis incorporez-le à la préparation. Laissez reposer la pâte 2h.</v>
      </c>
      <c r="I369" s="246" t="str">
        <f>IF(LEN(TRIM(J369))&gt;0,MAX(I18:I368)+1,"")</f>
        <v/>
      </c>
      <c r="J369" s="110"/>
      <c r="K369" s="107"/>
      <c r="L369" s="107"/>
      <c r="M369" s="150"/>
      <c r="W369" s="3">
        <v>1</v>
      </c>
    </row>
    <row r="370" spans="2:23" ht="21" customHeight="1">
      <c r="B370" s="784"/>
      <c r="C370" s="55" t="str">
        <f>TRIM(SUBSTITUTE(SUBSTITUTE(SUBSTITUTE(SUBSTITUTE(SUBSTITUTE(SUBSTITUTE(SUBSTITUTE(SUBSTITUTE(SUBSTITUTE(CLEAN(IF(OR(LEFT(C369,1)="-",LEFT(C369,1)="="),MID(C369,2,99999),C369)),"—","-"),"–","-"),CHAR(160)," "),CHAR(9)," "),CHAR(13)," "),CHAR(10)," ")," "," ")," "," ")," "," "))</f>
        <v>Fouettez le blanc en neige puis incorporez-le à la préparation. Laissez reposer la pâte 2h.</v>
      </c>
      <c r="D370" s="49" t="str" cm="1">
        <f t="array" ref="D370">IF(ROW()=ROW(D369),C372,INDEX(E369:E382,ROW()-ROW(D369)))</f>
        <v/>
      </c>
      <c r="E370" s="89" t="str">
        <f>IF(OR(D370="",C371="",C371&lt;=0,F370=""),"",TRIM(MID(D370,LEN(F370)+1+IF(MID(D370,LEN(F370)+1,1)=" ",1,0),99999)))</f>
        <v/>
      </c>
      <c r="F370" s="49" t="str">
        <f>IF(OR(G370="",G370=0,G370="0"),"",IF(LEN(G370)&lt;=C371,G370,IF(LEN(SUBSTITUTE(H370," ",""))=C371+1,LEFT(G370,C371),LEFT(G370,FIND("§",SUBSTITUTE(H370," ","§",LEN(H370)-LEN(SUBSTITUTE(H370," ",""))))-1))))</f>
        <v/>
      </c>
      <c r="G370" s="49" t="str">
        <f t="shared" si="10"/>
        <v/>
      </c>
      <c r="H370" s="49" t="str">
        <f>IF(OR(G370="",G370=0,G370="0"),"",LEFT(G370,C371+1))</f>
        <v/>
      </c>
      <c r="I370" s="246" t="str">
        <f>IF(LEN(TRIM(J370))&gt;0,MAX(I18:I369)+1,"")</f>
        <v/>
      </c>
      <c r="J370" s="110"/>
      <c r="K370" s="107"/>
      <c r="L370" s="107"/>
      <c r="M370" s="150"/>
      <c r="W370" s="3">
        <v>1</v>
      </c>
    </row>
    <row r="371" spans="2:23" ht="21" customHeight="1">
      <c r="B371" s="784"/>
      <c r="C371" s="92">
        <f>C16</f>
        <v>120</v>
      </c>
      <c r="D371" s="49" t="str" cm="1">
        <f t="array" ref="D371">IF(ROW()=ROW(D369),C372,INDEX(E369:E382,ROW()-ROW(D369)))</f>
        <v/>
      </c>
      <c r="E371" s="89" t="str">
        <f>IF(OR(D371="",C371="",C371&lt;=0,F371=""),"",TRIM(MID(D371,LEN(F371)+1+IF(MID(D371,LEN(F371)+1,1)=" ",1,0),99999)))</f>
        <v/>
      </c>
      <c r="F371" s="49" t="str">
        <f>IF(OR(G371="",G371=0,G371="0"),"",IF(LEN(G371)&lt;=C371,G371,IF(LEN(SUBSTITUTE(H371," ",""))=C371+1,LEFT(G371,C371),LEFT(G371,FIND("§",SUBSTITUTE(H371," ","§",LEN(H371)-LEN(SUBSTITUTE(H371," ",""))))-1))))</f>
        <v/>
      </c>
      <c r="G371" s="49" t="str">
        <f t="shared" si="10"/>
        <v/>
      </c>
      <c r="H371" s="49" t="str">
        <f>IF(OR(G371="",G371=0,G371="0"),"",LEFT(G371,C371+1))</f>
        <v/>
      </c>
      <c r="I371" s="246" t="str">
        <f>IF(LEN(TRIM(J371))&gt;0,MAX(I18:I370)+1,"")</f>
        <v/>
      </c>
      <c r="J371" s="110"/>
      <c r="K371" s="107"/>
      <c r="L371" s="107"/>
      <c r="M371" s="150"/>
      <c r="W371" s="3">
        <v>1</v>
      </c>
    </row>
    <row r="372" spans="2:23" ht="21" customHeight="1">
      <c r="B372" s="784"/>
      <c r="C372" s="55" t="str">
        <f>IF(UPPER(TRIM(C17))="X",C376,C370)</f>
        <v>Fouettez le blanc en neige puis incorporez-le à la préparation. Laissez reposer la pâte 2h.</v>
      </c>
      <c r="D372" s="49" t="str" cm="1">
        <f t="array" ref="D372">IF(ROW()=ROW(D369),C372,INDEX(E369:E382,ROW()-ROW(D369)))</f>
        <v/>
      </c>
      <c r="E372" s="89" t="str">
        <f>IF(OR(D372="",C371="",C371&lt;=0,F372=""),"",TRIM(MID(D372,LEN(F372)+1+IF(MID(D372,LEN(F372)+1,1)=" ",1,0),99999)))</f>
        <v/>
      </c>
      <c r="F372" s="49" t="str">
        <f>IF(OR(G372="",G372=0,G372="0"),"",IF(LEN(G372)&lt;=C371,G372,IF(LEN(SUBSTITUTE(H372," ",""))=C371+1,LEFT(G372,C371),LEFT(G372,FIND("§",SUBSTITUTE(H372," ","§",LEN(H372)-LEN(SUBSTITUTE(H372," ",""))))-1))))</f>
        <v/>
      </c>
      <c r="G372" s="49" t="str">
        <f t="shared" si="10"/>
        <v/>
      </c>
      <c r="H372" s="49" t="str">
        <f>IF(OR(G372="",G372=0,G372="0"),"",LEFT(G372,C371+1))</f>
        <v/>
      </c>
      <c r="I372" s="246" t="str">
        <f>IF(LEN(TRIM(J372))&gt;0,MAX(I18:I371)+1,"")</f>
        <v/>
      </c>
      <c r="J372" s="110"/>
      <c r="K372" s="107"/>
      <c r="L372" s="107"/>
      <c r="M372" s="150"/>
      <c r="W372" s="3">
        <v>1</v>
      </c>
    </row>
    <row r="373" spans="2:23" ht="21" customHeight="1">
      <c r="B373" s="784"/>
      <c r="C373" s="94" t="str">
        <f>TRIM(SUBSTITUTE(SUBSTITUTE(SUBSTITUTE(SUBSTITUTE(SUBSTITUTE(SUBSTITUTE(SUBSTITUTE(SUBSTITUTE(SUBSTITUTE(SUBSTITUTE(C370,","," "),";"," "),":"," "),"!"," "),"?"," "),"…"," "),"»"," "),"«"," "),"/"," "),"."," "))</f>
        <v>Fouettez le blanc en neige puis incorporez-le à la préparation Laissez reposer la pâte 2h</v>
      </c>
      <c r="D373" s="49" t="str" cm="1">
        <f t="array" ref="D373">IF(ROW()=ROW(D369),C372,INDEX(E369:E382,ROW()-ROW(D369)))</f>
        <v/>
      </c>
      <c r="E373" s="89" t="str">
        <f>IF(OR(D373="",C371="",C371&lt;=0,F373=""),"",TRIM(MID(D373,LEN(F373)+1+IF(MID(D373,LEN(F373)+1,1)=" ",1,0),99999)))</f>
        <v/>
      </c>
      <c r="F373" s="49" t="str">
        <f>IF(OR(G373="",G373=0,G373="0"),"",IF(LEN(G373)&lt;=C371,G373,IF(LEN(SUBSTITUTE(H373," ",""))=C371+1,LEFT(G373,C371),LEFT(G373,FIND("§",SUBSTITUTE(H373," ","§",LEN(H373)-LEN(SUBSTITUTE(H373," ",""))))-1))))</f>
        <v/>
      </c>
      <c r="G373" s="49" t="str">
        <f t="shared" si="10"/>
        <v/>
      </c>
      <c r="H373" s="49" t="str">
        <f>IF(OR(G373="",G373=0,G373="0"),"",LEFT(G373,C371+1))</f>
        <v/>
      </c>
      <c r="I373" s="246" t="str">
        <f>IF(LEN(TRIM(J373))&gt;0,MAX(I18:I372)+1,"")</f>
        <v/>
      </c>
      <c r="J373" s="110"/>
      <c r="K373" s="107"/>
      <c r="L373" s="107"/>
      <c r="M373" s="150"/>
      <c r="W373" s="3">
        <v>1</v>
      </c>
    </row>
    <row r="374" spans="2:23" ht="21" customHeight="1">
      <c r="B374" s="784"/>
      <c r="C374" s="49" t="str">
        <f>TRIM(SUBSTITUTE(SUBSTITUTE(SUBSTITUTE(SUBSTITUTE(SUBSTITUTE(SUBSTITUTE(SUBSTITUTE(SUBSTITUTE(C373,"("," "),")"," "),CHAR(34)," "),"-"," "),"_"," "),"&lt;"," "),"&gt;"," "),"="," "))</f>
        <v>Fouettez le blanc en neige puis incorporez le à la préparation Laissez reposer la pâte 2h</v>
      </c>
      <c r="D374" s="49" t="str" cm="1">
        <f t="array" ref="D374">IF(ROW()=ROW(D369),C372,INDEX(E369:E382,ROW()-ROW(D369)))</f>
        <v/>
      </c>
      <c r="E374" s="89" t="str">
        <f>IF(OR(D374="",C371="",C371&lt;=0,F374=""),"",TRIM(MID(D374,LEN(F374)+1+IF(MID(D374,LEN(F374)+1,1)=" ",1,0),99999)))</f>
        <v/>
      </c>
      <c r="F374" s="49" t="str">
        <f>IF(OR(G374="",G374=0,G374="0"),"",IF(LEN(G374)&lt;=C371,G374,IF(LEN(SUBSTITUTE(H374," ",""))=C371+1,LEFT(G374,C371),LEFT(G374,FIND("§",SUBSTITUTE(H374," ","§",LEN(H374)-LEN(SUBSTITUTE(H374," ",""))))-1))))</f>
        <v/>
      </c>
      <c r="G374" s="49" t="str">
        <f t="shared" si="10"/>
        <v/>
      </c>
      <c r="H374" s="49" t="str">
        <f>IF(OR(G374="",G374=0,G374="0"),"",LEFT(G374,C371+1))</f>
        <v/>
      </c>
      <c r="I374" s="246" t="str">
        <f>IF(LEN(TRIM(J374))&gt;0,MAX(I18:I373)+1,"")</f>
        <v/>
      </c>
      <c r="J374" s="110"/>
      <c r="K374" s="107"/>
      <c r="L374" s="107"/>
      <c r="M374" s="150"/>
      <c r="W374" s="3">
        <v>1</v>
      </c>
    </row>
    <row r="375" spans="2:23" ht="21" customHeight="1">
      <c r="B375" s="784"/>
      <c r="C375" s="55" t="str">
        <f>TRIM(SUBSTITUTE(SUBSTITUTE(SUBSTITUTE(SUBSTITUTE(C374,"►"," "),"▼"," "),"▲"," "),"◄"," "))</f>
        <v>Fouettez le blanc en neige puis incorporez le à la préparation Laissez reposer la pâte 2h</v>
      </c>
      <c r="D375" s="49" t="str" cm="1">
        <f t="array" ref="D375">IF(ROW()=ROW(D369),C372,INDEX(E369:E382,ROW()-ROW(D369)))</f>
        <v/>
      </c>
      <c r="E375" s="89" t="str">
        <f>IF(OR(D375="",C371="",C371&lt;=0,F375=""),"",TRIM(MID(D375,LEN(F375)+1+IF(MID(D375,LEN(F375)+1,1)=" ",1,0),99999)))</f>
        <v/>
      </c>
      <c r="F375" s="49" t="str">
        <f>IF(OR(G375="",G375=0,G375="0"),"",IF(LEN(G375)&lt;=C371,G375,IF(LEN(SUBSTITUTE(H375," ",""))=C371+1,LEFT(G375,C371),LEFT(G375,FIND("§",SUBSTITUTE(H375," ","§",LEN(H375)-LEN(SUBSTITUTE(H375," ",""))))-1))))</f>
        <v/>
      </c>
      <c r="G375" s="49" t="str">
        <f t="shared" si="10"/>
        <v/>
      </c>
      <c r="H375" s="49" t="str">
        <f>IF(OR(G375="",G375=0,G375="0"),"",LEFT(G375,C371+1))</f>
        <v/>
      </c>
      <c r="I375" s="246" t="str">
        <f>IF(LEN(TRIM(J375))&gt;0,MAX(I18:I374)+1,"")</f>
        <v/>
      </c>
      <c r="J375" s="110"/>
      <c r="K375" s="107"/>
      <c r="L375" s="107"/>
      <c r="M375" s="150"/>
      <c r="W375" s="3">
        <v>1</v>
      </c>
    </row>
    <row r="376" spans="2:23" ht="21" customHeight="1">
      <c r="B376" s="784"/>
      <c r="C376" s="55" t="str">
        <f>TRIM(SUBSTITUTE(SUBSTITUTE(C375,"“"," "),"”"," "))</f>
        <v>Fouettez le blanc en neige puis incorporez le à la préparation Laissez reposer la pâte 2h</v>
      </c>
      <c r="D376" s="49" t="str" cm="1">
        <f t="array" ref="D376">IF(ROW()=ROW(D369),C372,INDEX(E369:E382,ROW()-ROW(D369)))</f>
        <v/>
      </c>
      <c r="E376" s="89" t="str">
        <f>IF(OR(D376="",C371="",C371&lt;=0,F376=""),"",TRIM(MID(D376,LEN(F376)+1+IF(MID(D376,LEN(F376)+1,1)=" ",1,0),99999)))</f>
        <v/>
      </c>
      <c r="F376" s="49" t="str">
        <f>IF(OR(G376="",G376=0,G376="0"),"",IF(LEN(G376)&lt;=C371,G376,IF(LEN(SUBSTITUTE(H376," ",""))=C371+1,LEFT(G376,C371),LEFT(G376,FIND("§",SUBSTITUTE(H376," ","§",LEN(H376)-LEN(SUBSTITUTE(H376," ",""))))-1))))</f>
        <v/>
      </c>
      <c r="G376" s="49" t="str">
        <f t="shared" si="10"/>
        <v/>
      </c>
      <c r="H376" s="49" t="str">
        <f>IF(OR(G376="",G376=0,G376="0"),"",LEFT(G376,C371+1))</f>
        <v/>
      </c>
      <c r="I376" s="246" t="str">
        <f>IF(LEN(TRIM(J376))&gt;0,MAX(I18:I375)+1,"")</f>
        <v/>
      </c>
      <c r="J376" s="110"/>
      <c r="K376" s="107"/>
      <c r="L376" s="107"/>
      <c r="M376" s="150"/>
      <c r="W376" s="3">
        <v>1</v>
      </c>
    </row>
    <row r="377" spans="2:23" ht="21" customHeight="1">
      <c r="B377" s="784"/>
      <c r="C377" s="55"/>
      <c r="D377" s="49" t="str" cm="1">
        <f t="array" ref="D377">IF(ROW()=ROW(D369),C372,INDEX(E369:E382,ROW()-ROW(D369)))</f>
        <v/>
      </c>
      <c r="E377" s="89" t="str">
        <f>IF(OR(D377="",C371="",C371&lt;=0,F377=""),"",TRIM(MID(D377,LEN(F377)+1+IF(MID(D377,LEN(F377)+1,1)=" ",1,0),99999)))</f>
        <v/>
      </c>
      <c r="F377" s="49" t="str">
        <f>IF(OR(G377="",G377=0,G377="0"),"",IF(LEN(G377)&lt;=C371,G377,IF(LEN(SUBSTITUTE(H377," ",""))=C371+1,LEFT(G377,C371),LEFT(G377,FIND("§",SUBSTITUTE(H377," ","§",LEN(H377)-LEN(SUBSTITUTE(H377," ",""))))-1))))</f>
        <v/>
      </c>
      <c r="G377" s="49" t="str">
        <f t="shared" si="10"/>
        <v/>
      </c>
      <c r="H377" s="49" t="str">
        <f>IF(OR(G377="",G377=0,G377="0"),"",LEFT(G377,C371+1))</f>
        <v/>
      </c>
      <c r="I377" s="246" t="str">
        <f>IF(LEN(TRIM(J377))&gt;0,MAX(I18:I376)+1,"")</f>
        <v/>
      </c>
      <c r="J377" s="110"/>
      <c r="K377" s="107"/>
      <c r="L377" s="107"/>
      <c r="M377" s="150"/>
      <c r="W377" s="3">
        <v>1</v>
      </c>
    </row>
    <row r="378" spans="2:23" ht="21" customHeight="1">
      <c r="B378" s="784"/>
      <c r="C378" s="55"/>
      <c r="D378" s="49" t="str" cm="1">
        <f t="array" ref="D378">IF(ROW()=ROW(D369),C372,INDEX(E369:E382,ROW()-ROW(D369)))</f>
        <v/>
      </c>
      <c r="E378" s="89" t="str">
        <f>IF(OR(D378="",C371="",C371&lt;=0,F378=""),"",TRIM(MID(D378,LEN(F378)+1+IF(MID(D378,LEN(F378)+1,1)=" ",1,0),99999)))</f>
        <v/>
      </c>
      <c r="F378" s="49" t="str">
        <f>IF(OR(G378="",G378=0,G378="0"),"",IF(LEN(G378)&lt;=C371,G378,IF(LEN(SUBSTITUTE(H378," ",""))=C371+1,LEFT(G378,C371),LEFT(G378,FIND("§",SUBSTITUTE(H378," ","§",LEN(H378)-LEN(SUBSTITUTE(H378," ",""))))-1))))</f>
        <v/>
      </c>
      <c r="G378" s="49" t="str">
        <f t="shared" si="10"/>
        <v/>
      </c>
      <c r="H378" s="49" t="str">
        <f>IF(OR(G378="",G378=0,G378="0"),"",LEFT(G378,C371+1))</f>
        <v/>
      </c>
      <c r="I378" s="246" t="str">
        <f>IF(LEN(TRIM(J378))&gt;0,MAX(I18:I377)+1,"")</f>
        <v/>
      </c>
      <c r="J378" s="110"/>
      <c r="K378" s="107"/>
      <c r="L378" s="107"/>
      <c r="M378" s="150"/>
      <c r="W378" s="3">
        <v>1</v>
      </c>
    </row>
    <row r="379" spans="2:23" ht="21" customHeight="1">
      <c r="B379" s="784"/>
      <c r="C379" s="55"/>
      <c r="D379" s="49" t="str" cm="1">
        <f t="array" ref="D379">IF(ROW()=ROW(D369),C372,INDEX(E369:E382,ROW()-ROW(D369)))</f>
        <v/>
      </c>
      <c r="E379" s="89" t="str">
        <f>IF(OR(D379="",C371="",C371&lt;=0,F379=""),"",TRIM(MID(D379,LEN(F379)+1+IF(MID(D379,LEN(F379)+1,1)=" ",1,0),99999)))</f>
        <v/>
      </c>
      <c r="F379" s="49" t="str">
        <f>IF(OR(G379="",G379=0,G379="0"),"",IF(LEN(G379)&lt;=C371,G379,IF(LEN(SUBSTITUTE(H379," ",""))=C371+1,LEFT(G379,C371),LEFT(G379,FIND("§",SUBSTITUTE(H379," ","§",LEN(H379)-LEN(SUBSTITUTE(H379," ",""))))-1))))</f>
        <v/>
      </c>
      <c r="G379" s="49" t="str">
        <f t="shared" si="10"/>
        <v/>
      </c>
      <c r="H379" s="49" t="str">
        <f>IF(OR(G379="",G379=0,G379="0"),"",LEFT(G379,C371+1))</f>
        <v/>
      </c>
      <c r="I379" s="246" t="str">
        <f>IF(LEN(TRIM(J379))&gt;0,MAX(I18:I378)+1,"")</f>
        <v/>
      </c>
      <c r="J379" s="110"/>
      <c r="K379" s="107"/>
      <c r="L379" s="107"/>
      <c r="M379" s="150"/>
      <c r="W379" s="3">
        <v>1</v>
      </c>
    </row>
    <row r="380" spans="2:23" ht="21" customHeight="1">
      <c r="B380" s="784"/>
      <c r="C380" s="55"/>
      <c r="D380" s="49" t="str" cm="1">
        <f t="array" ref="D380">IF(ROW()=ROW(D369),C372,INDEX(E369:E382,ROW()-ROW(D369)))</f>
        <v/>
      </c>
      <c r="E380" s="89" t="str">
        <f>IF(OR(D380="",C371="",C371&lt;=0,F380=""),"",TRIM(MID(D380,LEN(F380)+1+IF(MID(D380,LEN(F380)+1,1)=" ",1,0),99999)))</f>
        <v/>
      </c>
      <c r="F380" s="49" t="str">
        <f>IF(OR(G380="",G380=0,G380="0"),"",IF(LEN(G380)&lt;=C371,G380,IF(LEN(SUBSTITUTE(H380," ",""))=C371+1,LEFT(G380,C371),LEFT(G380,FIND("§",SUBSTITUTE(H380," ","§",LEN(H380)-LEN(SUBSTITUTE(H380," ",""))))-1))))</f>
        <v/>
      </c>
      <c r="G380" s="49" t="str">
        <f t="shared" si="10"/>
        <v/>
      </c>
      <c r="H380" s="49" t="str">
        <f>IF(OR(G380="",G380=0,G380="0"),"",LEFT(G380,C371+1))</f>
        <v/>
      </c>
      <c r="I380" s="246" t="str">
        <f>IF(LEN(TRIM(J380))&gt;0,MAX(I18:I379)+1,"")</f>
        <v/>
      </c>
      <c r="J380" s="110"/>
      <c r="K380" s="107"/>
      <c r="L380" s="107"/>
      <c r="M380" s="150"/>
      <c r="W380" s="3">
        <v>1</v>
      </c>
    </row>
    <row r="381" spans="2:23" ht="21" customHeight="1">
      <c r="B381" s="784"/>
      <c r="C381" s="55"/>
      <c r="D381" s="49" t="str" cm="1">
        <f t="array" ref="D381">IF(ROW()=ROW(D369),C372,INDEX(E369:E382,ROW()-ROW(D369)))</f>
        <v/>
      </c>
      <c r="E381" s="89" t="str">
        <f>IF(OR(D381="",C371="",C371&lt;=0,F381=""),"",TRIM(MID(D381,LEN(F381)+1+IF(MID(D381,LEN(F381)+1,1)=" ",1,0),99999)))</f>
        <v/>
      </c>
      <c r="F381" s="49" t="str">
        <f>IF(OR(G381="",G381=0,G381="0"),"",IF(LEN(G381)&lt;=C371,G381,IF(LEN(SUBSTITUTE(H381," ",""))=C371+1,LEFT(G381,C371),LEFT(G381,FIND("§",SUBSTITUTE(H381," ","§",LEN(H381)-LEN(SUBSTITUTE(H381," ",""))))-1))))</f>
        <v/>
      </c>
      <c r="G381" s="49" t="str">
        <f t="shared" si="10"/>
        <v/>
      </c>
      <c r="H381" s="49" t="str">
        <f>IF(OR(G381="",G381=0,G381="0"),"",LEFT(G381,C371+1))</f>
        <v/>
      </c>
      <c r="I381" s="246" t="str">
        <f>IF(LEN(TRIM(J381))&gt;0,MAX(I18:I380)+1,"")</f>
        <v/>
      </c>
      <c r="J381" s="110"/>
      <c r="K381" s="107"/>
      <c r="L381" s="107"/>
      <c r="M381" s="150"/>
      <c r="W381" s="3">
        <v>1</v>
      </c>
    </row>
    <row r="382" spans="2:23" ht="21" customHeight="1">
      <c r="B382" s="784"/>
      <c r="C382" s="55"/>
      <c r="D382" s="49" t="str" cm="1">
        <f t="array" ref="D382">IF(ROW()=ROW(D369),C372,INDEX(E369:E382,ROW()-ROW(D369)))</f>
        <v/>
      </c>
      <c r="E382" s="89" t="str">
        <f>IF(OR(D382="",C371="",C371&lt;=0,F382=""),"",TRIM(MID(D382,LEN(F382)+1+IF(MID(D382,LEN(F382)+1,1)=" ",1,0),99999)))</f>
        <v/>
      </c>
      <c r="F382" s="49" t="str">
        <f>IF(OR(G382="",G382=0,G382="0"),"",IF(LEN(G382)&lt;=C371,G382,IF(LEN(SUBSTITUTE(H382," ",""))=C371+1,LEFT(G382,C371),LEFT(G382,FIND("§",SUBSTITUTE(H382," ","§",LEN(H382)-LEN(SUBSTITUTE(H382," ",""))))-1))))</f>
        <v/>
      </c>
      <c r="G382" s="49" t="str">
        <f t="shared" si="10"/>
        <v/>
      </c>
      <c r="H382" s="49" t="str">
        <f>IF(OR(G382="",G382=0,G382="0"),"",LEFT(G382,C371+1))</f>
        <v/>
      </c>
      <c r="I382" s="246" t="str">
        <f>IF(LEN(TRIM(J382))&gt;0,MAX(I18:I381)+1,"")</f>
        <v/>
      </c>
      <c r="J382" s="110"/>
      <c r="K382" s="107"/>
      <c r="L382" s="107"/>
      <c r="M382" s="150"/>
      <c r="W382" s="3">
        <v>1</v>
      </c>
    </row>
    <row r="383" spans="2:23" ht="21" customHeight="1">
      <c r="B383" s="784"/>
      <c r="C383" s="88" t="str">
        <f>IF(TRIM(SUBSTITUTE(K45,CHAR(160),""))="","",K45)</f>
        <v xml:space="preserve">Faites chauffer le bain de friture. </v>
      </c>
      <c r="D383" s="49" t="str" cm="1">
        <f t="array" ref="D383">IF(ROW()=ROW(D383),C386,INDEX(E383:E396,ROW()-ROW(D383)))</f>
        <v>Faites chauffer le bain de friture.</v>
      </c>
      <c r="E383" s="89" t="str">
        <f>IF(OR(D383="",C385="",C385&lt;=0,F383=""),"",TRIM(MID(D383,LEN(F383)+1+IF(MID(D383,LEN(F383)+1,1)=" ",1,0),99999)))</f>
        <v/>
      </c>
      <c r="F383" s="49" t="str">
        <f>IF(OR(G383="",G383=0,G383="0"),"",IF(LEN(G383)&lt;=C385,G383,IF(LEN(SUBSTITUTE(H383," ",""))=C385+1,LEFT(G383,C385),LEFT(G383,FIND("§",SUBSTITUTE(H383," ","§",LEN(H383)-LEN(SUBSTITUTE(H383," ",""))))-1))))</f>
        <v>Faites chauffer le bain de friture.</v>
      </c>
      <c r="G383" s="49" t="str">
        <f t="shared" si="10"/>
        <v>Faites chauffer le bain de friture.</v>
      </c>
      <c r="H383" s="49" t="str">
        <f>IF(OR(G383="",G383=0,G383="0"),"",LEFT(G383,C385+1))</f>
        <v>Faites chauffer le bain de friture.</v>
      </c>
      <c r="I383" s="246" t="str">
        <f>IF(LEN(TRIM(J383))&gt;0,MAX(I18:I382)+1,"")</f>
        <v/>
      </c>
      <c r="J383" s="110"/>
      <c r="K383" s="107"/>
      <c r="L383" s="107"/>
      <c r="M383" s="150"/>
      <c r="W383" s="3">
        <v>1</v>
      </c>
    </row>
    <row r="384" spans="2:23" ht="21" customHeight="1">
      <c r="B384" s="784"/>
      <c r="C384" s="55" t="str">
        <f>TRIM(SUBSTITUTE(SUBSTITUTE(SUBSTITUTE(SUBSTITUTE(SUBSTITUTE(SUBSTITUTE(SUBSTITUTE(SUBSTITUTE(SUBSTITUTE(CLEAN(IF(OR(LEFT(C383,1)="-",LEFT(C383,1)="="),MID(C383,2,99999),C383)),"—","-"),"–","-"),CHAR(160)," "),CHAR(9)," "),CHAR(13)," "),CHAR(10)," ")," "," ")," "," ")," "," "))</f>
        <v>Faites chauffer le bain de friture.</v>
      </c>
      <c r="D384" s="49" t="str" cm="1">
        <f t="array" ref="D384">IF(ROW()=ROW(D383),C386,INDEX(E383:E396,ROW()-ROW(D383)))</f>
        <v/>
      </c>
      <c r="E384" s="89" t="str">
        <f>IF(OR(D384="",C385="",C385&lt;=0,F384=""),"",TRIM(MID(D384,LEN(F384)+1+IF(MID(D384,LEN(F384)+1,1)=" ",1,0),99999)))</f>
        <v/>
      </c>
      <c r="F384" s="49" t="str">
        <f>IF(OR(G384="",G384=0,G384="0"),"",IF(LEN(G384)&lt;=C385,G384,IF(LEN(SUBSTITUTE(H384," ",""))=C385+1,LEFT(G384,C385),LEFT(G384,FIND("§",SUBSTITUTE(H384," ","§",LEN(H384)-LEN(SUBSTITUTE(H384," ",""))))-1))))</f>
        <v/>
      </c>
      <c r="G384" s="49" t="str">
        <f t="shared" si="10"/>
        <v/>
      </c>
      <c r="H384" s="49" t="str">
        <f>IF(OR(G384="",G384=0,G384="0"),"",LEFT(G384,C385+1))</f>
        <v/>
      </c>
      <c r="I384" s="246" t="str">
        <f>IF(LEN(TRIM(J384))&gt;0,MAX(I18:I383)+1,"")</f>
        <v/>
      </c>
      <c r="J384" s="110"/>
      <c r="K384" s="107"/>
      <c r="L384" s="107"/>
      <c r="M384" s="150"/>
      <c r="W384" s="3">
        <v>1</v>
      </c>
    </row>
    <row r="385" spans="2:23" ht="21" customHeight="1">
      <c r="B385" s="784"/>
      <c r="C385" s="92">
        <f>C16</f>
        <v>120</v>
      </c>
      <c r="D385" s="49" t="str" cm="1">
        <f t="array" ref="D385">IF(ROW()=ROW(D383),C386,INDEX(E383:E396,ROW()-ROW(D383)))</f>
        <v/>
      </c>
      <c r="E385" s="89" t="str">
        <f>IF(OR(D385="",C385="",C385&lt;=0,F385=""),"",TRIM(MID(D385,LEN(F385)+1+IF(MID(D385,LEN(F385)+1,1)=" ",1,0),99999)))</f>
        <v/>
      </c>
      <c r="F385" s="49" t="str">
        <f>IF(OR(G385="",G385=0,G385="0"),"",IF(LEN(G385)&lt;=C385,G385,IF(LEN(SUBSTITUTE(H385," ",""))=C385+1,LEFT(G385,C385),LEFT(G385,FIND("§",SUBSTITUTE(H385," ","§",LEN(H385)-LEN(SUBSTITUTE(H385," ",""))))-1))))</f>
        <v/>
      </c>
      <c r="G385" s="49" t="str">
        <f t="shared" si="10"/>
        <v/>
      </c>
      <c r="H385" s="49" t="str">
        <f>IF(OR(G385="",G385=0,G385="0"),"",LEFT(G385,C385+1))</f>
        <v/>
      </c>
      <c r="I385" s="246" t="str">
        <f>IF(LEN(TRIM(J385))&gt;0,MAX(I18:I384)+1,"")</f>
        <v/>
      </c>
      <c r="J385" s="110"/>
      <c r="K385" s="107"/>
      <c r="L385" s="107"/>
      <c r="M385" s="150"/>
      <c r="W385" s="3">
        <v>1</v>
      </c>
    </row>
    <row r="386" spans="2:23" ht="21" customHeight="1">
      <c r="B386" s="784"/>
      <c r="C386" s="55" t="str">
        <f>IF(UPPER(TRIM(C17))="X",C390,C384)</f>
        <v>Faites chauffer le bain de friture.</v>
      </c>
      <c r="D386" s="49" t="str" cm="1">
        <f t="array" ref="D386">IF(ROW()=ROW(D383),C386,INDEX(E383:E396,ROW()-ROW(D383)))</f>
        <v/>
      </c>
      <c r="E386" s="89" t="str">
        <f>IF(OR(D386="",C385="",C385&lt;=0,F386=""),"",TRIM(MID(D386,LEN(F386)+1+IF(MID(D386,LEN(F386)+1,1)=" ",1,0),99999)))</f>
        <v/>
      </c>
      <c r="F386" s="49" t="str">
        <f>IF(OR(G386="",G386=0,G386="0"),"",IF(LEN(G386)&lt;=C385,G386,IF(LEN(SUBSTITUTE(H386," ",""))=C385+1,LEFT(G386,C385),LEFT(G386,FIND("§",SUBSTITUTE(H386," ","§",LEN(H386)-LEN(SUBSTITUTE(H386," ",""))))-1))))</f>
        <v/>
      </c>
      <c r="G386" s="49" t="str">
        <f t="shared" si="10"/>
        <v/>
      </c>
      <c r="H386" s="49" t="str">
        <f>IF(OR(G386="",G386=0,G386="0"),"",LEFT(G386,C385+1))</f>
        <v/>
      </c>
      <c r="I386" s="246" t="str">
        <f>IF(LEN(TRIM(J386))&gt;0,MAX(I18:I385)+1,"")</f>
        <v/>
      </c>
      <c r="J386" s="110"/>
      <c r="K386" s="107"/>
      <c r="L386" s="107"/>
      <c r="M386" s="150"/>
      <c r="W386" s="3">
        <v>1</v>
      </c>
    </row>
    <row r="387" spans="2:23" ht="21" customHeight="1">
      <c r="B387" s="784"/>
      <c r="C387" s="94" t="str">
        <f>TRIM(SUBSTITUTE(SUBSTITUTE(SUBSTITUTE(SUBSTITUTE(SUBSTITUTE(SUBSTITUTE(SUBSTITUTE(SUBSTITUTE(SUBSTITUTE(SUBSTITUTE(C384,","," "),";"," "),":"," "),"!"," "),"?"," "),"…"," "),"»"," "),"«"," "),"/"," "),"."," "))</f>
        <v>Faites chauffer le bain de friture</v>
      </c>
      <c r="D387" s="49" t="str" cm="1">
        <f t="array" ref="D387">IF(ROW()=ROW(D383),C386,INDEX(E383:E396,ROW()-ROW(D383)))</f>
        <v/>
      </c>
      <c r="E387" s="89" t="str">
        <f>IF(OR(D387="",C385="",C385&lt;=0,F387=""),"",TRIM(MID(D387,LEN(F387)+1+IF(MID(D387,LEN(F387)+1,1)=" ",1,0),99999)))</f>
        <v/>
      </c>
      <c r="F387" s="49" t="str">
        <f>IF(OR(G387="",G387=0,G387="0"),"",IF(LEN(G387)&lt;=C385,G387,IF(LEN(SUBSTITUTE(H387," ",""))=C385+1,LEFT(G387,C385),LEFT(G387,FIND("§",SUBSTITUTE(H387," ","§",LEN(H387)-LEN(SUBSTITUTE(H387," ",""))))-1))))</f>
        <v/>
      </c>
      <c r="G387" s="49" t="str">
        <f t="shared" si="10"/>
        <v/>
      </c>
      <c r="H387" s="49" t="str">
        <f>IF(OR(G387="",G387=0,G387="0"),"",LEFT(G387,C385+1))</f>
        <v/>
      </c>
      <c r="I387" s="246" t="str">
        <f>IF(LEN(TRIM(J387))&gt;0,MAX(I18:I386)+1,"")</f>
        <v/>
      </c>
      <c r="J387" s="110"/>
      <c r="K387" s="107"/>
      <c r="L387" s="107"/>
      <c r="M387" s="150"/>
      <c r="W387" s="3">
        <v>1</v>
      </c>
    </row>
    <row r="388" spans="2:23" ht="21" customHeight="1">
      <c r="B388" s="784"/>
      <c r="C388" s="49" t="str">
        <f>TRIM(SUBSTITUTE(SUBSTITUTE(SUBSTITUTE(SUBSTITUTE(SUBSTITUTE(SUBSTITUTE(SUBSTITUTE(SUBSTITUTE(C387,"("," "),")"," "),CHAR(34)," "),"-"," "),"_"," "),"&lt;"," "),"&gt;"," "),"="," "))</f>
        <v>Faites chauffer le bain de friture</v>
      </c>
      <c r="D388" s="49" t="str" cm="1">
        <f t="array" ref="D388">IF(ROW()=ROW(D383),C386,INDEX(E383:E396,ROW()-ROW(D383)))</f>
        <v/>
      </c>
      <c r="E388" s="89" t="str">
        <f>IF(OR(D388="",C385="",C385&lt;=0,F388=""),"",TRIM(MID(D388,LEN(F388)+1+IF(MID(D388,LEN(F388)+1,1)=" ",1,0),99999)))</f>
        <v/>
      </c>
      <c r="F388" s="49" t="str">
        <f>IF(OR(G388="",G388=0,G388="0"),"",IF(LEN(G388)&lt;=C385,G388,IF(LEN(SUBSTITUTE(H388," ",""))=C385+1,LEFT(G388,C385),LEFT(G388,FIND("§",SUBSTITUTE(H388," ","§",LEN(H388)-LEN(SUBSTITUTE(H388," ",""))))-1))))</f>
        <v/>
      </c>
      <c r="G388" s="49" t="str">
        <f t="shared" si="10"/>
        <v/>
      </c>
      <c r="H388" s="49" t="str">
        <f>IF(OR(G388="",G388=0,G388="0"),"",LEFT(G388,C385+1))</f>
        <v/>
      </c>
      <c r="I388" s="246" t="str">
        <f>IF(LEN(TRIM(J388))&gt;0,MAX(I18:I387)+1,"")</f>
        <v/>
      </c>
      <c r="J388" s="110"/>
      <c r="K388" s="107"/>
      <c r="L388" s="107"/>
      <c r="M388" s="150"/>
      <c r="W388" s="3">
        <v>1</v>
      </c>
    </row>
    <row r="389" spans="2:23" ht="21" customHeight="1">
      <c r="B389" s="784"/>
      <c r="C389" s="55" t="str">
        <f>TRIM(SUBSTITUTE(SUBSTITUTE(SUBSTITUTE(SUBSTITUTE(C388,"►"," "),"▼"," "),"▲"," "),"◄"," "))</f>
        <v>Faites chauffer le bain de friture</v>
      </c>
      <c r="D389" s="49" t="str" cm="1">
        <f t="array" ref="D389">IF(ROW()=ROW(D383),C386,INDEX(E383:E396,ROW()-ROW(D383)))</f>
        <v/>
      </c>
      <c r="E389" s="89" t="str">
        <f>IF(OR(D389="",C385="",C385&lt;=0,F389=""),"",TRIM(MID(D389,LEN(F389)+1+IF(MID(D389,LEN(F389)+1,1)=" ",1,0),99999)))</f>
        <v/>
      </c>
      <c r="F389" s="49" t="str">
        <f>IF(OR(G389="",G389=0,G389="0"),"",IF(LEN(G389)&lt;=C385,G389,IF(LEN(SUBSTITUTE(H389," ",""))=C385+1,LEFT(G389,C385),LEFT(G389,FIND("§",SUBSTITUTE(H389," ","§",LEN(H389)-LEN(SUBSTITUTE(H389," ",""))))-1))))</f>
        <v/>
      </c>
      <c r="G389" s="49" t="str">
        <f t="shared" si="10"/>
        <v/>
      </c>
      <c r="H389" s="49" t="str">
        <f>IF(OR(G389="",G389=0,G389="0"),"",LEFT(G389,C385+1))</f>
        <v/>
      </c>
      <c r="I389" s="246" t="str">
        <f>IF(LEN(TRIM(J389))&gt;0,MAX(I18:I388)+1,"")</f>
        <v/>
      </c>
      <c r="J389" s="110"/>
      <c r="K389" s="107"/>
      <c r="L389" s="107"/>
      <c r="M389" s="150"/>
      <c r="W389" s="3">
        <v>1</v>
      </c>
    </row>
    <row r="390" spans="2:23" ht="21" customHeight="1">
      <c r="B390" s="784"/>
      <c r="C390" s="55" t="str">
        <f>TRIM(SUBSTITUTE(SUBSTITUTE(C389,"“"," "),"”"," "))</f>
        <v>Faites chauffer le bain de friture</v>
      </c>
      <c r="D390" s="49" t="str" cm="1">
        <f t="array" ref="D390">IF(ROW()=ROW(D383),C386,INDEX(E383:E396,ROW()-ROW(D383)))</f>
        <v/>
      </c>
      <c r="E390" s="89" t="str">
        <f>IF(OR(D390="",C385="",C385&lt;=0,F390=""),"",TRIM(MID(D390,LEN(F390)+1+IF(MID(D390,LEN(F390)+1,1)=" ",1,0),99999)))</f>
        <v/>
      </c>
      <c r="F390" s="49" t="str">
        <f>IF(OR(G390="",G390=0,G390="0"),"",IF(LEN(G390)&lt;=C385,G390,IF(LEN(SUBSTITUTE(H390," ",""))=C385+1,LEFT(G390,C385),LEFT(G390,FIND("§",SUBSTITUTE(H390," ","§",LEN(H390)-LEN(SUBSTITUTE(H390," ",""))))-1))))</f>
        <v/>
      </c>
      <c r="G390" s="49" t="str">
        <f t="shared" si="10"/>
        <v/>
      </c>
      <c r="H390" s="49" t="str">
        <f>IF(OR(G390="",G390=0,G390="0"),"",LEFT(G390,C385+1))</f>
        <v/>
      </c>
      <c r="I390" s="246" t="str">
        <f>IF(LEN(TRIM(J390))&gt;0,MAX(I18:I389)+1,"")</f>
        <v/>
      </c>
      <c r="J390" s="110"/>
      <c r="K390" s="107"/>
      <c r="L390" s="107"/>
      <c r="M390" s="150"/>
      <c r="W390" s="3">
        <v>1</v>
      </c>
    </row>
    <row r="391" spans="2:23" ht="21" customHeight="1">
      <c r="B391" s="784"/>
      <c r="C391" s="55"/>
      <c r="D391" s="49" t="str" cm="1">
        <f t="array" ref="D391">IF(ROW()=ROW(D383),C386,INDEX(E383:E396,ROW()-ROW(D383)))</f>
        <v/>
      </c>
      <c r="E391" s="89" t="str">
        <f>IF(OR(D391="",C385="",C385&lt;=0,F391=""),"",TRIM(MID(D391,LEN(F391)+1+IF(MID(D391,LEN(F391)+1,1)=" ",1,0),99999)))</f>
        <v/>
      </c>
      <c r="F391" s="49" t="str">
        <f>IF(OR(G391="",G391=0,G391="0"),"",IF(LEN(G391)&lt;=C385,G391,IF(LEN(SUBSTITUTE(H391," ",""))=C385+1,LEFT(G391,C385),LEFT(G391,FIND("§",SUBSTITUTE(H391," ","§",LEN(H391)-LEN(SUBSTITUTE(H391," ",""))))-1))))</f>
        <v/>
      </c>
      <c r="G391" s="49" t="str">
        <f t="shared" si="10"/>
        <v/>
      </c>
      <c r="H391" s="49" t="str">
        <f>IF(OR(G391="",G391=0,G391="0"),"",LEFT(G391,C385+1))</f>
        <v/>
      </c>
      <c r="I391" s="246" t="str">
        <f>IF(LEN(TRIM(J391))&gt;0,MAX(I18:I390)+1,"")</f>
        <v/>
      </c>
      <c r="J391" s="110"/>
      <c r="K391" s="107"/>
      <c r="L391" s="107"/>
      <c r="M391" s="150"/>
      <c r="W391" s="3">
        <v>1</v>
      </c>
    </row>
    <row r="392" spans="2:23" ht="21" customHeight="1">
      <c r="B392" s="784"/>
      <c r="C392" s="55"/>
      <c r="D392" s="49" t="str" cm="1">
        <f t="array" ref="D392">IF(ROW()=ROW(D383),C386,INDEX(E383:E396,ROW()-ROW(D383)))</f>
        <v/>
      </c>
      <c r="E392" s="89" t="str">
        <f>IF(OR(D392="",C385="",C385&lt;=0,F392=""),"",TRIM(MID(D392,LEN(F392)+1+IF(MID(D392,LEN(F392)+1,1)=" ",1,0),99999)))</f>
        <v/>
      </c>
      <c r="F392" s="49" t="str">
        <f>IF(OR(G392="",G392=0,G392="0"),"",IF(LEN(G392)&lt;=C385,G392,IF(LEN(SUBSTITUTE(H392," ",""))=C385+1,LEFT(G392,C385),LEFT(G392,FIND("§",SUBSTITUTE(H392," ","§",LEN(H392)-LEN(SUBSTITUTE(H392," ",""))))-1))))</f>
        <v/>
      </c>
      <c r="G392" s="49" t="str">
        <f t="shared" si="10"/>
        <v/>
      </c>
      <c r="H392" s="49" t="str">
        <f>IF(OR(G392="",G392=0,G392="0"),"",LEFT(G392,C385+1))</f>
        <v/>
      </c>
      <c r="I392" s="246" t="str">
        <f>IF(LEN(TRIM(J392))&gt;0,MAX(I18:I391)+1,"")</f>
        <v/>
      </c>
      <c r="J392" s="110"/>
      <c r="K392" s="107"/>
      <c r="L392" s="107"/>
      <c r="M392" s="150"/>
      <c r="W392" s="3">
        <v>1</v>
      </c>
    </row>
    <row r="393" spans="2:23" ht="21" customHeight="1">
      <c r="B393" s="784"/>
      <c r="C393" s="55"/>
      <c r="D393" s="49" t="str" cm="1">
        <f t="array" ref="D393">IF(ROW()=ROW(D383),C386,INDEX(E383:E396,ROW()-ROW(D383)))</f>
        <v/>
      </c>
      <c r="E393" s="89" t="str">
        <f>IF(OR(D393="",C385="",C385&lt;=0,F393=""),"",TRIM(MID(D393,LEN(F393)+1+IF(MID(D393,LEN(F393)+1,1)=" ",1,0),99999)))</f>
        <v/>
      </c>
      <c r="F393" s="49" t="str">
        <f>IF(OR(G393="",G393=0,G393="0"),"",IF(LEN(G393)&lt;=C385,G393,IF(LEN(SUBSTITUTE(H393," ",""))=C385+1,LEFT(G393,C385),LEFT(G393,FIND("§",SUBSTITUTE(H393," ","§",LEN(H393)-LEN(SUBSTITUTE(H393," ",""))))-1))))</f>
        <v/>
      </c>
      <c r="G393" s="49" t="str">
        <f t="shared" si="10"/>
        <v/>
      </c>
      <c r="H393" s="49" t="str">
        <f>IF(OR(G393="",G393=0,G393="0"),"",LEFT(G393,C385+1))</f>
        <v/>
      </c>
      <c r="I393" s="246" t="str">
        <f>IF(LEN(TRIM(J393))&gt;0,MAX(I18:I392)+1,"")</f>
        <v/>
      </c>
      <c r="J393" s="110"/>
      <c r="K393" s="107"/>
      <c r="L393" s="107"/>
      <c r="M393" s="150"/>
      <c r="W393" s="3">
        <v>1</v>
      </c>
    </row>
    <row r="394" spans="2:23" ht="21" customHeight="1">
      <c r="B394" s="784"/>
      <c r="C394" s="55"/>
      <c r="D394" s="49" t="str" cm="1">
        <f t="array" ref="D394">IF(ROW()=ROW(D383),C386,INDEX(E383:E396,ROW()-ROW(D383)))</f>
        <v/>
      </c>
      <c r="E394" s="89" t="str">
        <f>IF(OR(D394="",C385="",C385&lt;=0,F394=""),"",TRIM(MID(D394,LEN(F394)+1+IF(MID(D394,LEN(F394)+1,1)=" ",1,0),99999)))</f>
        <v/>
      </c>
      <c r="F394" s="49" t="str">
        <f>IF(OR(G394="",G394=0,G394="0"),"",IF(LEN(G394)&lt;=C385,G394,IF(LEN(SUBSTITUTE(H394," ",""))=C385+1,LEFT(G394,C385),LEFT(G394,FIND("§",SUBSTITUTE(H394," ","§",LEN(H394)-LEN(SUBSTITUTE(H394," ",""))))-1))))</f>
        <v/>
      </c>
      <c r="G394" s="49" t="str">
        <f t="shared" si="10"/>
        <v/>
      </c>
      <c r="H394" s="49" t="str">
        <f>IF(OR(G394="",G394=0,G394="0"),"",LEFT(G394,C385+1))</f>
        <v/>
      </c>
      <c r="I394" s="246" t="str">
        <f>IF(LEN(TRIM(J394))&gt;0,MAX(I18:I393)+1,"")</f>
        <v/>
      </c>
      <c r="J394" s="110"/>
      <c r="K394" s="107"/>
      <c r="L394" s="107"/>
      <c r="M394" s="150"/>
      <c r="W394" s="3">
        <v>1</v>
      </c>
    </row>
    <row r="395" spans="2:23" ht="21" customHeight="1">
      <c r="B395" s="784"/>
      <c r="C395" s="55"/>
      <c r="D395" s="49" t="str" cm="1">
        <f t="array" ref="D395">IF(ROW()=ROW(D383),C386,INDEX(E383:E396,ROW()-ROW(D383)))</f>
        <v/>
      </c>
      <c r="E395" s="89" t="str">
        <f>IF(OR(D395="",C385="",C385&lt;=0,F395=""),"",TRIM(MID(D395,LEN(F395)+1+IF(MID(D395,LEN(F395)+1,1)=" ",1,0),99999)))</f>
        <v/>
      </c>
      <c r="F395" s="49" t="str">
        <f>IF(OR(G395="",G395=0,G395="0"),"",IF(LEN(G395)&lt;=C385,G395,IF(LEN(SUBSTITUTE(H395," ",""))=C385+1,LEFT(G395,C385),LEFT(G395,FIND("§",SUBSTITUTE(H395," ","§",LEN(H395)-LEN(SUBSTITUTE(H395," ",""))))-1))))</f>
        <v/>
      </c>
      <c r="G395" s="49" t="str">
        <f t="shared" si="10"/>
        <v/>
      </c>
      <c r="H395" s="49" t="str">
        <f>IF(OR(G395="",G395=0,G395="0"),"",LEFT(G395,C385+1))</f>
        <v/>
      </c>
      <c r="I395" s="246" t="str">
        <f>IF(LEN(TRIM(J395))&gt;0,MAX(I18:I394)+1,"")</f>
        <v/>
      </c>
      <c r="J395" s="110"/>
      <c r="K395" s="107"/>
      <c r="L395" s="107"/>
      <c r="M395" s="150"/>
      <c r="W395" s="3">
        <v>1</v>
      </c>
    </row>
    <row r="396" spans="2:23" ht="21" customHeight="1">
      <c r="B396" s="784"/>
      <c r="C396" s="55"/>
      <c r="D396" s="49" t="str" cm="1">
        <f t="array" ref="D396">IF(ROW()=ROW(D383),C386,INDEX(E383:E396,ROW()-ROW(D383)))</f>
        <v/>
      </c>
      <c r="E396" s="89" t="str">
        <f>IF(OR(D396="",C385="",C385&lt;=0,F396=""),"",TRIM(MID(D396,LEN(F396)+1+IF(MID(D396,LEN(F396)+1,1)=" ",1,0),99999)))</f>
        <v/>
      </c>
      <c r="F396" s="49" t="str">
        <f>IF(OR(G396="",G396=0,G396="0"),"",IF(LEN(G396)&lt;=C385,G396,IF(LEN(SUBSTITUTE(H396," ",""))=C385+1,LEFT(G396,C385),LEFT(G396,FIND("§",SUBSTITUTE(H396," ","§",LEN(H396)-LEN(SUBSTITUTE(H396," ",""))))-1))))</f>
        <v/>
      </c>
      <c r="G396" s="49" t="str">
        <f t="shared" si="10"/>
        <v/>
      </c>
      <c r="H396" s="49" t="str">
        <f>IF(OR(G396="",G396=0,G396="0"),"",LEFT(G396,C385+1))</f>
        <v/>
      </c>
      <c r="I396" s="246" t="str">
        <f>IF(LEN(TRIM(J396))&gt;0,MAX(I18:I395)+1,"")</f>
        <v/>
      </c>
      <c r="J396" s="110"/>
      <c r="K396" s="107"/>
      <c r="L396" s="107"/>
      <c r="M396" s="150"/>
      <c r="W396" s="3">
        <v>1</v>
      </c>
    </row>
    <row r="397" spans="2:23" ht="21" customHeight="1">
      <c r="B397" s="784"/>
      <c r="C397" s="88" t="str">
        <f>IF(TRIM(SUBSTITUTE(K46,CHAR(160),""))="","",K46)</f>
        <v xml:space="preserve">Nettoyez les fleurs d’accacia sans les faire tremper puis plongez-les dans la pâte à beignet puis la friture. </v>
      </c>
      <c r="D397" s="49" t="str" cm="1">
        <f t="array" ref="D397">IF(ROW()=ROW(D397),C400,INDEX(E397:E410,ROW()-ROW(D397)))</f>
        <v>Nettoyez les fleurs d’accacia sans les faire tremper puis plongez-les dans la pâte à beignet puis la friture.</v>
      </c>
      <c r="E397" s="89" t="str">
        <f>IF(OR(D397="",C399="",C399&lt;=0,F397=""),"",TRIM(MID(D397,LEN(F397)+1+IF(MID(D397,LEN(F397)+1,1)=" ",1,0),99999)))</f>
        <v/>
      </c>
      <c r="F397" s="49" t="str">
        <f>IF(OR(G397="",G397=0,G397="0"),"",IF(LEN(G397)&lt;=C399,G397,IF(LEN(SUBSTITUTE(H397," ",""))=C399+1,LEFT(G397,C399),LEFT(G397,FIND("§",SUBSTITUTE(H397," ","§",LEN(H397)-LEN(SUBSTITUTE(H397," ",""))))-1))))</f>
        <v>Nettoyez les fleurs d’accacia sans les faire tremper puis plongez-les dans la pâte à beignet puis la friture.</v>
      </c>
      <c r="G397" s="49" t="str">
        <f t="shared" si="10"/>
        <v>Nettoyez les fleurs d’accacia sans les faire tremper puis plongez-les dans la pâte à beignet puis la friture.</v>
      </c>
      <c r="H397" s="49" t="str">
        <f>IF(OR(G397="",G397=0,G397="0"),"",LEFT(G397,C399+1))</f>
        <v>Nettoyez les fleurs d’accacia sans les faire tremper puis plongez-les dans la pâte à beignet puis la friture.</v>
      </c>
      <c r="I397" s="246" t="str">
        <f>IF(LEN(TRIM(J397))&gt;0,MAX(I18:I396)+1,"")</f>
        <v/>
      </c>
      <c r="J397" s="110"/>
      <c r="K397" s="107"/>
      <c r="L397" s="107"/>
      <c r="M397" s="150"/>
      <c r="W397" s="3">
        <v>1</v>
      </c>
    </row>
    <row r="398" spans="2:23" ht="21" customHeight="1">
      <c r="B398" s="784"/>
      <c r="C398" s="55" t="str">
        <f>TRIM(SUBSTITUTE(SUBSTITUTE(SUBSTITUTE(SUBSTITUTE(SUBSTITUTE(SUBSTITUTE(SUBSTITUTE(SUBSTITUTE(SUBSTITUTE(CLEAN(IF(OR(LEFT(C397,1)="-",LEFT(C397,1)="="),MID(C397,2,99999),C397)),"—","-"),"–","-"),CHAR(160)," "),CHAR(9)," "),CHAR(13)," "),CHAR(10)," ")," "," ")," "," ")," "," "))</f>
        <v>Nettoyez les fleurs d’accacia sans les faire tremper puis plongez-les dans la pâte à beignet puis la friture.</v>
      </c>
      <c r="D398" s="49" t="str" cm="1">
        <f t="array" ref="D398">IF(ROW()=ROW(D397),C400,INDEX(E397:E410,ROW()-ROW(D397)))</f>
        <v/>
      </c>
      <c r="E398" s="89" t="str">
        <f>IF(OR(D398="",C399="",C399&lt;=0,F398=""),"",TRIM(MID(D398,LEN(F398)+1+IF(MID(D398,LEN(F398)+1,1)=" ",1,0),99999)))</f>
        <v/>
      </c>
      <c r="F398" s="49" t="str">
        <f>IF(OR(G398="",G398=0,G398="0"),"",IF(LEN(G398)&lt;=C399,G398,IF(LEN(SUBSTITUTE(H398," ",""))=C399+1,LEFT(G398,C399),LEFT(G398,FIND("§",SUBSTITUTE(H398," ","§",LEN(H398)-LEN(SUBSTITUTE(H398," ",""))))-1))))</f>
        <v/>
      </c>
      <c r="G398" s="49" t="str">
        <f t="shared" si="10"/>
        <v/>
      </c>
      <c r="H398" s="49" t="str">
        <f>IF(OR(G398="",G398=0,G398="0"),"",LEFT(G398,C399+1))</f>
        <v/>
      </c>
      <c r="I398" s="246" t="str">
        <f>IF(LEN(TRIM(J398))&gt;0,MAX(I18:I397)+1,"")</f>
        <v/>
      </c>
      <c r="J398" s="110"/>
      <c r="K398" s="107"/>
      <c r="L398" s="107"/>
      <c r="M398" s="150"/>
      <c r="W398" s="3">
        <v>1</v>
      </c>
    </row>
    <row r="399" spans="2:23" ht="21" customHeight="1">
      <c r="B399" s="784"/>
      <c r="C399" s="92">
        <f>C16</f>
        <v>120</v>
      </c>
      <c r="D399" s="49" t="str" cm="1">
        <f t="array" ref="D399">IF(ROW()=ROW(D397),C400,INDEX(E397:E410,ROW()-ROW(D397)))</f>
        <v/>
      </c>
      <c r="E399" s="89" t="str">
        <f>IF(OR(D399="",C399="",C399&lt;=0,F399=""),"",TRIM(MID(D399,LEN(F399)+1+IF(MID(D399,LEN(F399)+1,1)=" ",1,0),99999)))</f>
        <v/>
      </c>
      <c r="F399" s="49" t="str">
        <f>IF(OR(G399="",G399=0,G399="0"),"",IF(LEN(G399)&lt;=C399,G399,IF(LEN(SUBSTITUTE(H399," ",""))=C399+1,LEFT(G399,C399),LEFT(G399,FIND("§",SUBSTITUTE(H399," ","§",LEN(H399)-LEN(SUBSTITUTE(H399," ",""))))-1))))</f>
        <v/>
      </c>
      <c r="G399" s="49" t="str">
        <f t="shared" si="10"/>
        <v/>
      </c>
      <c r="H399" s="49" t="str">
        <f>IF(OR(G399="",G399=0,G399="0"),"",LEFT(G399,C399+1))</f>
        <v/>
      </c>
      <c r="I399" s="246" t="str">
        <f>IF(LEN(TRIM(J399))&gt;0,MAX(I18:I398)+1,"")</f>
        <v/>
      </c>
      <c r="J399" s="110"/>
      <c r="K399" s="107"/>
      <c r="L399" s="107"/>
      <c r="M399" s="150"/>
      <c r="W399" s="3">
        <v>1</v>
      </c>
    </row>
    <row r="400" spans="2:23" ht="21" customHeight="1">
      <c r="B400" s="784"/>
      <c r="C400" s="55" t="str">
        <f>IF(UPPER(TRIM(C17))="X",C404,C398)</f>
        <v>Nettoyez les fleurs d’accacia sans les faire tremper puis plongez-les dans la pâte à beignet puis la friture.</v>
      </c>
      <c r="D400" s="49" t="str" cm="1">
        <f t="array" ref="D400">IF(ROW()=ROW(D397),C400,INDEX(E397:E410,ROW()-ROW(D397)))</f>
        <v/>
      </c>
      <c r="E400" s="89" t="str">
        <f>IF(OR(D400="",C399="",C399&lt;=0,F400=""),"",TRIM(MID(D400,LEN(F400)+1+IF(MID(D400,LEN(F400)+1,1)=" ",1,0),99999)))</f>
        <v/>
      </c>
      <c r="F400" s="49" t="str">
        <f>IF(OR(G400="",G400=0,G400="0"),"",IF(LEN(G400)&lt;=C399,G400,IF(LEN(SUBSTITUTE(H400," ",""))=C399+1,LEFT(G400,C399),LEFT(G400,FIND("§",SUBSTITUTE(H400," ","§",LEN(H400)-LEN(SUBSTITUTE(H400," ",""))))-1))))</f>
        <v/>
      </c>
      <c r="G400" s="49" t="str">
        <f t="shared" si="10"/>
        <v/>
      </c>
      <c r="H400" s="49" t="str">
        <f>IF(OR(G400="",G400=0,G400="0"),"",LEFT(G400,C399+1))</f>
        <v/>
      </c>
      <c r="I400" s="246" t="str">
        <f>IF(LEN(TRIM(J400))&gt;0,MAX(I18:I399)+1,"")</f>
        <v/>
      </c>
      <c r="J400" s="110"/>
      <c r="K400" s="107"/>
      <c r="L400" s="107"/>
      <c r="M400" s="150"/>
      <c r="W400" s="3">
        <v>1</v>
      </c>
    </row>
    <row r="401" spans="2:23" ht="21" customHeight="1">
      <c r="B401" s="784"/>
      <c r="C401" s="94" t="str">
        <f>TRIM(SUBSTITUTE(SUBSTITUTE(SUBSTITUTE(SUBSTITUTE(SUBSTITUTE(SUBSTITUTE(SUBSTITUTE(SUBSTITUTE(SUBSTITUTE(SUBSTITUTE(C398,","," "),";"," "),":"," "),"!"," "),"?"," "),"…"," "),"»"," "),"«"," "),"/"," "),"."," "))</f>
        <v>Nettoyez les fleurs d’accacia sans les faire tremper puis plongez-les dans la pâte à beignet puis la friture</v>
      </c>
      <c r="D401" s="49" t="str" cm="1">
        <f t="array" ref="D401">IF(ROW()=ROW(D397),C400,INDEX(E397:E410,ROW()-ROW(D397)))</f>
        <v/>
      </c>
      <c r="E401" s="89" t="str">
        <f>IF(OR(D401="",C399="",C399&lt;=0,F401=""),"",TRIM(MID(D401,LEN(F401)+1+IF(MID(D401,LEN(F401)+1,1)=" ",1,0),99999)))</f>
        <v/>
      </c>
      <c r="F401" s="49" t="str">
        <f>IF(OR(G401="",G401=0,G401="0"),"",IF(LEN(G401)&lt;=C399,G401,IF(LEN(SUBSTITUTE(H401," ",""))=C399+1,LEFT(G401,C399),LEFT(G401,FIND("§",SUBSTITUTE(H401," ","§",LEN(H401)-LEN(SUBSTITUTE(H401," ",""))))-1))))</f>
        <v/>
      </c>
      <c r="G401" s="49" t="str">
        <f t="shared" si="10"/>
        <v/>
      </c>
      <c r="H401" s="49" t="str">
        <f>IF(OR(G401="",G401=0,G401="0"),"",LEFT(G401,C399+1))</f>
        <v/>
      </c>
      <c r="I401" s="246" t="str">
        <f>IF(LEN(TRIM(J401))&gt;0,MAX(I18:I400)+1,"")</f>
        <v/>
      </c>
      <c r="J401" s="110"/>
      <c r="K401" s="107"/>
      <c r="L401" s="107"/>
      <c r="M401" s="150"/>
      <c r="W401" s="3">
        <v>1</v>
      </c>
    </row>
    <row r="402" spans="2:23" ht="21" customHeight="1">
      <c r="B402" s="784"/>
      <c r="C402" s="49" t="str">
        <f>TRIM(SUBSTITUTE(SUBSTITUTE(SUBSTITUTE(SUBSTITUTE(SUBSTITUTE(SUBSTITUTE(SUBSTITUTE(SUBSTITUTE(C401,"("," "),")"," "),CHAR(34)," "),"-"," "),"_"," "),"&lt;"," "),"&gt;"," "),"="," "))</f>
        <v>Nettoyez les fleurs d’accacia sans les faire tremper puis plongez les dans la pâte à beignet puis la friture</v>
      </c>
      <c r="D402" s="49" t="str" cm="1">
        <f t="array" ref="D402">IF(ROW()=ROW(D397),C400,INDEX(E397:E410,ROW()-ROW(D397)))</f>
        <v/>
      </c>
      <c r="E402" s="89" t="str">
        <f>IF(OR(D402="",C399="",C399&lt;=0,F402=""),"",TRIM(MID(D402,LEN(F402)+1+IF(MID(D402,LEN(F402)+1,1)=" ",1,0),99999)))</f>
        <v/>
      </c>
      <c r="F402" s="49" t="str">
        <f>IF(OR(G402="",G402=0,G402="0"),"",IF(LEN(G402)&lt;=C399,G402,IF(LEN(SUBSTITUTE(H402," ",""))=C399+1,LEFT(G402,C399),LEFT(G402,FIND("§",SUBSTITUTE(H402," ","§",LEN(H402)-LEN(SUBSTITUTE(H402," ",""))))-1))))</f>
        <v/>
      </c>
      <c r="G402" s="49" t="str">
        <f t="shared" si="10"/>
        <v/>
      </c>
      <c r="H402" s="49" t="str">
        <f>IF(OR(G402="",G402=0,G402="0"),"",LEFT(G402,C399+1))</f>
        <v/>
      </c>
      <c r="I402" s="246" t="str">
        <f>IF(LEN(TRIM(J402))&gt;0,MAX(I18:I401)+1,"")</f>
        <v/>
      </c>
      <c r="J402" s="110"/>
      <c r="K402" s="107"/>
      <c r="L402" s="107"/>
      <c r="M402" s="150"/>
      <c r="W402" s="3">
        <v>1</v>
      </c>
    </row>
    <row r="403" spans="2:23" ht="21" customHeight="1">
      <c r="B403" s="784"/>
      <c r="C403" s="55" t="str">
        <f>TRIM(SUBSTITUTE(SUBSTITUTE(SUBSTITUTE(SUBSTITUTE(C402,"►"," "),"▼"," "),"▲"," "),"◄"," "))</f>
        <v>Nettoyez les fleurs d’accacia sans les faire tremper puis plongez les dans la pâte à beignet puis la friture</v>
      </c>
      <c r="D403" s="49" t="str" cm="1">
        <f t="array" ref="D403">IF(ROW()=ROW(D397),C400,INDEX(E397:E410,ROW()-ROW(D397)))</f>
        <v/>
      </c>
      <c r="E403" s="89" t="str">
        <f>IF(OR(D403="",C399="",C399&lt;=0,F403=""),"",TRIM(MID(D403,LEN(F403)+1+IF(MID(D403,LEN(F403)+1,1)=" ",1,0),99999)))</f>
        <v/>
      </c>
      <c r="F403" s="49" t="str">
        <f>IF(OR(G403="",G403=0,G403="0"),"",IF(LEN(G403)&lt;=C399,G403,IF(LEN(SUBSTITUTE(H403," ",""))=C399+1,LEFT(G403,C399),LEFT(G403,FIND("§",SUBSTITUTE(H403," ","§",LEN(H403)-LEN(SUBSTITUTE(H403," ",""))))-1))))</f>
        <v/>
      </c>
      <c r="G403" s="49" t="str">
        <f t="shared" ref="G403:G466" si="11">IF(OR(D403="",D403=0),"",TRIM(SUBSTITUTE(SUBSTITUTE(D403,CHAR(160)," "),CHAR(10)," ")))</f>
        <v/>
      </c>
      <c r="H403" s="49" t="str">
        <f>IF(OR(G403="",G403=0,G403="0"),"",LEFT(G403,C399+1))</f>
        <v/>
      </c>
      <c r="I403" s="246" t="str">
        <f>IF(LEN(TRIM(J403))&gt;0,MAX(I18:I402)+1,"")</f>
        <v/>
      </c>
      <c r="J403" s="110"/>
      <c r="K403" s="107"/>
      <c r="L403" s="107"/>
      <c r="M403" s="150"/>
      <c r="W403" s="3">
        <v>1</v>
      </c>
    </row>
    <row r="404" spans="2:23" ht="21" customHeight="1">
      <c r="B404" s="784"/>
      <c r="C404" s="55" t="str">
        <f>TRIM(SUBSTITUTE(SUBSTITUTE(C403,"“"," "),"”"," "))</f>
        <v>Nettoyez les fleurs d’accacia sans les faire tremper puis plongez les dans la pâte à beignet puis la friture</v>
      </c>
      <c r="D404" s="49" t="str" cm="1">
        <f t="array" ref="D404">IF(ROW()=ROW(D397),C400,INDEX(E397:E410,ROW()-ROW(D397)))</f>
        <v/>
      </c>
      <c r="E404" s="89" t="str">
        <f>IF(OR(D404="",C399="",C399&lt;=0,F404=""),"",TRIM(MID(D404,LEN(F404)+1+IF(MID(D404,LEN(F404)+1,1)=" ",1,0),99999)))</f>
        <v/>
      </c>
      <c r="F404" s="49" t="str">
        <f>IF(OR(G404="",G404=0,G404="0"),"",IF(LEN(G404)&lt;=C399,G404,IF(LEN(SUBSTITUTE(H404," ",""))=C399+1,LEFT(G404,C399),LEFT(G404,FIND("§",SUBSTITUTE(H404," ","§",LEN(H404)-LEN(SUBSTITUTE(H404," ",""))))-1))))</f>
        <v/>
      </c>
      <c r="G404" s="49" t="str">
        <f t="shared" si="11"/>
        <v/>
      </c>
      <c r="H404" s="49" t="str">
        <f>IF(OR(G404="",G404=0,G404="0"),"",LEFT(G404,C399+1))</f>
        <v/>
      </c>
      <c r="I404" s="246" t="str">
        <f>IF(LEN(TRIM(J404))&gt;0,MAX(I18:I403)+1,"")</f>
        <v/>
      </c>
      <c r="J404" s="110"/>
      <c r="K404" s="107"/>
      <c r="L404" s="107"/>
      <c r="M404" s="150"/>
      <c r="W404" s="3">
        <v>1</v>
      </c>
    </row>
    <row r="405" spans="2:23" ht="21" customHeight="1">
      <c r="B405" s="784"/>
      <c r="C405" s="55"/>
      <c r="D405" s="49" t="str" cm="1">
        <f t="array" ref="D405">IF(ROW()=ROW(D397),C400,INDEX(E397:E410,ROW()-ROW(D397)))</f>
        <v/>
      </c>
      <c r="E405" s="89" t="str">
        <f>IF(OR(D405="",C399="",C399&lt;=0,F405=""),"",TRIM(MID(D405,LEN(F405)+1+IF(MID(D405,LEN(F405)+1,1)=" ",1,0),99999)))</f>
        <v/>
      </c>
      <c r="F405" s="49" t="str">
        <f>IF(OR(G405="",G405=0,G405="0"),"",IF(LEN(G405)&lt;=C399,G405,IF(LEN(SUBSTITUTE(H405," ",""))=C399+1,LEFT(G405,C399),LEFT(G405,FIND("§",SUBSTITUTE(H405," ","§",LEN(H405)-LEN(SUBSTITUTE(H405," ",""))))-1))))</f>
        <v/>
      </c>
      <c r="G405" s="49" t="str">
        <f t="shared" si="11"/>
        <v/>
      </c>
      <c r="H405" s="49" t="str">
        <f>IF(OR(G405="",G405=0,G405="0"),"",LEFT(G405,C399+1))</f>
        <v/>
      </c>
      <c r="I405" s="246" t="str">
        <f>IF(LEN(TRIM(J405))&gt;0,MAX(I18:I404)+1,"")</f>
        <v/>
      </c>
      <c r="J405" s="110"/>
      <c r="K405" s="107"/>
      <c r="L405" s="107"/>
      <c r="M405" s="150"/>
      <c r="W405" s="3">
        <v>1</v>
      </c>
    </row>
    <row r="406" spans="2:23" ht="21" customHeight="1">
      <c r="B406" s="784"/>
      <c r="C406" s="55"/>
      <c r="D406" s="49" t="str" cm="1">
        <f t="array" ref="D406">IF(ROW()=ROW(D397),C400,INDEX(E397:E410,ROW()-ROW(D397)))</f>
        <v/>
      </c>
      <c r="E406" s="89" t="str">
        <f>IF(OR(D406="",C399="",C399&lt;=0,F406=""),"",TRIM(MID(D406,LEN(F406)+1+IF(MID(D406,LEN(F406)+1,1)=" ",1,0),99999)))</f>
        <v/>
      </c>
      <c r="F406" s="49" t="str">
        <f>IF(OR(G406="",G406=0,G406="0"),"",IF(LEN(G406)&lt;=C399,G406,IF(LEN(SUBSTITUTE(H406," ",""))=C399+1,LEFT(G406,C399),LEFT(G406,FIND("§",SUBSTITUTE(H406," ","§",LEN(H406)-LEN(SUBSTITUTE(H406," ",""))))-1))))</f>
        <v/>
      </c>
      <c r="G406" s="49" t="str">
        <f t="shared" si="11"/>
        <v/>
      </c>
      <c r="H406" s="49" t="str">
        <f>IF(OR(G406="",G406=0,G406="0"),"",LEFT(G406,C399+1))</f>
        <v/>
      </c>
      <c r="I406" s="246" t="str">
        <f>IF(LEN(TRIM(J406))&gt;0,MAX(I18:I405)+1,"")</f>
        <v/>
      </c>
      <c r="J406" s="110"/>
      <c r="K406" s="107"/>
      <c r="L406" s="107"/>
      <c r="M406" s="150"/>
      <c r="W406" s="3">
        <v>1</v>
      </c>
    </row>
    <row r="407" spans="2:23" ht="21" customHeight="1">
      <c r="B407" s="784"/>
      <c r="C407" s="55"/>
      <c r="D407" s="49" t="str" cm="1">
        <f t="array" ref="D407">IF(ROW()=ROW(D397),C400,INDEX(E397:E410,ROW()-ROW(D397)))</f>
        <v/>
      </c>
      <c r="E407" s="89" t="str">
        <f>IF(OR(D407="",C399="",C399&lt;=0,F407=""),"",TRIM(MID(D407,LEN(F407)+1+IF(MID(D407,LEN(F407)+1,1)=" ",1,0),99999)))</f>
        <v/>
      </c>
      <c r="F407" s="49" t="str">
        <f>IF(OR(G407="",G407=0,G407="0"),"",IF(LEN(G407)&lt;=C399,G407,IF(LEN(SUBSTITUTE(H407," ",""))=C399+1,LEFT(G407,C399),LEFT(G407,FIND("§",SUBSTITUTE(H407," ","§",LEN(H407)-LEN(SUBSTITUTE(H407," ",""))))-1))))</f>
        <v/>
      </c>
      <c r="G407" s="49" t="str">
        <f t="shared" si="11"/>
        <v/>
      </c>
      <c r="H407" s="49" t="str">
        <f>IF(OR(G407="",G407=0,G407="0"),"",LEFT(G407,C399+1))</f>
        <v/>
      </c>
      <c r="I407" s="246" t="str">
        <f>IF(LEN(TRIM(J407))&gt;0,MAX(I18:I406)+1,"")</f>
        <v/>
      </c>
      <c r="J407" s="110"/>
      <c r="K407" s="107"/>
      <c r="L407" s="107"/>
      <c r="M407" s="150"/>
      <c r="W407" s="3">
        <v>1</v>
      </c>
    </row>
    <row r="408" spans="2:23" ht="21" customHeight="1">
      <c r="B408" s="784"/>
      <c r="C408" s="55"/>
      <c r="D408" s="49" t="str" cm="1">
        <f t="array" ref="D408">IF(ROW()=ROW(D397),C400,INDEX(E397:E410,ROW()-ROW(D397)))</f>
        <v/>
      </c>
      <c r="E408" s="89" t="str">
        <f>IF(OR(D408="",C399="",C399&lt;=0,F408=""),"",TRIM(MID(D408,LEN(F408)+1+IF(MID(D408,LEN(F408)+1,1)=" ",1,0),99999)))</f>
        <v/>
      </c>
      <c r="F408" s="49" t="str">
        <f>IF(OR(G408="",G408=0,G408="0"),"",IF(LEN(G408)&lt;=C399,G408,IF(LEN(SUBSTITUTE(H408," ",""))=C399+1,LEFT(G408,C399),LEFT(G408,FIND("§",SUBSTITUTE(H408," ","§",LEN(H408)-LEN(SUBSTITUTE(H408," ",""))))-1))))</f>
        <v/>
      </c>
      <c r="G408" s="49" t="str">
        <f t="shared" si="11"/>
        <v/>
      </c>
      <c r="H408" s="49" t="str">
        <f>IF(OR(G408="",G408=0,G408="0"),"",LEFT(G408,C399+1))</f>
        <v/>
      </c>
      <c r="I408" s="246" t="str">
        <f>IF(LEN(TRIM(J408))&gt;0,MAX(I18:I407)+1,"")</f>
        <v/>
      </c>
      <c r="J408" s="110"/>
      <c r="K408" s="107"/>
      <c r="L408" s="107"/>
      <c r="M408" s="150"/>
      <c r="W408" s="3">
        <v>1</v>
      </c>
    </row>
    <row r="409" spans="2:23" ht="21" customHeight="1">
      <c r="B409" s="784"/>
      <c r="C409" s="55"/>
      <c r="D409" s="49" t="str" cm="1">
        <f t="array" ref="D409">IF(ROW()=ROW(D397),C400,INDEX(E397:E410,ROW()-ROW(D397)))</f>
        <v/>
      </c>
      <c r="E409" s="89" t="str">
        <f>IF(OR(D409="",C399="",C399&lt;=0,F409=""),"",TRIM(MID(D409,LEN(F409)+1+IF(MID(D409,LEN(F409)+1,1)=" ",1,0),99999)))</f>
        <v/>
      </c>
      <c r="F409" s="49" t="str">
        <f>IF(OR(G409="",G409=0,G409="0"),"",IF(LEN(G409)&lt;=C399,G409,IF(LEN(SUBSTITUTE(H409," ",""))=C399+1,LEFT(G409,C399),LEFT(G409,FIND("§",SUBSTITUTE(H409," ","§",LEN(H409)-LEN(SUBSTITUTE(H409," ",""))))-1))))</f>
        <v/>
      </c>
      <c r="G409" s="49" t="str">
        <f t="shared" si="11"/>
        <v/>
      </c>
      <c r="H409" s="49" t="str">
        <f>IF(OR(G409="",G409=0,G409="0"),"",LEFT(G409,C399+1))</f>
        <v/>
      </c>
      <c r="I409" s="246" t="str">
        <f>IF(LEN(TRIM(J409))&gt;0,MAX(I18:I408)+1,"")</f>
        <v/>
      </c>
      <c r="J409" s="110"/>
      <c r="K409" s="107"/>
      <c r="L409" s="107"/>
      <c r="M409" s="150"/>
      <c r="W409" s="3">
        <v>1</v>
      </c>
    </row>
    <row r="410" spans="2:23" ht="21" customHeight="1">
      <c r="B410" s="784"/>
      <c r="C410" s="55"/>
      <c r="D410" s="49" t="str" cm="1">
        <f t="array" ref="D410">IF(ROW()=ROW(D397),C400,INDEX(E397:E410,ROW()-ROW(D397)))</f>
        <v/>
      </c>
      <c r="E410" s="89" t="str">
        <f>IF(OR(D410="",C399="",C399&lt;=0,F410=""),"",TRIM(MID(D410,LEN(F410)+1+IF(MID(D410,LEN(F410)+1,1)=" ",1,0),99999)))</f>
        <v/>
      </c>
      <c r="F410" s="49" t="str">
        <f>IF(OR(G410="",G410=0,G410="0"),"",IF(LEN(G410)&lt;=C399,G410,IF(LEN(SUBSTITUTE(H410," ",""))=C399+1,LEFT(G410,C399),LEFT(G410,FIND("§",SUBSTITUTE(H410," ","§",LEN(H410)-LEN(SUBSTITUTE(H410," ",""))))-1))))</f>
        <v/>
      </c>
      <c r="G410" s="49" t="str">
        <f t="shared" si="11"/>
        <v/>
      </c>
      <c r="H410" s="49" t="str">
        <f>IF(OR(G410="",G410=0,G410="0"),"",LEFT(G410,C399+1))</f>
        <v/>
      </c>
      <c r="I410" s="246" t="str">
        <f>IF(LEN(TRIM(J410))&gt;0,MAX(I18:I409)+1,"")</f>
        <v/>
      </c>
      <c r="J410" s="110"/>
      <c r="K410" s="107"/>
      <c r="L410" s="107"/>
      <c r="M410" s="150"/>
      <c r="W410" s="3">
        <v>1</v>
      </c>
    </row>
    <row r="411" spans="2:23" ht="21" customHeight="1">
      <c r="B411" s="784"/>
      <c r="C411" s="88" t="str">
        <f>IF(TRIM(SUBSTITUTE(K47,CHAR(160),""))="","",K47)</f>
        <v>Laissez cuire 2 min en les retournant.</v>
      </c>
      <c r="D411" s="49" t="str" cm="1">
        <f t="array" ref="D411">IF(ROW()=ROW(D411),C414,INDEX(E411:E424,ROW()-ROW(D411)))</f>
        <v>Laissez cuire 2 min en les retournant.</v>
      </c>
      <c r="E411" s="89" t="str">
        <f>IF(OR(D411="",C413="",C413&lt;=0,F411=""),"",TRIM(MID(D411,LEN(F411)+1+IF(MID(D411,LEN(F411)+1,1)=" ",1,0),99999)))</f>
        <v/>
      </c>
      <c r="F411" s="49" t="str">
        <f>IF(OR(G411="",G411=0,G411="0"),"",IF(LEN(G411)&lt;=C413,G411,IF(LEN(SUBSTITUTE(H411," ",""))=C413+1,LEFT(G411,C413),LEFT(G411,FIND("§",SUBSTITUTE(H411," ","§",LEN(H411)-LEN(SUBSTITUTE(H411," ",""))))-1))))</f>
        <v>Laissez cuire 2 min en les retournant.</v>
      </c>
      <c r="G411" s="49" t="str">
        <f t="shared" si="11"/>
        <v>Laissez cuire 2 min en les retournant.</v>
      </c>
      <c r="H411" s="49" t="str">
        <f>IF(OR(G411="",G411=0,G411="0"),"",LEFT(G411,C413+1))</f>
        <v>Laissez cuire 2 min en les retournant.</v>
      </c>
      <c r="I411" s="246" t="str">
        <f>IF(LEN(TRIM(J411))&gt;0,MAX(I18:I410)+1,"")</f>
        <v/>
      </c>
      <c r="J411" s="110"/>
      <c r="K411" s="107"/>
      <c r="L411" s="107"/>
      <c r="M411" s="150"/>
      <c r="W411" s="3">
        <v>1</v>
      </c>
    </row>
    <row r="412" spans="2:23" ht="21" customHeight="1">
      <c r="B412" s="784"/>
      <c r="C412" s="55" t="str">
        <f>TRIM(SUBSTITUTE(SUBSTITUTE(SUBSTITUTE(SUBSTITUTE(SUBSTITUTE(SUBSTITUTE(SUBSTITUTE(SUBSTITUTE(SUBSTITUTE(CLEAN(IF(OR(LEFT(C411,1)="-",LEFT(C411,1)="="),MID(C411,2,99999),C411)),"—","-"),"–","-"),CHAR(160)," "),CHAR(9)," "),CHAR(13)," "),CHAR(10)," ")," "," ")," "," ")," "," "))</f>
        <v>Laissez cuire 2 min en les retournant.</v>
      </c>
      <c r="D412" s="49" t="str" cm="1">
        <f t="array" ref="D412">IF(ROW()=ROW(D411),C414,INDEX(E411:E424,ROW()-ROW(D411)))</f>
        <v/>
      </c>
      <c r="E412" s="89" t="str">
        <f>IF(OR(D412="",C413="",C413&lt;=0,F412=""),"",TRIM(MID(D412,LEN(F412)+1+IF(MID(D412,LEN(F412)+1,1)=" ",1,0),99999)))</f>
        <v/>
      </c>
      <c r="F412" s="49" t="str">
        <f>IF(OR(G412="",G412=0,G412="0"),"",IF(LEN(G412)&lt;=C413,G412,IF(LEN(SUBSTITUTE(H412," ",""))=C413+1,LEFT(G412,C413),LEFT(G412,FIND("§",SUBSTITUTE(H412," ","§",LEN(H412)-LEN(SUBSTITUTE(H412," ",""))))-1))))</f>
        <v/>
      </c>
      <c r="G412" s="49" t="str">
        <f t="shared" si="11"/>
        <v/>
      </c>
      <c r="H412" s="49" t="str">
        <f>IF(OR(G412="",G412=0,G412="0"),"",LEFT(G412,C413+1))</f>
        <v/>
      </c>
      <c r="I412" s="246" t="str">
        <f>IF(LEN(TRIM(J412))&gt;0,MAX(I18:I411)+1,"")</f>
        <v/>
      </c>
      <c r="J412" s="110"/>
      <c r="K412" s="107"/>
      <c r="L412" s="107"/>
      <c r="M412" s="150"/>
      <c r="W412" s="3">
        <v>1</v>
      </c>
    </row>
    <row r="413" spans="2:23" ht="21" customHeight="1">
      <c r="B413" s="784"/>
      <c r="C413" s="92">
        <f>C16</f>
        <v>120</v>
      </c>
      <c r="D413" s="49" t="str" cm="1">
        <f t="array" ref="D413">IF(ROW()=ROW(D411),C414,INDEX(E411:E424,ROW()-ROW(D411)))</f>
        <v/>
      </c>
      <c r="E413" s="89" t="str">
        <f>IF(OR(D413="",C413="",C413&lt;=0,F413=""),"",TRIM(MID(D413,LEN(F413)+1+IF(MID(D413,LEN(F413)+1,1)=" ",1,0),99999)))</f>
        <v/>
      </c>
      <c r="F413" s="49" t="str">
        <f>IF(OR(G413="",G413=0,G413="0"),"",IF(LEN(G413)&lt;=C413,G413,IF(LEN(SUBSTITUTE(H413," ",""))=C413+1,LEFT(G413,C413),LEFT(G413,FIND("§",SUBSTITUTE(H413," ","§",LEN(H413)-LEN(SUBSTITUTE(H413," ",""))))-1))))</f>
        <v/>
      </c>
      <c r="G413" s="49" t="str">
        <f t="shared" si="11"/>
        <v/>
      </c>
      <c r="H413" s="49" t="str">
        <f>IF(OR(G413="",G413=0,G413="0"),"",LEFT(G413,C413+1))</f>
        <v/>
      </c>
      <c r="I413" s="246" t="str">
        <f>IF(LEN(TRIM(J413))&gt;0,MAX(I18:I412)+1,"")</f>
        <v/>
      </c>
      <c r="J413" s="110"/>
      <c r="K413" s="107"/>
      <c r="L413" s="107"/>
      <c r="M413" s="150"/>
      <c r="W413" s="3">
        <v>1</v>
      </c>
    </row>
    <row r="414" spans="2:23" ht="21" customHeight="1">
      <c r="B414" s="784"/>
      <c r="C414" s="55" t="str">
        <f>IF(UPPER(TRIM(C17))="X",C418,C412)</f>
        <v>Laissez cuire 2 min en les retournant.</v>
      </c>
      <c r="D414" s="49" t="str" cm="1">
        <f t="array" ref="D414">IF(ROW()=ROW(D411),C414,INDEX(E411:E424,ROW()-ROW(D411)))</f>
        <v/>
      </c>
      <c r="E414" s="89" t="str">
        <f>IF(OR(D414="",C413="",C413&lt;=0,F414=""),"",TRIM(MID(D414,LEN(F414)+1+IF(MID(D414,LEN(F414)+1,1)=" ",1,0),99999)))</f>
        <v/>
      </c>
      <c r="F414" s="49" t="str">
        <f>IF(OR(G414="",G414=0,G414="0"),"",IF(LEN(G414)&lt;=C413,G414,IF(LEN(SUBSTITUTE(H414," ",""))=C413+1,LEFT(G414,C413),LEFT(G414,FIND("§",SUBSTITUTE(H414," ","§",LEN(H414)-LEN(SUBSTITUTE(H414," ",""))))-1))))</f>
        <v/>
      </c>
      <c r="G414" s="49" t="str">
        <f t="shared" si="11"/>
        <v/>
      </c>
      <c r="H414" s="49" t="str">
        <f>IF(OR(G414="",G414=0,G414="0"),"",LEFT(G414,C413+1))</f>
        <v/>
      </c>
      <c r="I414" s="246" t="str">
        <f>IF(LEN(TRIM(J414))&gt;0,MAX(I18:I413)+1,"")</f>
        <v/>
      </c>
      <c r="J414" s="110"/>
      <c r="K414" s="107"/>
      <c r="L414" s="107"/>
      <c r="M414" s="150"/>
      <c r="W414" s="3">
        <v>1</v>
      </c>
    </row>
    <row r="415" spans="2:23" ht="21" customHeight="1">
      <c r="B415" s="784"/>
      <c r="C415" s="94" t="str">
        <f>TRIM(SUBSTITUTE(SUBSTITUTE(SUBSTITUTE(SUBSTITUTE(SUBSTITUTE(SUBSTITUTE(SUBSTITUTE(SUBSTITUTE(SUBSTITUTE(SUBSTITUTE(C412,","," "),";"," "),":"," "),"!"," "),"?"," "),"…"," "),"»"," "),"«"," "),"/"," "),"."," "))</f>
        <v>Laissez cuire 2 min en les retournant</v>
      </c>
      <c r="D415" s="49" t="str" cm="1">
        <f t="array" ref="D415">IF(ROW()=ROW(D411),C414,INDEX(E411:E424,ROW()-ROW(D411)))</f>
        <v/>
      </c>
      <c r="E415" s="89" t="str">
        <f>IF(OR(D415="",C413="",C413&lt;=0,F415=""),"",TRIM(MID(D415,LEN(F415)+1+IF(MID(D415,LEN(F415)+1,1)=" ",1,0),99999)))</f>
        <v/>
      </c>
      <c r="F415" s="49" t="str">
        <f>IF(OR(G415="",G415=0,G415="0"),"",IF(LEN(G415)&lt;=C413,G415,IF(LEN(SUBSTITUTE(H415," ",""))=C413+1,LEFT(G415,C413),LEFT(G415,FIND("§",SUBSTITUTE(H415," ","§",LEN(H415)-LEN(SUBSTITUTE(H415," ",""))))-1))))</f>
        <v/>
      </c>
      <c r="G415" s="49" t="str">
        <f t="shared" si="11"/>
        <v/>
      </c>
      <c r="H415" s="49" t="str">
        <f>IF(OR(G415="",G415=0,G415="0"),"",LEFT(G415,C413+1))</f>
        <v/>
      </c>
      <c r="I415" s="246" t="str">
        <f>IF(LEN(TRIM(J415))&gt;0,MAX(I18:I414)+1,"")</f>
        <v/>
      </c>
      <c r="J415" s="110"/>
      <c r="K415" s="107"/>
      <c r="L415" s="107"/>
      <c r="M415" s="150"/>
      <c r="W415" s="3">
        <v>1</v>
      </c>
    </row>
    <row r="416" spans="2:23" ht="21" customHeight="1">
      <c r="B416" s="784"/>
      <c r="C416" s="49" t="str">
        <f>TRIM(SUBSTITUTE(SUBSTITUTE(SUBSTITUTE(SUBSTITUTE(SUBSTITUTE(SUBSTITUTE(SUBSTITUTE(SUBSTITUTE(C415,"("," "),")"," "),CHAR(34)," "),"-"," "),"_"," "),"&lt;"," "),"&gt;"," "),"="," "))</f>
        <v>Laissez cuire 2 min en les retournant</v>
      </c>
      <c r="D416" s="49" t="str" cm="1">
        <f t="array" ref="D416">IF(ROW()=ROW(D411),C414,INDEX(E411:E424,ROW()-ROW(D411)))</f>
        <v/>
      </c>
      <c r="E416" s="89" t="str">
        <f>IF(OR(D416="",C413="",C413&lt;=0,F416=""),"",TRIM(MID(D416,LEN(F416)+1+IF(MID(D416,LEN(F416)+1,1)=" ",1,0),99999)))</f>
        <v/>
      </c>
      <c r="F416" s="49" t="str">
        <f>IF(OR(G416="",G416=0,G416="0"),"",IF(LEN(G416)&lt;=C413,G416,IF(LEN(SUBSTITUTE(H416," ",""))=C413+1,LEFT(G416,C413),LEFT(G416,FIND("§",SUBSTITUTE(H416," ","§",LEN(H416)-LEN(SUBSTITUTE(H416," ",""))))-1))))</f>
        <v/>
      </c>
      <c r="G416" s="49" t="str">
        <f t="shared" si="11"/>
        <v/>
      </c>
      <c r="H416" s="49" t="str">
        <f>IF(OR(G416="",G416=0,G416="0"),"",LEFT(G416,C413+1))</f>
        <v/>
      </c>
      <c r="I416" s="246" t="str">
        <f>IF(LEN(TRIM(J416))&gt;0,MAX(I18:I415)+1,"")</f>
        <v/>
      </c>
      <c r="J416" s="110"/>
      <c r="K416" s="107"/>
      <c r="L416" s="107"/>
      <c r="M416" s="150"/>
      <c r="W416" s="3">
        <v>1</v>
      </c>
    </row>
    <row r="417" spans="2:23" ht="21" customHeight="1">
      <c r="B417" s="784"/>
      <c r="C417" s="55" t="str">
        <f>TRIM(SUBSTITUTE(SUBSTITUTE(SUBSTITUTE(SUBSTITUTE(C416,"►"," "),"▼"," "),"▲"," "),"◄"," "))</f>
        <v>Laissez cuire 2 min en les retournant</v>
      </c>
      <c r="D417" s="49" t="str" cm="1">
        <f t="array" ref="D417">IF(ROW()=ROW(D411),C414,INDEX(E411:E424,ROW()-ROW(D411)))</f>
        <v/>
      </c>
      <c r="E417" s="89" t="str">
        <f>IF(OR(D417="",C413="",C413&lt;=0,F417=""),"",TRIM(MID(D417,LEN(F417)+1+IF(MID(D417,LEN(F417)+1,1)=" ",1,0),99999)))</f>
        <v/>
      </c>
      <c r="F417" s="49" t="str">
        <f>IF(OR(G417="",G417=0,G417="0"),"",IF(LEN(G417)&lt;=C413,G417,IF(LEN(SUBSTITUTE(H417," ",""))=C413+1,LEFT(G417,C413),LEFT(G417,FIND("§",SUBSTITUTE(H417," ","§",LEN(H417)-LEN(SUBSTITUTE(H417," ",""))))-1))))</f>
        <v/>
      </c>
      <c r="G417" s="49" t="str">
        <f t="shared" si="11"/>
        <v/>
      </c>
      <c r="H417" s="49" t="str">
        <f>IF(OR(G417="",G417=0,G417="0"),"",LEFT(G417,C413+1))</f>
        <v/>
      </c>
      <c r="I417" s="246" t="str">
        <f>IF(LEN(TRIM(J417))&gt;0,MAX(I18:I416)+1,"")</f>
        <v/>
      </c>
      <c r="J417" s="110"/>
      <c r="K417" s="107"/>
      <c r="L417" s="107"/>
      <c r="M417" s="150"/>
      <c r="W417" s="3">
        <v>1</v>
      </c>
    </row>
    <row r="418" spans="2:23" ht="21" customHeight="1">
      <c r="B418" s="784"/>
      <c r="C418" s="55" t="str">
        <f>TRIM(SUBSTITUTE(SUBSTITUTE(C417,"“"," "),"”"," "))</f>
        <v>Laissez cuire 2 min en les retournant</v>
      </c>
      <c r="D418" s="49" t="str" cm="1">
        <f t="array" ref="D418">IF(ROW()=ROW(D411),C414,INDEX(E411:E424,ROW()-ROW(D411)))</f>
        <v/>
      </c>
      <c r="E418" s="89" t="str">
        <f>IF(OR(D418="",C413="",C413&lt;=0,F418=""),"",TRIM(MID(D418,LEN(F418)+1+IF(MID(D418,LEN(F418)+1,1)=" ",1,0),99999)))</f>
        <v/>
      </c>
      <c r="F418" s="49" t="str">
        <f>IF(OR(G418="",G418=0,G418="0"),"",IF(LEN(G418)&lt;=C413,G418,IF(LEN(SUBSTITUTE(H418," ",""))=C413+1,LEFT(G418,C413),LEFT(G418,FIND("§",SUBSTITUTE(H418," ","§",LEN(H418)-LEN(SUBSTITUTE(H418," ",""))))-1))))</f>
        <v/>
      </c>
      <c r="G418" s="49" t="str">
        <f t="shared" si="11"/>
        <v/>
      </c>
      <c r="H418" s="49" t="str">
        <f>IF(OR(G418="",G418=0,G418="0"),"",LEFT(G418,C413+1))</f>
        <v/>
      </c>
      <c r="I418" s="246" t="str">
        <f>IF(LEN(TRIM(J418))&gt;0,MAX(I18:I417)+1,"")</f>
        <v/>
      </c>
      <c r="J418" s="110"/>
      <c r="K418" s="107"/>
      <c r="L418" s="107"/>
      <c r="M418" s="150"/>
      <c r="W418" s="3">
        <v>1</v>
      </c>
    </row>
    <row r="419" spans="2:23" ht="21" customHeight="1">
      <c r="B419" s="784"/>
      <c r="C419" s="55"/>
      <c r="D419" s="49" t="str" cm="1">
        <f t="array" ref="D419">IF(ROW()=ROW(D411),C414,INDEX(E411:E424,ROW()-ROW(D411)))</f>
        <v/>
      </c>
      <c r="E419" s="89" t="str">
        <f>IF(OR(D419="",C413="",C413&lt;=0,F419=""),"",TRIM(MID(D419,LEN(F419)+1+IF(MID(D419,LEN(F419)+1,1)=" ",1,0),99999)))</f>
        <v/>
      </c>
      <c r="F419" s="49" t="str">
        <f>IF(OR(G419="",G419=0,G419="0"),"",IF(LEN(G419)&lt;=C413,G419,IF(LEN(SUBSTITUTE(H419," ",""))=C413+1,LEFT(G419,C413),LEFT(G419,FIND("§",SUBSTITUTE(H419," ","§",LEN(H419)-LEN(SUBSTITUTE(H419," ",""))))-1))))</f>
        <v/>
      </c>
      <c r="G419" s="49" t="str">
        <f t="shared" si="11"/>
        <v/>
      </c>
      <c r="H419" s="49" t="str">
        <f>IF(OR(G419="",G419=0,G419="0"),"",LEFT(G419,C413+1))</f>
        <v/>
      </c>
      <c r="I419" s="246" t="str">
        <f>IF(LEN(TRIM(J419))&gt;0,MAX(I18:I418)+1,"")</f>
        <v/>
      </c>
      <c r="J419" s="110"/>
      <c r="K419" s="107"/>
      <c r="L419" s="107"/>
      <c r="M419" s="150"/>
      <c r="W419" s="3">
        <v>1</v>
      </c>
    </row>
    <row r="420" spans="2:23" ht="21" customHeight="1">
      <c r="B420" s="784"/>
      <c r="C420" s="55"/>
      <c r="D420" s="49" t="str" cm="1">
        <f t="array" ref="D420">IF(ROW()=ROW(D411),C414,INDEX(E411:E424,ROW()-ROW(D411)))</f>
        <v/>
      </c>
      <c r="E420" s="89" t="str">
        <f>IF(OR(D420="",C413="",C413&lt;=0,F420=""),"",TRIM(MID(D420,LEN(F420)+1+IF(MID(D420,LEN(F420)+1,1)=" ",1,0),99999)))</f>
        <v/>
      </c>
      <c r="F420" s="49" t="str">
        <f>IF(OR(G420="",G420=0,G420="0"),"",IF(LEN(G420)&lt;=C413,G420,IF(LEN(SUBSTITUTE(H420," ",""))=C413+1,LEFT(G420,C413),LEFT(G420,FIND("§",SUBSTITUTE(H420," ","§",LEN(H420)-LEN(SUBSTITUTE(H420," ",""))))-1))))</f>
        <v/>
      </c>
      <c r="G420" s="49" t="str">
        <f t="shared" si="11"/>
        <v/>
      </c>
      <c r="H420" s="49" t="str">
        <f>IF(OR(G420="",G420=0,G420="0"),"",LEFT(G420,C413+1))</f>
        <v/>
      </c>
      <c r="I420" s="246" t="str">
        <f>IF(LEN(TRIM(J420))&gt;0,MAX(I18:I419)+1,"")</f>
        <v/>
      </c>
      <c r="J420" s="110"/>
      <c r="K420" s="107"/>
      <c r="L420" s="107"/>
      <c r="M420" s="150"/>
      <c r="W420" s="3">
        <v>1</v>
      </c>
    </row>
    <row r="421" spans="2:23" ht="21" customHeight="1">
      <c r="B421" s="784"/>
      <c r="C421" s="55"/>
      <c r="D421" s="49" t="str" cm="1">
        <f t="array" ref="D421">IF(ROW()=ROW(D411),C414,INDEX(E411:E424,ROW()-ROW(D411)))</f>
        <v/>
      </c>
      <c r="E421" s="89" t="str">
        <f>IF(OR(D421="",C413="",C413&lt;=0,F421=""),"",TRIM(MID(D421,LEN(F421)+1+IF(MID(D421,LEN(F421)+1,1)=" ",1,0),99999)))</f>
        <v/>
      </c>
      <c r="F421" s="49" t="str">
        <f>IF(OR(G421="",G421=0,G421="0"),"",IF(LEN(G421)&lt;=C413,G421,IF(LEN(SUBSTITUTE(H421," ",""))=C413+1,LEFT(G421,C413),LEFT(G421,FIND("§",SUBSTITUTE(H421," ","§",LEN(H421)-LEN(SUBSTITUTE(H421," ",""))))-1))))</f>
        <v/>
      </c>
      <c r="G421" s="49" t="str">
        <f t="shared" si="11"/>
        <v/>
      </c>
      <c r="H421" s="49" t="str">
        <f>IF(OR(G421="",G421=0,G421="0"),"",LEFT(G421,C413+1))</f>
        <v/>
      </c>
      <c r="I421" s="246" t="str">
        <f>IF(LEN(TRIM(J421))&gt;0,MAX(I18:I420)+1,"")</f>
        <v/>
      </c>
      <c r="J421" s="110"/>
      <c r="K421" s="107"/>
      <c r="L421" s="107"/>
      <c r="M421" s="150"/>
      <c r="W421" s="3">
        <v>1</v>
      </c>
    </row>
    <row r="422" spans="2:23" ht="21" customHeight="1">
      <c r="B422" s="784"/>
      <c r="C422" s="55"/>
      <c r="D422" s="49" t="str" cm="1">
        <f t="array" ref="D422">IF(ROW()=ROW(D411),C414,INDEX(E411:E424,ROW()-ROW(D411)))</f>
        <v/>
      </c>
      <c r="E422" s="89" t="str">
        <f>IF(OR(D422="",C413="",C413&lt;=0,F422=""),"",TRIM(MID(D422,LEN(F422)+1+IF(MID(D422,LEN(F422)+1,1)=" ",1,0),99999)))</f>
        <v/>
      </c>
      <c r="F422" s="49" t="str">
        <f>IF(OR(G422="",G422=0,G422="0"),"",IF(LEN(G422)&lt;=C413,G422,IF(LEN(SUBSTITUTE(H422," ",""))=C413+1,LEFT(G422,C413),LEFT(G422,FIND("§",SUBSTITUTE(H422," ","§",LEN(H422)-LEN(SUBSTITUTE(H422," ",""))))-1))))</f>
        <v/>
      </c>
      <c r="G422" s="49" t="str">
        <f t="shared" si="11"/>
        <v/>
      </c>
      <c r="H422" s="49" t="str">
        <f>IF(OR(G422="",G422=0,G422="0"),"",LEFT(G422,C413+1))</f>
        <v/>
      </c>
      <c r="I422" s="246" t="str">
        <f>IF(LEN(TRIM(J422))&gt;0,MAX(I18:I421)+1,"")</f>
        <v/>
      </c>
      <c r="J422" s="110"/>
      <c r="K422" s="107"/>
      <c r="L422" s="107"/>
      <c r="M422" s="150"/>
      <c r="W422" s="3">
        <v>1</v>
      </c>
    </row>
    <row r="423" spans="2:23" ht="21" customHeight="1">
      <c r="B423" s="784"/>
      <c r="C423" s="55"/>
      <c r="D423" s="49" t="str" cm="1">
        <f t="array" ref="D423">IF(ROW()=ROW(D411),C414,INDEX(E411:E424,ROW()-ROW(D411)))</f>
        <v/>
      </c>
      <c r="E423" s="89" t="str">
        <f>IF(OR(D423="",C413="",C413&lt;=0,F423=""),"",TRIM(MID(D423,LEN(F423)+1+IF(MID(D423,LEN(F423)+1,1)=" ",1,0),99999)))</f>
        <v/>
      </c>
      <c r="F423" s="49" t="str">
        <f>IF(OR(G423="",G423=0,G423="0"),"",IF(LEN(G423)&lt;=C413,G423,IF(LEN(SUBSTITUTE(H423," ",""))=C413+1,LEFT(G423,C413),LEFT(G423,FIND("§",SUBSTITUTE(H423," ","§",LEN(H423)-LEN(SUBSTITUTE(H423," ",""))))-1))))</f>
        <v/>
      </c>
      <c r="G423" s="49" t="str">
        <f t="shared" si="11"/>
        <v/>
      </c>
      <c r="H423" s="49" t="str">
        <f>IF(OR(G423="",G423=0,G423="0"),"",LEFT(G423,C413+1))</f>
        <v/>
      </c>
      <c r="I423" s="246" t="str">
        <f>IF(LEN(TRIM(J423))&gt;0,MAX(I18:I422)+1,"")</f>
        <v/>
      </c>
      <c r="J423" s="110"/>
      <c r="K423" s="107"/>
      <c r="L423" s="107"/>
      <c r="M423" s="150"/>
      <c r="W423" s="3">
        <v>1</v>
      </c>
    </row>
    <row r="424" spans="2:23" ht="21" customHeight="1">
      <c r="B424" s="784"/>
      <c r="C424" s="55"/>
      <c r="D424" s="49" t="str" cm="1">
        <f t="array" ref="D424">IF(ROW()=ROW(D411),C414,INDEX(E411:E424,ROW()-ROW(D411)))</f>
        <v/>
      </c>
      <c r="E424" s="89" t="str">
        <f>IF(OR(D424="",C413="",C413&lt;=0,F424=""),"",TRIM(MID(D424,LEN(F424)+1+IF(MID(D424,LEN(F424)+1,1)=" ",1,0),99999)))</f>
        <v/>
      </c>
      <c r="F424" s="49" t="str">
        <f>IF(OR(G424="",G424=0,G424="0"),"",IF(LEN(G424)&lt;=C413,G424,IF(LEN(SUBSTITUTE(H424," ",""))=C413+1,LEFT(G424,C413),LEFT(G424,FIND("§",SUBSTITUTE(H424," ","§",LEN(H424)-LEN(SUBSTITUTE(H424," ",""))))-1))))</f>
        <v/>
      </c>
      <c r="G424" s="49" t="str">
        <f t="shared" si="11"/>
        <v/>
      </c>
      <c r="H424" s="49" t="str">
        <f>IF(OR(G424="",G424=0,G424="0"),"",LEFT(G424,C413+1))</f>
        <v/>
      </c>
      <c r="I424" s="246" t="str">
        <f>IF(LEN(TRIM(J424))&gt;0,MAX(I18:I423)+1,"")</f>
        <v/>
      </c>
      <c r="J424" s="110"/>
      <c r="K424" s="107"/>
      <c r="L424" s="107"/>
      <c r="M424" s="150"/>
      <c r="W424" s="3">
        <v>1</v>
      </c>
    </row>
    <row r="425" spans="2:23" ht="21" customHeight="1">
      <c r="B425" s="784"/>
      <c r="C425" s="88" t="str">
        <f>IF(TRIM(SUBSTITUTE(K48,CHAR(160),""))="","",K48)</f>
        <v>Egouttez sur un papier absorbant, saupoudrez de sucre et dégustez.</v>
      </c>
      <c r="D425" s="49" t="str" cm="1">
        <f t="array" ref="D425">IF(ROW()=ROW(D425),C428,INDEX(E425:E438,ROW()-ROW(D425)))</f>
        <v>Egouttez sur un papier absorbant, saupoudrez de sucre et dégustez.</v>
      </c>
      <c r="E425" s="89" t="str">
        <f>IF(OR(D425="",C427="",C427&lt;=0,F425=""),"",TRIM(MID(D425,LEN(F425)+1+IF(MID(D425,LEN(F425)+1,1)=" ",1,0),99999)))</f>
        <v/>
      </c>
      <c r="F425" s="49" t="str">
        <f>IF(OR(G425="",G425=0,G425="0"),"",IF(LEN(G425)&lt;=C427,G425,IF(LEN(SUBSTITUTE(H425," ",""))=C427+1,LEFT(G425,C427),LEFT(G425,FIND("§",SUBSTITUTE(H425," ","§",LEN(H425)-LEN(SUBSTITUTE(H425," ",""))))-1))))</f>
        <v>Egouttez sur un papier absorbant, saupoudrez de sucre et dégustez.</v>
      </c>
      <c r="G425" s="49" t="str">
        <f t="shared" si="11"/>
        <v>Egouttez sur un papier absorbant, saupoudrez de sucre et dégustez.</v>
      </c>
      <c r="H425" s="49" t="str">
        <f>IF(OR(G425="",G425=0,G425="0"),"",LEFT(G425,C427+1))</f>
        <v>Egouttez sur un papier absorbant, saupoudrez de sucre et dégustez.</v>
      </c>
      <c r="I425" s="246" t="str">
        <f>IF(LEN(TRIM(J425))&gt;0,MAX(I18:I424)+1,"")</f>
        <v/>
      </c>
      <c r="J425" s="110"/>
      <c r="K425" s="107"/>
      <c r="L425" s="107"/>
      <c r="M425" s="150"/>
      <c r="W425" s="3">
        <v>1</v>
      </c>
    </row>
    <row r="426" spans="2:23" ht="21" customHeight="1">
      <c r="B426" s="784"/>
      <c r="C426" s="55" t="str">
        <f>TRIM(SUBSTITUTE(SUBSTITUTE(SUBSTITUTE(SUBSTITUTE(SUBSTITUTE(SUBSTITUTE(SUBSTITUTE(SUBSTITUTE(SUBSTITUTE(CLEAN(IF(OR(LEFT(C425,1)="-",LEFT(C425,1)="="),MID(C425,2,99999),C425)),"—","-"),"–","-"),CHAR(160)," "),CHAR(9)," "),CHAR(13)," "),CHAR(10)," ")," "," ")," "," ")," "," "))</f>
        <v>Egouttez sur un papier absorbant, saupoudrez de sucre et dégustez.</v>
      </c>
      <c r="D426" s="49" t="str" cm="1">
        <f t="array" ref="D426">IF(ROW()=ROW(D425),C428,INDEX(E425:E438,ROW()-ROW(D425)))</f>
        <v/>
      </c>
      <c r="E426" s="89" t="str">
        <f>IF(OR(D426="",C427="",C427&lt;=0,F426=""),"",TRIM(MID(D426,LEN(F426)+1+IF(MID(D426,LEN(F426)+1,1)=" ",1,0),99999)))</f>
        <v/>
      </c>
      <c r="F426" s="49" t="str">
        <f>IF(OR(G426="",G426=0,G426="0"),"",IF(LEN(G426)&lt;=C427,G426,IF(LEN(SUBSTITUTE(H426," ",""))=C427+1,LEFT(G426,C427),LEFT(G426,FIND("§",SUBSTITUTE(H426," ","§",LEN(H426)-LEN(SUBSTITUTE(H426," ",""))))-1))))</f>
        <v/>
      </c>
      <c r="G426" s="49" t="str">
        <f t="shared" si="11"/>
        <v/>
      </c>
      <c r="H426" s="49" t="str">
        <f>IF(OR(G426="",G426=0,G426="0"),"",LEFT(G426,C427+1))</f>
        <v/>
      </c>
      <c r="I426" s="246" t="str">
        <f>IF(LEN(TRIM(J426))&gt;0,MAX(I18:I425)+1,"")</f>
        <v/>
      </c>
      <c r="J426" s="110"/>
      <c r="K426" s="107"/>
      <c r="L426" s="107"/>
      <c r="M426" s="150"/>
      <c r="W426" s="3">
        <v>1</v>
      </c>
    </row>
    <row r="427" spans="2:23" ht="21" customHeight="1">
      <c r="B427" s="784"/>
      <c r="C427" s="92">
        <f>C16</f>
        <v>120</v>
      </c>
      <c r="D427" s="49" t="str" cm="1">
        <f t="array" ref="D427">IF(ROW()=ROW(D425),C428,INDEX(E425:E438,ROW()-ROW(D425)))</f>
        <v/>
      </c>
      <c r="E427" s="89" t="str">
        <f>IF(OR(D427="",C427="",C427&lt;=0,F427=""),"",TRIM(MID(D427,LEN(F427)+1+IF(MID(D427,LEN(F427)+1,1)=" ",1,0),99999)))</f>
        <v/>
      </c>
      <c r="F427" s="49" t="str">
        <f>IF(OR(G427="",G427=0,G427="0"),"",IF(LEN(G427)&lt;=C427,G427,IF(LEN(SUBSTITUTE(H427," ",""))=C427+1,LEFT(G427,C427),LEFT(G427,FIND("§",SUBSTITUTE(H427," ","§",LEN(H427)-LEN(SUBSTITUTE(H427," ",""))))-1))))</f>
        <v/>
      </c>
      <c r="G427" s="49" t="str">
        <f t="shared" si="11"/>
        <v/>
      </c>
      <c r="H427" s="49" t="str">
        <f>IF(OR(G427="",G427=0,G427="0"),"",LEFT(G427,C427+1))</f>
        <v/>
      </c>
      <c r="I427" s="246" t="str">
        <f>IF(LEN(TRIM(J427))&gt;0,MAX(I18:I426)+1,"")</f>
        <v/>
      </c>
      <c r="J427" s="110"/>
      <c r="K427" s="107"/>
      <c r="L427" s="107"/>
      <c r="M427" s="150"/>
      <c r="W427" s="3">
        <v>1</v>
      </c>
    </row>
    <row r="428" spans="2:23" ht="21" customHeight="1">
      <c r="B428" s="784"/>
      <c r="C428" s="55" t="str">
        <f>IF(UPPER(TRIM(C17))="X",C432,C426)</f>
        <v>Egouttez sur un papier absorbant, saupoudrez de sucre et dégustez.</v>
      </c>
      <c r="D428" s="49" t="str" cm="1">
        <f t="array" ref="D428">IF(ROW()=ROW(D425),C428,INDEX(E425:E438,ROW()-ROW(D425)))</f>
        <v/>
      </c>
      <c r="E428" s="89" t="str">
        <f>IF(OR(D428="",C427="",C427&lt;=0,F428=""),"",TRIM(MID(D428,LEN(F428)+1+IF(MID(D428,LEN(F428)+1,1)=" ",1,0),99999)))</f>
        <v/>
      </c>
      <c r="F428" s="49" t="str">
        <f>IF(OR(G428="",G428=0,G428="0"),"",IF(LEN(G428)&lt;=C427,G428,IF(LEN(SUBSTITUTE(H428," ",""))=C427+1,LEFT(G428,C427),LEFT(G428,FIND("§",SUBSTITUTE(H428," ","§",LEN(H428)-LEN(SUBSTITUTE(H428," ",""))))-1))))</f>
        <v/>
      </c>
      <c r="G428" s="49" t="str">
        <f t="shared" si="11"/>
        <v/>
      </c>
      <c r="H428" s="49" t="str">
        <f>IF(OR(G428="",G428=0,G428="0"),"",LEFT(G428,C427+1))</f>
        <v/>
      </c>
      <c r="I428" s="246" t="str">
        <f>IF(LEN(TRIM(J428))&gt;0,MAX(I18:I427)+1,"")</f>
        <v/>
      </c>
      <c r="J428" s="110"/>
      <c r="K428" s="107"/>
      <c r="L428" s="107"/>
      <c r="M428" s="150"/>
      <c r="W428" s="3">
        <v>1</v>
      </c>
    </row>
    <row r="429" spans="2:23" ht="21" customHeight="1">
      <c r="B429" s="784"/>
      <c r="C429" s="94" t="str">
        <f>TRIM(SUBSTITUTE(SUBSTITUTE(SUBSTITUTE(SUBSTITUTE(SUBSTITUTE(SUBSTITUTE(SUBSTITUTE(SUBSTITUTE(SUBSTITUTE(SUBSTITUTE(C426,","," "),";"," "),":"," "),"!"," "),"?"," "),"…"," "),"»"," "),"«"," "),"/"," "),"."," "))</f>
        <v>Egouttez sur un papier absorbant saupoudrez de sucre et dégustez</v>
      </c>
      <c r="D429" s="49" t="str" cm="1">
        <f t="array" ref="D429">IF(ROW()=ROW(D425),C428,INDEX(E425:E438,ROW()-ROW(D425)))</f>
        <v/>
      </c>
      <c r="E429" s="89" t="str">
        <f>IF(OR(D429="",C427="",C427&lt;=0,F429=""),"",TRIM(MID(D429,LEN(F429)+1+IF(MID(D429,LEN(F429)+1,1)=" ",1,0),99999)))</f>
        <v/>
      </c>
      <c r="F429" s="49" t="str">
        <f>IF(OR(G429="",G429=0,G429="0"),"",IF(LEN(G429)&lt;=C427,G429,IF(LEN(SUBSTITUTE(H429," ",""))=C427+1,LEFT(G429,C427),LEFT(G429,FIND("§",SUBSTITUTE(H429," ","§",LEN(H429)-LEN(SUBSTITUTE(H429," ",""))))-1))))</f>
        <v/>
      </c>
      <c r="G429" s="49" t="str">
        <f t="shared" si="11"/>
        <v/>
      </c>
      <c r="H429" s="49" t="str">
        <f>IF(OR(G429="",G429=0,G429="0"),"",LEFT(G429,C427+1))</f>
        <v/>
      </c>
      <c r="I429" s="246" t="str">
        <f>IF(LEN(TRIM(J429))&gt;0,MAX(I18:I428)+1,"")</f>
        <v/>
      </c>
      <c r="J429" s="110"/>
      <c r="K429" s="107"/>
      <c r="L429" s="107"/>
      <c r="M429" s="150"/>
      <c r="W429" s="3">
        <v>1</v>
      </c>
    </row>
    <row r="430" spans="2:23" ht="21" customHeight="1">
      <c r="B430" s="784"/>
      <c r="C430" s="49" t="str">
        <f>TRIM(SUBSTITUTE(SUBSTITUTE(SUBSTITUTE(SUBSTITUTE(SUBSTITUTE(SUBSTITUTE(SUBSTITUTE(SUBSTITUTE(C429,"("," "),")"," "),CHAR(34)," "),"-"," "),"_"," "),"&lt;"," "),"&gt;"," "),"="," "))</f>
        <v>Egouttez sur un papier absorbant saupoudrez de sucre et dégustez</v>
      </c>
      <c r="D430" s="49" t="str" cm="1">
        <f t="array" ref="D430">IF(ROW()=ROW(D425),C428,INDEX(E425:E438,ROW()-ROW(D425)))</f>
        <v/>
      </c>
      <c r="E430" s="89" t="str">
        <f>IF(OR(D430="",C427="",C427&lt;=0,F430=""),"",TRIM(MID(D430,LEN(F430)+1+IF(MID(D430,LEN(F430)+1,1)=" ",1,0),99999)))</f>
        <v/>
      </c>
      <c r="F430" s="49" t="str">
        <f>IF(OR(G430="",G430=0,G430="0"),"",IF(LEN(G430)&lt;=C427,G430,IF(LEN(SUBSTITUTE(H430," ",""))=C427+1,LEFT(G430,C427),LEFT(G430,FIND("§",SUBSTITUTE(H430," ","§",LEN(H430)-LEN(SUBSTITUTE(H430," ",""))))-1))))</f>
        <v/>
      </c>
      <c r="G430" s="49" t="str">
        <f t="shared" si="11"/>
        <v/>
      </c>
      <c r="H430" s="49" t="str">
        <f>IF(OR(G430="",G430=0,G430="0"),"",LEFT(G430,C427+1))</f>
        <v/>
      </c>
      <c r="I430" s="246" t="str">
        <f>IF(LEN(TRIM(J430))&gt;0,MAX(I18:I429)+1,"")</f>
        <v/>
      </c>
      <c r="J430" s="110"/>
      <c r="K430" s="107"/>
      <c r="L430" s="107"/>
      <c r="M430" s="150"/>
      <c r="W430" s="3">
        <v>1</v>
      </c>
    </row>
    <row r="431" spans="2:23" ht="21" customHeight="1">
      <c r="B431" s="784"/>
      <c r="C431" s="55" t="str">
        <f>TRIM(SUBSTITUTE(SUBSTITUTE(SUBSTITUTE(SUBSTITUTE(C430,"►"," "),"▼"," "),"▲"," "),"◄"," "))</f>
        <v>Egouttez sur un papier absorbant saupoudrez de sucre et dégustez</v>
      </c>
      <c r="D431" s="49" t="str" cm="1">
        <f t="array" ref="D431">IF(ROW()=ROW(D425),C428,INDEX(E425:E438,ROW()-ROW(D425)))</f>
        <v/>
      </c>
      <c r="E431" s="89" t="str">
        <f>IF(OR(D431="",C427="",C427&lt;=0,F431=""),"",TRIM(MID(D431,LEN(F431)+1+IF(MID(D431,LEN(F431)+1,1)=" ",1,0),99999)))</f>
        <v/>
      </c>
      <c r="F431" s="49" t="str">
        <f>IF(OR(G431="",G431=0,G431="0"),"",IF(LEN(G431)&lt;=C427,G431,IF(LEN(SUBSTITUTE(H431," ",""))=C427+1,LEFT(G431,C427),LEFT(G431,FIND("§",SUBSTITUTE(H431," ","§",LEN(H431)-LEN(SUBSTITUTE(H431," ",""))))-1))))</f>
        <v/>
      </c>
      <c r="G431" s="49" t="str">
        <f t="shared" si="11"/>
        <v/>
      </c>
      <c r="H431" s="49" t="str">
        <f>IF(OR(G431="",G431=0,G431="0"),"",LEFT(G431,C427+1))</f>
        <v/>
      </c>
      <c r="I431" s="246" t="str">
        <f>IF(LEN(TRIM(J431))&gt;0,MAX(I18:I430)+1,"")</f>
        <v/>
      </c>
      <c r="J431" s="110"/>
      <c r="K431" s="107"/>
      <c r="L431" s="107"/>
      <c r="M431" s="150"/>
      <c r="W431" s="3">
        <v>1</v>
      </c>
    </row>
    <row r="432" spans="2:23" ht="21" customHeight="1">
      <c r="B432" s="784"/>
      <c r="C432" s="55" t="str">
        <f>TRIM(SUBSTITUTE(SUBSTITUTE(C431,"“"," "),"”"," "))</f>
        <v>Egouttez sur un papier absorbant saupoudrez de sucre et dégustez</v>
      </c>
      <c r="D432" s="49" t="str" cm="1">
        <f t="array" ref="D432">IF(ROW()=ROW(D425),C428,INDEX(E425:E438,ROW()-ROW(D425)))</f>
        <v/>
      </c>
      <c r="E432" s="89" t="str">
        <f>IF(OR(D432="",C427="",C427&lt;=0,F432=""),"",TRIM(MID(D432,LEN(F432)+1+IF(MID(D432,LEN(F432)+1,1)=" ",1,0),99999)))</f>
        <v/>
      </c>
      <c r="F432" s="49" t="str">
        <f>IF(OR(G432="",G432=0,G432="0"),"",IF(LEN(G432)&lt;=C427,G432,IF(LEN(SUBSTITUTE(H432," ",""))=C427+1,LEFT(G432,C427),LEFT(G432,FIND("§",SUBSTITUTE(H432," ","§",LEN(H432)-LEN(SUBSTITUTE(H432," ",""))))-1))))</f>
        <v/>
      </c>
      <c r="G432" s="49" t="str">
        <f t="shared" si="11"/>
        <v/>
      </c>
      <c r="H432" s="49" t="str">
        <f>IF(OR(G432="",G432=0,G432="0"),"",LEFT(G432,C427+1))</f>
        <v/>
      </c>
      <c r="I432" s="246" t="str">
        <f>IF(LEN(TRIM(J432))&gt;0,MAX(I18:I431)+1,"")</f>
        <v/>
      </c>
      <c r="J432" s="110"/>
      <c r="K432" s="107"/>
      <c r="L432" s="107"/>
      <c r="M432" s="150"/>
      <c r="W432" s="3">
        <v>1</v>
      </c>
    </row>
    <row r="433" spans="2:23" ht="21" customHeight="1">
      <c r="B433" s="784"/>
      <c r="C433" s="55"/>
      <c r="D433" s="49" t="str" cm="1">
        <f t="array" ref="D433">IF(ROW()=ROW(D425),C428,INDEX(E425:E438,ROW()-ROW(D425)))</f>
        <v/>
      </c>
      <c r="E433" s="89" t="str">
        <f>IF(OR(D433="",C427="",C427&lt;=0,F433=""),"",TRIM(MID(D433,LEN(F433)+1+IF(MID(D433,LEN(F433)+1,1)=" ",1,0),99999)))</f>
        <v/>
      </c>
      <c r="F433" s="49" t="str">
        <f>IF(OR(G433="",G433=0,G433="0"),"",IF(LEN(G433)&lt;=C427,G433,IF(LEN(SUBSTITUTE(H433," ",""))=C427+1,LEFT(G433,C427),LEFT(G433,FIND("§",SUBSTITUTE(H433," ","§",LEN(H433)-LEN(SUBSTITUTE(H433," ",""))))-1))))</f>
        <v/>
      </c>
      <c r="G433" s="49" t="str">
        <f t="shared" si="11"/>
        <v/>
      </c>
      <c r="H433" s="49" t="str">
        <f>IF(OR(G433="",G433=0,G433="0"),"",LEFT(G433,C427+1))</f>
        <v/>
      </c>
      <c r="I433" s="246" t="str">
        <f>IF(LEN(TRIM(J433))&gt;0,MAX(I18:I432)+1,"")</f>
        <v/>
      </c>
      <c r="J433" s="110"/>
      <c r="K433" s="107"/>
      <c r="L433" s="107"/>
      <c r="M433" s="150"/>
      <c r="W433" s="3">
        <v>1</v>
      </c>
    </row>
    <row r="434" spans="2:23" ht="21" customHeight="1">
      <c r="B434" s="784"/>
      <c r="C434" s="55"/>
      <c r="D434" s="49" t="str" cm="1">
        <f t="array" ref="D434">IF(ROW()=ROW(D425),C428,INDEX(E425:E438,ROW()-ROW(D425)))</f>
        <v/>
      </c>
      <c r="E434" s="89" t="str">
        <f>IF(OR(D434="",C427="",C427&lt;=0,F434=""),"",TRIM(MID(D434,LEN(F434)+1+IF(MID(D434,LEN(F434)+1,1)=" ",1,0),99999)))</f>
        <v/>
      </c>
      <c r="F434" s="49" t="str">
        <f>IF(OR(G434="",G434=0,G434="0"),"",IF(LEN(G434)&lt;=C427,G434,IF(LEN(SUBSTITUTE(H434," ",""))=C427+1,LEFT(G434,C427),LEFT(G434,FIND("§",SUBSTITUTE(H434," ","§",LEN(H434)-LEN(SUBSTITUTE(H434," ",""))))-1))))</f>
        <v/>
      </c>
      <c r="G434" s="49" t="str">
        <f t="shared" si="11"/>
        <v/>
      </c>
      <c r="H434" s="49" t="str">
        <f>IF(OR(G434="",G434=0,G434="0"),"",LEFT(G434,C427+1))</f>
        <v/>
      </c>
      <c r="I434" s="246" t="str">
        <f>IF(LEN(TRIM(J434))&gt;0,MAX(I18:I433)+1,"")</f>
        <v/>
      </c>
      <c r="J434" s="110"/>
      <c r="K434" s="107"/>
      <c r="L434" s="107"/>
      <c r="M434" s="150"/>
      <c r="W434" s="3">
        <v>1</v>
      </c>
    </row>
    <row r="435" spans="2:23" ht="21" customHeight="1">
      <c r="B435" s="784"/>
      <c r="C435" s="55"/>
      <c r="D435" s="49" t="str" cm="1">
        <f t="array" ref="D435">IF(ROW()=ROW(D425),C428,INDEX(E425:E438,ROW()-ROW(D425)))</f>
        <v/>
      </c>
      <c r="E435" s="89" t="str">
        <f>IF(OR(D435="",C427="",C427&lt;=0,F435=""),"",TRIM(MID(D435,LEN(F435)+1+IF(MID(D435,LEN(F435)+1,1)=" ",1,0),99999)))</f>
        <v/>
      </c>
      <c r="F435" s="49" t="str">
        <f>IF(OR(G435="",G435=0,G435="0"),"",IF(LEN(G435)&lt;=C427,G435,IF(LEN(SUBSTITUTE(H435," ",""))=C427+1,LEFT(G435,C427),LEFT(G435,FIND("§",SUBSTITUTE(H435," ","§",LEN(H435)-LEN(SUBSTITUTE(H435," ",""))))-1))))</f>
        <v/>
      </c>
      <c r="G435" s="49" t="str">
        <f t="shared" si="11"/>
        <v/>
      </c>
      <c r="H435" s="49" t="str">
        <f>IF(OR(G435="",G435=0,G435="0"),"",LEFT(G435,C427+1))</f>
        <v/>
      </c>
      <c r="I435" s="246" t="str">
        <f>IF(LEN(TRIM(J435))&gt;0,MAX(I18:I434)+1,"")</f>
        <v/>
      </c>
      <c r="J435" s="110"/>
      <c r="K435" s="107"/>
      <c r="L435" s="107"/>
      <c r="M435" s="150"/>
      <c r="W435" s="3">
        <v>1</v>
      </c>
    </row>
    <row r="436" spans="2:23" ht="21" customHeight="1">
      <c r="B436" s="784"/>
      <c r="C436" s="55"/>
      <c r="D436" s="49" t="str" cm="1">
        <f t="array" ref="D436">IF(ROW()=ROW(D425),C428,INDEX(E425:E438,ROW()-ROW(D425)))</f>
        <v/>
      </c>
      <c r="E436" s="89" t="str">
        <f>IF(OR(D436="",C427="",C427&lt;=0,F436=""),"",TRIM(MID(D436,LEN(F436)+1+IF(MID(D436,LEN(F436)+1,1)=" ",1,0),99999)))</f>
        <v/>
      </c>
      <c r="F436" s="49" t="str">
        <f>IF(OR(G436="",G436=0,G436="0"),"",IF(LEN(G436)&lt;=C427,G436,IF(LEN(SUBSTITUTE(H436," ",""))=C427+1,LEFT(G436,C427),LEFT(G436,FIND("§",SUBSTITUTE(H436," ","§",LEN(H436)-LEN(SUBSTITUTE(H436," ",""))))-1))))</f>
        <v/>
      </c>
      <c r="G436" s="49" t="str">
        <f t="shared" si="11"/>
        <v/>
      </c>
      <c r="H436" s="49" t="str">
        <f>IF(OR(G436="",G436=0,G436="0"),"",LEFT(G436,C427+1))</f>
        <v/>
      </c>
      <c r="I436" s="246" t="str">
        <f>IF(LEN(TRIM(J436))&gt;0,MAX(I18:I435)+1,"")</f>
        <v/>
      </c>
      <c r="J436" s="110"/>
      <c r="K436" s="107"/>
      <c r="L436" s="107"/>
      <c r="M436" s="150"/>
      <c r="W436" s="3">
        <v>1</v>
      </c>
    </row>
    <row r="437" spans="2:23" ht="21" customHeight="1">
      <c r="B437" s="784"/>
      <c r="C437" s="55"/>
      <c r="D437" s="49" t="str" cm="1">
        <f t="array" ref="D437">IF(ROW()=ROW(D425),C428,INDEX(E425:E438,ROW()-ROW(D425)))</f>
        <v/>
      </c>
      <c r="E437" s="89" t="str">
        <f>IF(OR(D437="",C427="",C427&lt;=0,F437=""),"",TRIM(MID(D437,LEN(F437)+1+IF(MID(D437,LEN(F437)+1,1)=" ",1,0),99999)))</f>
        <v/>
      </c>
      <c r="F437" s="49" t="str">
        <f>IF(OR(G437="",G437=0,G437="0"),"",IF(LEN(G437)&lt;=C427,G437,IF(LEN(SUBSTITUTE(H437," ",""))=C427+1,LEFT(G437,C427),LEFT(G437,FIND("§",SUBSTITUTE(H437," ","§",LEN(H437)-LEN(SUBSTITUTE(H437," ",""))))-1))))</f>
        <v/>
      </c>
      <c r="G437" s="49" t="str">
        <f t="shared" si="11"/>
        <v/>
      </c>
      <c r="H437" s="49" t="str">
        <f>IF(OR(G437="",G437=0,G437="0"),"",LEFT(G437,C427+1))</f>
        <v/>
      </c>
      <c r="I437" s="246" t="str">
        <f>IF(LEN(TRIM(J437))&gt;0,MAX(I18:I436)+1,"")</f>
        <v/>
      </c>
      <c r="J437" s="110"/>
      <c r="K437" s="107"/>
      <c r="L437" s="107"/>
      <c r="M437" s="150"/>
      <c r="W437" s="3">
        <v>1</v>
      </c>
    </row>
    <row r="438" spans="2:23" ht="21" customHeight="1">
      <c r="B438" s="784"/>
      <c r="C438" s="55"/>
      <c r="D438" s="49" t="str" cm="1">
        <f t="array" ref="D438">IF(ROW()=ROW(D425),C428,INDEX(E425:E438,ROW()-ROW(D425)))</f>
        <v/>
      </c>
      <c r="E438" s="89" t="str">
        <f>IF(OR(D438="",C427="",C427&lt;=0,F438=""),"",TRIM(MID(D438,LEN(F438)+1+IF(MID(D438,LEN(F438)+1,1)=" ",1,0),99999)))</f>
        <v/>
      </c>
      <c r="F438" s="49" t="str">
        <f>IF(OR(G438="",G438=0,G438="0"),"",IF(LEN(G438)&lt;=C427,G438,IF(LEN(SUBSTITUTE(H438," ",""))=C427+1,LEFT(G438,C427),LEFT(G438,FIND("§",SUBSTITUTE(H438," ","§",LEN(H438)-LEN(SUBSTITUTE(H438," ",""))))-1))))</f>
        <v/>
      </c>
      <c r="G438" s="49" t="str">
        <f t="shared" si="11"/>
        <v/>
      </c>
      <c r="H438" s="49" t="str">
        <f>IF(OR(G438="",G438=0,G438="0"),"",LEFT(G438,C427+1))</f>
        <v/>
      </c>
      <c r="I438" s="246" t="str">
        <f>IF(LEN(TRIM(J438))&gt;0,MAX(I18:I437)+1,"")</f>
        <v/>
      </c>
      <c r="J438" s="110"/>
      <c r="K438" s="107"/>
      <c r="L438" s="107"/>
      <c r="M438" s="150"/>
      <c r="W438" s="3">
        <v>1</v>
      </c>
    </row>
    <row r="439" spans="2:23" ht="21" customHeight="1">
      <c r="B439" s="784"/>
      <c r="C439" s="88" t="str">
        <f>IF(TRIM(SUBSTITUTE(K49,CHAR(160),""))="","",K49)</f>
        <v>►</v>
      </c>
      <c r="D439" s="49" t="str" cm="1">
        <f t="array" ref="D439">IF(ROW()=ROW(D439),C442,INDEX(E439:E452,ROW()-ROW(D439)))</f>
        <v>►</v>
      </c>
      <c r="E439" s="89" t="str">
        <f>IF(OR(D439="",C441="",C441&lt;=0,F439=""),"",TRIM(MID(D439,LEN(F439)+1+IF(MID(D439,LEN(F439)+1,1)=" ",1,0),99999)))</f>
        <v/>
      </c>
      <c r="F439" s="49" t="str">
        <f>IF(OR(G439="",G439=0,G439="0"),"",IF(LEN(G439)&lt;=C441,G439,IF(LEN(SUBSTITUTE(H439," ",""))=C441+1,LEFT(G439,C441),LEFT(G439,FIND("§",SUBSTITUTE(H439," ","§",LEN(H439)-LEN(SUBSTITUTE(H439," ",""))))-1))))</f>
        <v>►</v>
      </c>
      <c r="G439" s="49" t="str">
        <f t="shared" si="11"/>
        <v>►</v>
      </c>
      <c r="H439" s="49" t="str">
        <f>IF(OR(G439="",G439=0,G439="0"),"",LEFT(G439,C441+1))</f>
        <v>►</v>
      </c>
      <c r="I439" s="246" t="str">
        <f>IF(LEN(TRIM(J439))&gt;0,MAX(I18:I438)+1,"")</f>
        <v/>
      </c>
      <c r="J439" s="110"/>
      <c r="K439" s="107"/>
      <c r="L439" s="107"/>
      <c r="M439" s="150"/>
      <c r="W439" s="3">
        <v>1</v>
      </c>
    </row>
    <row r="440" spans="2:23" ht="21" customHeight="1">
      <c r="B440" s="784"/>
      <c r="C440" s="55" t="str">
        <f>TRIM(SUBSTITUTE(SUBSTITUTE(SUBSTITUTE(SUBSTITUTE(SUBSTITUTE(SUBSTITUTE(SUBSTITUTE(SUBSTITUTE(SUBSTITUTE(CLEAN(IF(OR(LEFT(C439,1)="-",LEFT(C439,1)="="),MID(C439,2,99999),C439)),"—","-"),"–","-"),CHAR(160)," "),CHAR(9)," "),CHAR(13)," "),CHAR(10)," ")," "," ")," "," ")," "," "))</f>
        <v>►</v>
      </c>
      <c r="D440" s="49" t="str" cm="1">
        <f t="array" ref="D440">IF(ROW()=ROW(D439),C442,INDEX(E439:E452,ROW()-ROW(D439)))</f>
        <v/>
      </c>
      <c r="E440" s="89" t="str">
        <f>IF(OR(D440="",C441="",C441&lt;=0,F440=""),"",TRIM(MID(D440,LEN(F440)+1+IF(MID(D440,LEN(F440)+1,1)=" ",1,0),99999)))</f>
        <v/>
      </c>
      <c r="F440" s="49" t="str">
        <f>IF(OR(G440="",G440=0,G440="0"),"",IF(LEN(G440)&lt;=C441,G440,IF(LEN(SUBSTITUTE(H440," ",""))=C441+1,LEFT(G440,C441),LEFT(G440,FIND("§",SUBSTITUTE(H440," ","§",LEN(H440)-LEN(SUBSTITUTE(H440," ",""))))-1))))</f>
        <v/>
      </c>
      <c r="G440" s="49" t="str">
        <f t="shared" si="11"/>
        <v/>
      </c>
      <c r="H440" s="49" t="str">
        <f>IF(OR(G440="",G440=0,G440="0"),"",LEFT(G440,C441+1))</f>
        <v/>
      </c>
      <c r="I440" s="246" t="str">
        <f>IF(LEN(TRIM(J440))&gt;0,MAX(I18:I439)+1,"")</f>
        <v/>
      </c>
      <c r="J440" s="110"/>
      <c r="K440" s="107"/>
      <c r="L440" s="107"/>
      <c r="M440" s="150"/>
      <c r="W440" s="3">
        <v>1</v>
      </c>
    </row>
    <row r="441" spans="2:23" ht="21" customHeight="1">
      <c r="B441" s="784"/>
      <c r="C441" s="92">
        <f>C16</f>
        <v>120</v>
      </c>
      <c r="D441" s="49" t="str" cm="1">
        <f t="array" ref="D441">IF(ROW()=ROW(D439),C442,INDEX(E439:E452,ROW()-ROW(D439)))</f>
        <v/>
      </c>
      <c r="E441" s="89" t="str">
        <f>IF(OR(D441="",C441="",C441&lt;=0,F441=""),"",TRIM(MID(D441,LEN(F441)+1+IF(MID(D441,LEN(F441)+1,1)=" ",1,0),99999)))</f>
        <v/>
      </c>
      <c r="F441" s="49" t="str">
        <f>IF(OR(G441="",G441=0,G441="0"),"",IF(LEN(G441)&lt;=C441,G441,IF(LEN(SUBSTITUTE(H441," ",""))=C441+1,LEFT(G441,C441),LEFT(G441,FIND("§",SUBSTITUTE(H441," ","§",LEN(H441)-LEN(SUBSTITUTE(H441," ",""))))-1))))</f>
        <v/>
      </c>
      <c r="G441" s="49" t="str">
        <f t="shared" si="11"/>
        <v/>
      </c>
      <c r="H441" s="49" t="str">
        <f>IF(OR(G441="",G441=0,G441="0"),"",LEFT(G441,C441+1))</f>
        <v/>
      </c>
      <c r="I441" s="246" t="str">
        <f>IF(LEN(TRIM(J441))&gt;0,MAX(I18:I440)+1,"")</f>
        <v/>
      </c>
      <c r="J441" s="110"/>
      <c r="K441" s="107"/>
      <c r="L441" s="107"/>
      <c r="M441" s="150"/>
      <c r="W441" s="3">
        <v>1</v>
      </c>
    </row>
    <row r="442" spans="2:23" ht="21" customHeight="1">
      <c r="B442" s="784"/>
      <c r="C442" s="55" t="str">
        <f>IF(UPPER(TRIM(C17))="X",C446,C440)</f>
        <v>►</v>
      </c>
      <c r="D442" s="49" t="str" cm="1">
        <f t="array" ref="D442">IF(ROW()=ROW(D439),C442,INDEX(E439:E452,ROW()-ROW(D439)))</f>
        <v/>
      </c>
      <c r="E442" s="89" t="str">
        <f>IF(OR(D442="",C441="",C441&lt;=0,F442=""),"",TRIM(MID(D442,LEN(F442)+1+IF(MID(D442,LEN(F442)+1,1)=" ",1,0),99999)))</f>
        <v/>
      </c>
      <c r="F442" s="49" t="str">
        <f>IF(OR(G442="",G442=0,G442="0"),"",IF(LEN(G442)&lt;=C441,G442,IF(LEN(SUBSTITUTE(H442," ",""))=C441+1,LEFT(G442,C441),LEFT(G442,FIND("§",SUBSTITUTE(H442," ","§",LEN(H442)-LEN(SUBSTITUTE(H442," ",""))))-1))))</f>
        <v/>
      </c>
      <c r="G442" s="49" t="str">
        <f t="shared" si="11"/>
        <v/>
      </c>
      <c r="H442" s="49" t="str">
        <f>IF(OR(G442="",G442=0,G442="0"),"",LEFT(G442,C441+1))</f>
        <v/>
      </c>
      <c r="I442" s="246" t="str">
        <f>IF(LEN(TRIM(J442))&gt;0,MAX(I18:I441)+1,"")</f>
        <v/>
      </c>
      <c r="J442" s="110"/>
      <c r="K442" s="107"/>
      <c r="L442" s="107"/>
      <c r="M442" s="150"/>
      <c r="W442" s="3">
        <v>1</v>
      </c>
    </row>
    <row r="443" spans="2:23" ht="21" customHeight="1">
      <c r="B443" s="784"/>
      <c r="C443" s="94" t="str">
        <f>TRIM(SUBSTITUTE(SUBSTITUTE(SUBSTITUTE(SUBSTITUTE(SUBSTITUTE(SUBSTITUTE(SUBSTITUTE(SUBSTITUTE(SUBSTITUTE(SUBSTITUTE(C440,","," "),";"," "),":"," "),"!"," "),"?"," "),"…"," "),"»"," "),"«"," "),"/"," "),"."," "))</f>
        <v>►</v>
      </c>
      <c r="D443" s="49" t="str" cm="1">
        <f t="array" ref="D443">IF(ROW()=ROW(D439),C442,INDEX(E439:E452,ROW()-ROW(D439)))</f>
        <v/>
      </c>
      <c r="E443" s="89" t="str">
        <f>IF(OR(D443="",C441="",C441&lt;=0,F443=""),"",TRIM(MID(D443,LEN(F443)+1+IF(MID(D443,LEN(F443)+1,1)=" ",1,0),99999)))</f>
        <v/>
      </c>
      <c r="F443" s="49" t="str">
        <f>IF(OR(G443="",G443=0,G443="0"),"",IF(LEN(G443)&lt;=C441,G443,IF(LEN(SUBSTITUTE(H443," ",""))=C441+1,LEFT(G443,C441),LEFT(G443,FIND("§",SUBSTITUTE(H443," ","§",LEN(H443)-LEN(SUBSTITUTE(H443," ",""))))-1))))</f>
        <v/>
      </c>
      <c r="G443" s="49" t="str">
        <f t="shared" si="11"/>
        <v/>
      </c>
      <c r="H443" s="49" t="str">
        <f>IF(OR(G443="",G443=0,G443="0"),"",LEFT(G443,C441+1))</f>
        <v/>
      </c>
      <c r="I443" s="246" t="str">
        <f>IF(LEN(TRIM(J443))&gt;0,MAX(I18:I442)+1,"")</f>
        <v/>
      </c>
      <c r="J443" s="110"/>
      <c r="K443" s="107"/>
      <c r="L443" s="107"/>
      <c r="M443" s="150"/>
      <c r="W443" s="3">
        <v>1</v>
      </c>
    </row>
    <row r="444" spans="2:23" ht="21" customHeight="1">
      <c r="B444" s="784"/>
      <c r="C444" s="49" t="str">
        <f>TRIM(SUBSTITUTE(SUBSTITUTE(SUBSTITUTE(SUBSTITUTE(SUBSTITUTE(SUBSTITUTE(SUBSTITUTE(SUBSTITUTE(C443,"("," "),")"," "),CHAR(34)," "),"-"," "),"_"," "),"&lt;"," "),"&gt;"," "),"="," "))</f>
        <v>►</v>
      </c>
      <c r="D444" s="49" t="str" cm="1">
        <f t="array" ref="D444">IF(ROW()=ROW(D439),C442,INDEX(E439:E452,ROW()-ROW(D439)))</f>
        <v/>
      </c>
      <c r="E444" s="89" t="str">
        <f>IF(OR(D444="",C441="",C441&lt;=0,F444=""),"",TRIM(MID(D444,LEN(F444)+1+IF(MID(D444,LEN(F444)+1,1)=" ",1,0),99999)))</f>
        <v/>
      </c>
      <c r="F444" s="49" t="str">
        <f>IF(OR(G444="",G444=0,G444="0"),"",IF(LEN(G444)&lt;=C441,G444,IF(LEN(SUBSTITUTE(H444," ",""))=C441+1,LEFT(G444,C441),LEFT(G444,FIND("§",SUBSTITUTE(H444," ","§",LEN(H444)-LEN(SUBSTITUTE(H444," ",""))))-1))))</f>
        <v/>
      </c>
      <c r="G444" s="49" t="str">
        <f t="shared" si="11"/>
        <v/>
      </c>
      <c r="H444" s="49" t="str">
        <f>IF(OR(G444="",G444=0,G444="0"),"",LEFT(G444,C441+1))</f>
        <v/>
      </c>
      <c r="I444" s="246" t="str">
        <f>IF(LEN(TRIM(J444))&gt;0,MAX(I18:I443)+1,"")</f>
        <v/>
      </c>
      <c r="J444" s="110"/>
      <c r="K444" s="107"/>
      <c r="L444" s="107"/>
      <c r="M444" s="150"/>
      <c r="W444" s="3">
        <v>1</v>
      </c>
    </row>
    <row r="445" spans="2:23" ht="21" customHeight="1">
      <c r="B445" s="784"/>
      <c r="C445" s="55" t="str">
        <f>TRIM(SUBSTITUTE(SUBSTITUTE(SUBSTITUTE(SUBSTITUTE(C444,"►"," "),"▼"," "),"▲"," "),"◄"," "))</f>
        <v/>
      </c>
      <c r="D445" s="49" t="str" cm="1">
        <f t="array" ref="D445">IF(ROW()=ROW(D439),C442,INDEX(E439:E452,ROW()-ROW(D439)))</f>
        <v/>
      </c>
      <c r="E445" s="89" t="str">
        <f>IF(OR(D445="",C441="",C441&lt;=0,F445=""),"",TRIM(MID(D445,LEN(F445)+1+IF(MID(D445,LEN(F445)+1,1)=" ",1,0),99999)))</f>
        <v/>
      </c>
      <c r="F445" s="49" t="str">
        <f>IF(OR(G445="",G445=0,G445="0"),"",IF(LEN(G445)&lt;=C441,G445,IF(LEN(SUBSTITUTE(H445," ",""))=C441+1,LEFT(G445,C441),LEFT(G445,FIND("§",SUBSTITUTE(H445," ","§",LEN(H445)-LEN(SUBSTITUTE(H445," ",""))))-1))))</f>
        <v/>
      </c>
      <c r="G445" s="49" t="str">
        <f t="shared" si="11"/>
        <v/>
      </c>
      <c r="H445" s="49" t="str">
        <f>IF(OR(G445="",G445=0,G445="0"),"",LEFT(G445,C441+1))</f>
        <v/>
      </c>
      <c r="I445" s="246" t="str">
        <f>IF(LEN(TRIM(J445))&gt;0,MAX(I18:I444)+1,"")</f>
        <v/>
      </c>
      <c r="J445" s="110"/>
      <c r="K445" s="107"/>
      <c r="L445" s="107"/>
      <c r="M445" s="150"/>
      <c r="W445" s="3">
        <v>1</v>
      </c>
    </row>
    <row r="446" spans="2:23" ht="21" customHeight="1">
      <c r="B446" s="784"/>
      <c r="C446" s="55" t="str">
        <f>TRIM(SUBSTITUTE(SUBSTITUTE(C445,"“"," "),"”"," "))</f>
        <v/>
      </c>
      <c r="D446" s="49" t="str" cm="1">
        <f t="array" ref="D446">IF(ROW()=ROW(D439),C442,INDEX(E439:E452,ROW()-ROW(D439)))</f>
        <v/>
      </c>
      <c r="E446" s="89" t="str">
        <f>IF(OR(D446="",C441="",C441&lt;=0,F446=""),"",TRIM(MID(D446,LEN(F446)+1+IF(MID(D446,LEN(F446)+1,1)=" ",1,0),99999)))</f>
        <v/>
      </c>
      <c r="F446" s="49" t="str">
        <f>IF(OR(G446="",G446=0,G446="0"),"",IF(LEN(G446)&lt;=C441,G446,IF(LEN(SUBSTITUTE(H446," ",""))=C441+1,LEFT(G446,C441),LEFT(G446,FIND("§",SUBSTITUTE(H446," ","§",LEN(H446)-LEN(SUBSTITUTE(H446," ",""))))-1))))</f>
        <v/>
      </c>
      <c r="G446" s="49" t="str">
        <f t="shared" si="11"/>
        <v/>
      </c>
      <c r="H446" s="49" t="str">
        <f>IF(OR(G446="",G446=0,G446="0"),"",LEFT(G446,C441+1))</f>
        <v/>
      </c>
      <c r="I446" s="246" t="str">
        <f>IF(LEN(TRIM(J446))&gt;0,MAX(I18:I445)+1,"")</f>
        <v/>
      </c>
      <c r="J446" s="110"/>
      <c r="K446" s="107"/>
      <c r="L446" s="107"/>
      <c r="M446" s="150"/>
      <c r="W446" s="3">
        <v>1</v>
      </c>
    </row>
    <row r="447" spans="2:23" ht="21" customHeight="1">
      <c r="B447" s="784"/>
      <c r="C447" s="55"/>
      <c r="D447" s="49" t="str" cm="1">
        <f t="array" ref="D447">IF(ROW()=ROW(D439),C442,INDEX(E439:E452,ROW()-ROW(D439)))</f>
        <v/>
      </c>
      <c r="E447" s="89" t="str">
        <f>IF(OR(D447="",C441="",C441&lt;=0,F447=""),"",TRIM(MID(D447,LEN(F447)+1+IF(MID(D447,LEN(F447)+1,1)=" ",1,0),99999)))</f>
        <v/>
      </c>
      <c r="F447" s="49" t="str">
        <f>IF(OR(G447="",G447=0,G447="0"),"",IF(LEN(G447)&lt;=C441,G447,IF(LEN(SUBSTITUTE(H447," ",""))=C441+1,LEFT(G447,C441),LEFT(G447,FIND("§",SUBSTITUTE(H447," ","§",LEN(H447)-LEN(SUBSTITUTE(H447," ",""))))-1))))</f>
        <v/>
      </c>
      <c r="G447" s="49" t="str">
        <f t="shared" si="11"/>
        <v/>
      </c>
      <c r="H447" s="49" t="str">
        <f>IF(OR(G447="",G447=0,G447="0"),"",LEFT(G447,C441+1))</f>
        <v/>
      </c>
      <c r="I447" s="246" t="str">
        <f>IF(LEN(TRIM(J447))&gt;0,MAX(I18:I446)+1,"")</f>
        <v/>
      </c>
      <c r="J447" s="110"/>
      <c r="K447" s="107"/>
      <c r="L447" s="107"/>
      <c r="M447" s="150"/>
      <c r="W447" s="3">
        <v>1</v>
      </c>
    </row>
    <row r="448" spans="2:23" ht="21" customHeight="1">
      <c r="B448" s="784"/>
      <c r="C448" s="55"/>
      <c r="D448" s="49" t="str" cm="1">
        <f t="array" ref="D448">IF(ROW()=ROW(D439),C442,INDEX(E439:E452,ROW()-ROW(D439)))</f>
        <v/>
      </c>
      <c r="E448" s="89" t="str">
        <f>IF(OR(D448="",C441="",C441&lt;=0,F448=""),"",TRIM(MID(D448,LEN(F448)+1+IF(MID(D448,LEN(F448)+1,1)=" ",1,0),99999)))</f>
        <v/>
      </c>
      <c r="F448" s="49" t="str">
        <f>IF(OR(G448="",G448=0,G448="0"),"",IF(LEN(G448)&lt;=C441,G448,IF(LEN(SUBSTITUTE(H448," ",""))=C441+1,LEFT(G448,C441),LEFT(G448,FIND("§",SUBSTITUTE(H448," ","§",LEN(H448)-LEN(SUBSTITUTE(H448," ",""))))-1))))</f>
        <v/>
      </c>
      <c r="G448" s="49" t="str">
        <f t="shared" si="11"/>
        <v/>
      </c>
      <c r="H448" s="49" t="str">
        <f>IF(OR(G448="",G448=0,G448="0"),"",LEFT(G448,C441+1))</f>
        <v/>
      </c>
      <c r="I448" s="246" t="str">
        <f>IF(LEN(TRIM(J448))&gt;0,MAX(I18:I447)+1,"")</f>
        <v/>
      </c>
      <c r="J448" s="110"/>
      <c r="K448" s="107"/>
      <c r="L448" s="107"/>
      <c r="M448" s="150"/>
      <c r="W448" s="3">
        <v>1</v>
      </c>
    </row>
    <row r="449" spans="2:23" ht="21" customHeight="1">
      <c r="B449" s="784"/>
      <c r="C449" s="55"/>
      <c r="D449" s="49" t="str" cm="1">
        <f t="array" ref="D449">IF(ROW()=ROW(D439),C442,INDEX(E439:E452,ROW()-ROW(D439)))</f>
        <v/>
      </c>
      <c r="E449" s="89" t="str">
        <f>IF(OR(D449="",C441="",C441&lt;=0,F449=""),"",TRIM(MID(D449,LEN(F449)+1+IF(MID(D449,LEN(F449)+1,1)=" ",1,0),99999)))</f>
        <v/>
      </c>
      <c r="F449" s="49" t="str">
        <f>IF(OR(G449="",G449=0,G449="0"),"",IF(LEN(G449)&lt;=C441,G449,IF(LEN(SUBSTITUTE(H449," ",""))=C441+1,LEFT(G449,C441),LEFT(G449,FIND("§",SUBSTITUTE(H449," ","§",LEN(H449)-LEN(SUBSTITUTE(H449," ",""))))-1))))</f>
        <v/>
      </c>
      <c r="G449" s="49" t="str">
        <f t="shared" si="11"/>
        <v/>
      </c>
      <c r="H449" s="49" t="str">
        <f>IF(OR(G449="",G449=0,G449="0"),"",LEFT(G449,C441+1))</f>
        <v/>
      </c>
      <c r="I449" s="246" t="str">
        <f>IF(LEN(TRIM(J449))&gt;0,MAX(I18:I448)+1,"")</f>
        <v/>
      </c>
      <c r="J449" s="110"/>
      <c r="K449" s="107"/>
      <c r="L449" s="107"/>
      <c r="M449" s="150"/>
      <c r="W449" s="3">
        <v>1</v>
      </c>
    </row>
    <row r="450" spans="2:23" ht="21" customHeight="1">
      <c r="B450" s="784"/>
      <c r="C450" s="55"/>
      <c r="D450" s="49" t="str" cm="1">
        <f t="array" ref="D450">IF(ROW()=ROW(D439),C442,INDEX(E439:E452,ROW()-ROW(D439)))</f>
        <v/>
      </c>
      <c r="E450" s="89" t="str">
        <f>IF(OR(D450="",C441="",C441&lt;=0,F450=""),"",TRIM(MID(D450,LEN(F450)+1+IF(MID(D450,LEN(F450)+1,1)=" ",1,0),99999)))</f>
        <v/>
      </c>
      <c r="F450" s="49" t="str">
        <f>IF(OR(G450="",G450=0,G450="0"),"",IF(LEN(G450)&lt;=C441,G450,IF(LEN(SUBSTITUTE(H450," ",""))=C441+1,LEFT(G450,C441),LEFT(G450,FIND("§",SUBSTITUTE(H450," ","§",LEN(H450)-LEN(SUBSTITUTE(H450," ",""))))-1))))</f>
        <v/>
      </c>
      <c r="G450" s="49" t="str">
        <f t="shared" si="11"/>
        <v/>
      </c>
      <c r="H450" s="49" t="str">
        <f>IF(OR(G450="",G450=0,G450="0"),"",LEFT(G450,C441+1))</f>
        <v/>
      </c>
      <c r="I450" s="246" t="str">
        <f>IF(LEN(TRIM(J450))&gt;0,MAX(I18:I449)+1,"")</f>
        <v/>
      </c>
      <c r="J450" s="110"/>
      <c r="K450" s="107"/>
      <c r="L450" s="107"/>
      <c r="M450" s="150"/>
      <c r="W450" s="3">
        <v>1</v>
      </c>
    </row>
    <row r="451" spans="2:23" ht="21" customHeight="1">
      <c r="B451" s="784"/>
      <c r="C451" s="55"/>
      <c r="D451" s="49" t="str" cm="1">
        <f t="array" ref="D451">IF(ROW()=ROW(D439),C442,INDEX(E439:E452,ROW()-ROW(D439)))</f>
        <v/>
      </c>
      <c r="E451" s="89" t="str">
        <f>IF(OR(D451="",C441="",C441&lt;=0,F451=""),"",TRIM(MID(D451,LEN(F451)+1+IF(MID(D451,LEN(F451)+1,1)=" ",1,0),99999)))</f>
        <v/>
      </c>
      <c r="F451" s="49" t="str">
        <f>IF(OR(G451="",G451=0,G451="0"),"",IF(LEN(G451)&lt;=C441,G451,IF(LEN(SUBSTITUTE(H451," ",""))=C441+1,LEFT(G451,C441),LEFT(G451,FIND("§",SUBSTITUTE(H451," ","§",LEN(H451)-LEN(SUBSTITUTE(H451," ",""))))-1))))</f>
        <v/>
      </c>
      <c r="G451" s="49" t="str">
        <f t="shared" si="11"/>
        <v/>
      </c>
      <c r="H451" s="49" t="str">
        <f>IF(OR(G451="",G451=0,G451="0"),"",LEFT(G451,C441+1))</f>
        <v/>
      </c>
      <c r="I451" s="246" t="str">
        <f>IF(LEN(TRIM(J451))&gt;0,MAX(I18:I450)+1,"")</f>
        <v/>
      </c>
      <c r="J451" s="110"/>
      <c r="K451" s="107"/>
      <c r="L451" s="107"/>
      <c r="M451" s="150"/>
      <c r="W451" s="3">
        <v>1</v>
      </c>
    </row>
    <row r="452" spans="2:23" ht="21" customHeight="1">
      <c r="B452" s="784"/>
      <c r="C452" s="55"/>
      <c r="D452" s="49" t="str" cm="1">
        <f t="array" ref="D452">IF(ROW()=ROW(D439),C442,INDEX(E439:E452,ROW()-ROW(D439)))</f>
        <v/>
      </c>
      <c r="E452" s="89" t="str">
        <f>IF(OR(D452="",C441="",C441&lt;=0,F452=""),"",TRIM(MID(D452,LEN(F452)+1+IF(MID(D452,LEN(F452)+1,1)=" ",1,0),99999)))</f>
        <v/>
      </c>
      <c r="F452" s="49" t="str">
        <f>IF(OR(G452="",G452=0,G452="0"),"",IF(LEN(G452)&lt;=C441,G452,IF(LEN(SUBSTITUTE(H452," ",""))=C441+1,LEFT(G452,C441),LEFT(G452,FIND("§",SUBSTITUTE(H452," ","§",LEN(H452)-LEN(SUBSTITUTE(H452," ",""))))-1))))</f>
        <v/>
      </c>
      <c r="G452" s="49" t="str">
        <f t="shared" si="11"/>
        <v/>
      </c>
      <c r="H452" s="49" t="str">
        <f>IF(OR(G452="",G452=0,G452="0"),"",LEFT(G452,C441+1))</f>
        <v/>
      </c>
      <c r="I452" s="246" t="str">
        <f>IF(LEN(TRIM(J452))&gt;0,MAX(I18:I451)+1,"")</f>
        <v/>
      </c>
      <c r="J452" s="110"/>
      <c r="K452" s="107"/>
      <c r="L452" s="107"/>
      <c r="M452" s="150"/>
      <c r="W452" s="3">
        <v>1</v>
      </c>
    </row>
    <row r="453" spans="2:23" ht="21" customHeight="1">
      <c r="B453" s="784"/>
      <c r="C453" s="88" t="str">
        <f>IF(TRIM(SUBSTITUTE(K50,CHAR(160),""))="","",K50)</f>
        <v>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v>
      </c>
      <c r="D453" s="49" t="str" cm="1">
        <f t="array" ref="D453">IF(ROW()=ROW(D453),C456,INDEX(E453:E466,ROW()-ROW(D453)))</f>
        <v>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v>
      </c>
      <c r="E453" s="89" t="str">
        <f>IF(OR(D453="",C455="",C455&lt;=0,F453=""),"",TRIM(MID(D453,LEN(F453)+1+IF(MID(D453,LEN(F453)+1,1)=" ",1,0),99999)))</f>
        <v>peuvent aussi servir de support en cours de langue pour repérer les erreurs de traduction, discuter des nuances et illustrer les limites de l’IA… tout en parlant cuisine.</v>
      </c>
      <c r="F453" s="49" t="str">
        <f>IF(OR(G453="",G453=0,G453="0"),"",IF(LEN(G453)&lt;=C455,G453,IF(LEN(SUBSTITUTE(H453," ",""))=C455+1,LEFT(G453,C455),LEFT(G453,FIND("§",SUBSTITUTE(H453," ","§",LEN(H453)-LEN(SUBSTITUTE(H453," ",""))))-1))))</f>
        <v>Ces fiches Excel pour les métiers de bouche ont été traduites en anglais et en espagnol avec l’aide d’une IA. Elles</v>
      </c>
      <c r="G453" s="49" t="str">
        <f t="shared" si="11"/>
        <v>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v>
      </c>
      <c r="H453" s="49" t="str">
        <f>IF(OR(G453="",G453=0,G453="0"),"",LEFT(G453,C455+1))</f>
        <v>Ces fiches Excel pour les métiers de bouche ont été traduites en anglais et en espagnol avec l’aide d’une IA. Elles peuve</v>
      </c>
      <c r="I453" s="246" t="str">
        <f>IF(LEN(TRIM(J453))&gt;0,MAX(I18:I452)+1,"")</f>
        <v/>
      </c>
      <c r="J453" s="110"/>
      <c r="K453" s="107"/>
      <c r="L453" s="107"/>
      <c r="M453" s="150"/>
      <c r="W453" s="3">
        <v>1</v>
      </c>
    </row>
    <row r="454" spans="2:23" ht="21" customHeight="1">
      <c r="B454" s="784"/>
      <c r="C454" s="55" t="str">
        <f>TRIM(SUBSTITUTE(SUBSTITUTE(SUBSTITUTE(SUBSTITUTE(SUBSTITUTE(SUBSTITUTE(SUBSTITUTE(SUBSTITUTE(SUBSTITUTE(CLEAN(IF(OR(LEFT(C453,1)="-",LEFT(C453,1)="="),MID(C453,2,99999),C453)),"—","-"),"–","-"),CHAR(160)," "),CHAR(9)," "),CHAR(13)," "),CHAR(10)," ")," "," ")," "," ")," "," "))</f>
        <v>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v>
      </c>
      <c r="D454" s="49" t="str" cm="1">
        <f t="array" ref="D454">IF(ROW()=ROW(D453),C456,INDEX(E453:E466,ROW()-ROW(D453)))</f>
        <v>peuvent aussi servir de support en cours de langue pour repérer les erreurs de traduction, discuter des nuances et illustrer les limites de l’IA… tout en parlant cuisine.</v>
      </c>
      <c r="E454" s="89" t="str">
        <f>IF(OR(D454="",C455="",C455&lt;=0,F454=""),"",TRIM(MID(D454,LEN(F454)+1+IF(MID(D454,LEN(F454)+1,1)=" ",1,0),99999)))</f>
        <v>illustrer les limites de l’IA… tout en parlant cuisine.</v>
      </c>
      <c r="F454" s="49" t="str">
        <f>IF(OR(G454="",G454=0,G454="0"),"",IF(LEN(G454)&lt;=C455,G454,IF(LEN(SUBSTITUTE(H454," ",""))=C455+1,LEFT(G454,C455),LEFT(G454,FIND("§",SUBSTITUTE(H454," ","§",LEN(H454)-LEN(SUBSTITUTE(H454," ",""))))-1))))</f>
        <v>peuvent aussi servir de support en cours de langue pour repérer les erreurs de traduction, discuter des nuances et</v>
      </c>
      <c r="G454" s="49" t="str">
        <f t="shared" si="11"/>
        <v>peuvent aussi servir de support en cours de langue pour repérer les erreurs de traduction, discuter des nuances et illustrer les limites de l’IA… tout en parlant cuisine.</v>
      </c>
      <c r="H454" s="49" t="str">
        <f>IF(OR(G454="",G454=0,G454="0"),"",LEFT(G454,C455+1))</f>
        <v>peuvent aussi servir de support en cours de langue pour repérer les erreurs de traduction, discuter des nuances et illust</v>
      </c>
      <c r="I454" s="246" t="str">
        <f>IF(LEN(TRIM(J454))&gt;0,MAX(I18:I453)+1,"")</f>
        <v/>
      </c>
      <c r="J454" s="110"/>
      <c r="K454" s="107"/>
      <c r="L454" s="107"/>
      <c r="M454" s="150"/>
      <c r="W454" s="3">
        <v>1</v>
      </c>
    </row>
    <row r="455" spans="2:23" ht="21" customHeight="1">
      <c r="B455" s="784"/>
      <c r="C455" s="92">
        <f>C16</f>
        <v>120</v>
      </c>
      <c r="D455" s="49" t="str" cm="1">
        <f t="array" ref="D455">IF(ROW()=ROW(D453),C456,INDEX(E453:E466,ROW()-ROW(D453)))</f>
        <v>illustrer les limites de l’IA… tout en parlant cuisine.</v>
      </c>
      <c r="E455" s="89" t="str">
        <f>IF(OR(D455="",C455="",C455&lt;=0,F455=""),"",TRIM(MID(D455,LEN(F455)+1+IF(MID(D455,LEN(F455)+1,1)=" ",1,0),99999)))</f>
        <v/>
      </c>
      <c r="F455" s="49" t="str">
        <f>IF(OR(G455="",G455=0,G455="0"),"",IF(LEN(G455)&lt;=C455,G455,IF(LEN(SUBSTITUTE(H455," ",""))=C455+1,LEFT(G455,C455),LEFT(G455,FIND("§",SUBSTITUTE(H455," ","§",LEN(H455)-LEN(SUBSTITUTE(H455," ",""))))-1))))</f>
        <v>illustrer les limites de l’IA… tout en parlant cuisine.</v>
      </c>
      <c r="G455" s="49" t="str">
        <f t="shared" si="11"/>
        <v>illustrer les limites de l’IA… tout en parlant cuisine.</v>
      </c>
      <c r="H455" s="49" t="str">
        <f>IF(OR(G455="",G455=0,G455="0"),"",LEFT(G455,C455+1))</f>
        <v>illustrer les limites de l’IA… tout en parlant cuisine.</v>
      </c>
      <c r="I455" s="246" t="str">
        <f>IF(LEN(TRIM(J455))&gt;0,MAX(I18:I454)+1,"")</f>
        <v/>
      </c>
      <c r="J455" s="110"/>
      <c r="K455" s="107"/>
      <c r="L455" s="107"/>
      <c r="M455" s="150"/>
      <c r="W455" s="3">
        <v>1</v>
      </c>
    </row>
    <row r="456" spans="2:23" ht="21" customHeight="1">
      <c r="B456" s="784"/>
      <c r="C456" s="55" t="str">
        <f>IF(UPPER(TRIM(C17))="X",C460,C454)</f>
        <v>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v>
      </c>
      <c r="D456" s="49" t="str" cm="1">
        <f t="array" ref="D456">IF(ROW()=ROW(D453),C456,INDEX(E453:E466,ROW()-ROW(D453)))</f>
        <v/>
      </c>
      <c r="E456" s="89" t="str">
        <f>IF(OR(D456="",C455="",C455&lt;=0,F456=""),"",TRIM(MID(D456,LEN(F456)+1+IF(MID(D456,LEN(F456)+1,1)=" ",1,0),99999)))</f>
        <v/>
      </c>
      <c r="F456" s="49" t="str">
        <f>IF(OR(G456="",G456=0,G456="0"),"",IF(LEN(G456)&lt;=C455,G456,IF(LEN(SUBSTITUTE(H456," ",""))=C455+1,LEFT(G456,C455),LEFT(G456,FIND("§",SUBSTITUTE(H456," ","§",LEN(H456)-LEN(SUBSTITUTE(H456," ",""))))-1))))</f>
        <v/>
      </c>
      <c r="G456" s="49" t="str">
        <f t="shared" si="11"/>
        <v/>
      </c>
      <c r="H456" s="49" t="str">
        <f>IF(OR(G456="",G456=0,G456="0"),"",LEFT(G456,C455+1))</f>
        <v/>
      </c>
      <c r="I456" s="246" t="str">
        <f>IF(LEN(TRIM(J456))&gt;0,MAX(I18:I455)+1,"")</f>
        <v/>
      </c>
      <c r="J456" s="110"/>
      <c r="K456" s="107"/>
      <c r="L456" s="107"/>
      <c r="M456" s="150"/>
      <c r="W456" s="3">
        <v>1</v>
      </c>
    </row>
    <row r="457" spans="2:23" ht="21" customHeight="1">
      <c r="B457" s="784"/>
      <c r="C457" s="94" t="str">
        <f>TRIM(SUBSTITUTE(SUBSTITUTE(SUBSTITUTE(SUBSTITUTE(SUBSTITUTE(SUBSTITUTE(SUBSTITUTE(SUBSTITUTE(SUBSTITUTE(SUBSTITUTE(C454,","," "),";"," "),":"," "),"!"," "),"?"," "),"…"," "),"»"," "),"«"," "),"/"," "),"."," "))</f>
        <v>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v>
      </c>
      <c r="D457" s="49" t="str" cm="1">
        <f t="array" ref="D457">IF(ROW()=ROW(D453),C456,INDEX(E453:E466,ROW()-ROW(D453)))</f>
        <v/>
      </c>
      <c r="E457" s="89" t="str">
        <f>IF(OR(D457="",C455="",C455&lt;=0,F457=""),"",TRIM(MID(D457,LEN(F457)+1+IF(MID(D457,LEN(F457)+1,1)=" ",1,0),99999)))</f>
        <v/>
      </c>
      <c r="F457" s="49" t="str">
        <f>IF(OR(G457="",G457=0,G457="0"),"",IF(LEN(G457)&lt;=C455,G457,IF(LEN(SUBSTITUTE(H457," ",""))=C455+1,LEFT(G457,C455),LEFT(G457,FIND("§",SUBSTITUTE(H457," ","§",LEN(H457)-LEN(SUBSTITUTE(H457," ",""))))-1))))</f>
        <v/>
      </c>
      <c r="G457" s="49" t="str">
        <f t="shared" si="11"/>
        <v/>
      </c>
      <c r="H457" s="49" t="str">
        <f>IF(OR(G457="",G457=0,G457="0"),"",LEFT(G457,C455+1))</f>
        <v/>
      </c>
      <c r="I457" s="246" t="str">
        <f>IF(LEN(TRIM(J457))&gt;0,MAX(I18:I456)+1,"")</f>
        <v/>
      </c>
      <c r="J457" s="110"/>
      <c r="K457" s="107"/>
      <c r="L457" s="107"/>
      <c r="M457" s="150"/>
      <c r="W457" s="3">
        <v>1</v>
      </c>
    </row>
    <row r="458" spans="2:23" ht="21" customHeight="1">
      <c r="B458" s="784"/>
      <c r="C458" s="49" t="str">
        <f>TRIM(SUBSTITUTE(SUBSTITUTE(SUBSTITUTE(SUBSTITUTE(SUBSTITUTE(SUBSTITUTE(SUBSTITUTE(SUBSTITUTE(C457,"("," "),")"," "),CHAR(34)," "),"-"," "),"_"," "),"&lt;"," "),"&gt;"," "),"="," "))</f>
        <v>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v>
      </c>
      <c r="D458" s="49" t="str" cm="1">
        <f t="array" ref="D458">IF(ROW()=ROW(D453),C456,INDEX(E453:E466,ROW()-ROW(D453)))</f>
        <v/>
      </c>
      <c r="E458" s="89" t="str">
        <f>IF(OR(D458="",C455="",C455&lt;=0,F458=""),"",TRIM(MID(D458,LEN(F458)+1+IF(MID(D458,LEN(F458)+1,1)=" ",1,0),99999)))</f>
        <v/>
      </c>
      <c r="F458" s="49" t="str">
        <f>IF(OR(G458="",G458=0,G458="0"),"",IF(LEN(G458)&lt;=C455,G458,IF(LEN(SUBSTITUTE(H458," ",""))=C455+1,LEFT(G458,C455),LEFT(G458,FIND("§",SUBSTITUTE(H458," ","§",LEN(H458)-LEN(SUBSTITUTE(H458," ",""))))-1))))</f>
        <v/>
      </c>
      <c r="G458" s="49" t="str">
        <f t="shared" si="11"/>
        <v/>
      </c>
      <c r="H458" s="49" t="str">
        <f>IF(OR(G458="",G458=0,G458="0"),"",LEFT(G458,C455+1))</f>
        <v/>
      </c>
      <c r="I458" s="246" t="str">
        <f>IF(LEN(TRIM(J458))&gt;0,MAX(I18:I457)+1,"")</f>
        <v/>
      </c>
      <c r="J458" s="110"/>
      <c r="K458" s="107"/>
      <c r="L458" s="107"/>
      <c r="M458" s="150"/>
      <c r="W458" s="3">
        <v>1</v>
      </c>
    </row>
    <row r="459" spans="2:23" ht="21" customHeight="1">
      <c r="B459" s="784"/>
      <c r="C459" s="55" t="str">
        <f>TRIM(SUBSTITUTE(SUBSTITUTE(SUBSTITUTE(SUBSTITUTE(C458,"►"," "),"▼"," "),"▲"," "),"◄"," "))</f>
        <v>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v>
      </c>
      <c r="D459" s="49" t="str" cm="1">
        <f t="array" ref="D459">IF(ROW()=ROW(D453),C456,INDEX(E453:E466,ROW()-ROW(D453)))</f>
        <v/>
      </c>
      <c r="E459" s="89" t="str">
        <f>IF(OR(D459="",C455="",C455&lt;=0,F459=""),"",TRIM(MID(D459,LEN(F459)+1+IF(MID(D459,LEN(F459)+1,1)=" ",1,0),99999)))</f>
        <v/>
      </c>
      <c r="F459" s="49" t="str">
        <f>IF(OR(G459="",G459=0,G459="0"),"",IF(LEN(G459)&lt;=C455,G459,IF(LEN(SUBSTITUTE(H459," ",""))=C455+1,LEFT(G459,C455),LEFT(G459,FIND("§",SUBSTITUTE(H459," ","§",LEN(H459)-LEN(SUBSTITUTE(H459," ",""))))-1))))</f>
        <v/>
      </c>
      <c r="G459" s="49" t="str">
        <f t="shared" si="11"/>
        <v/>
      </c>
      <c r="H459" s="49" t="str">
        <f>IF(OR(G459="",G459=0,G459="0"),"",LEFT(G459,C455+1))</f>
        <v/>
      </c>
      <c r="I459" s="246" t="str">
        <f>IF(LEN(TRIM(J459))&gt;0,MAX(I18:I458)+1,"")</f>
        <v/>
      </c>
      <c r="J459" s="110"/>
      <c r="K459" s="107"/>
      <c r="L459" s="107"/>
      <c r="M459" s="150"/>
      <c r="W459" s="3">
        <v>1</v>
      </c>
    </row>
    <row r="460" spans="2:23" ht="21" customHeight="1">
      <c r="B460" s="784"/>
      <c r="C460" s="55" t="str">
        <f>TRIM(SUBSTITUTE(SUBSTITUTE(C459,"“"," "),"”"," "))</f>
        <v>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v>
      </c>
      <c r="D460" s="49" t="str" cm="1">
        <f t="array" ref="D460">IF(ROW()=ROW(D453),C456,INDEX(E453:E466,ROW()-ROW(D453)))</f>
        <v/>
      </c>
      <c r="E460" s="89" t="str">
        <f>IF(OR(D460="",C455="",C455&lt;=0,F460=""),"",TRIM(MID(D460,LEN(F460)+1+IF(MID(D460,LEN(F460)+1,1)=" ",1,0),99999)))</f>
        <v/>
      </c>
      <c r="F460" s="49" t="str">
        <f>IF(OR(G460="",G460=0,G460="0"),"",IF(LEN(G460)&lt;=C455,G460,IF(LEN(SUBSTITUTE(H460," ",""))=C455+1,LEFT(G460,C455),LEFT(G460,FIND("§",SUBSTITUTE(H460," ","§",LEN(H460)-LEN(SUBSTITUTE(H460," ",""))))-1))))</f>
        <v/>
      </c>
      <c r="G460" s="49" t="str">
        <f t="shared" si="11"/>
        <v/>
      </c>
      <c r="H460" s="49" t="str">
        <f>IF(OR(G460="",G460=0,G460="0"),"",LEFT(G460,C455+1))</f>
        <v/>
      </c>
      <c r="I460" s="246" t="str">
        <f>IF(LEN(TRIM(J460))&gt;0,MAX(I18:I459)+1,"")</f>
        <v/>
      </c>
      <c r="J460" s="110"/>
      <c r="K460" s="107"/>
      <c r="L460" s="107"/>
      <c r="M460" s="150"/>
      <c r="W460" s="3">
        <v>1</v>
      </c>
    </row>
    <row r="461" spans="2:23" ht="21" customHeight="1">
      <c r="B461" s="784"/>
      <c r="C461" s="55"/>
      <c r="D461" s="49" t="str" cm="1">
        <f t="array" ref="D461">IF(ROW()=ROW(D453),C456,INDEX(E453:E466,ROW()-ROW(D453)))</f>
        <v/>
      </c>
      <c r="E461" s="89" t="str">
        <f>IF(OR(D461="",C455="",C455&lt;=0,F461=""),"",TRIM(MID(D461,LEN(F461)+1+IF(MID(D461,LEN(F461)+1,1)=" ",1,0),99999)))</f>
        <v/>
      </c>
      <c r="F461" s="49" t="str">
        <f>IF(OR(G461="",G461=0,G461="0"),"",IF(LEN(G461)&lt;=C455,G461,IF(LEN(SUBSTITUTE(H461," ",""))=C455+1,LEFT(G461,C455),LEFT(G461,FIND("§",SUBSTITUTE(H461," ","§",LEN(H461)-LEN(SUBSTITUTE(H461," ",""))))-1))))</f>
        <v/>
      </c>
      <c r="G461" s="49" t="str">
        <f t="shared" si="11"/>
        <v/>
      </c>
      <c r="H461" s="49" t="str">
        <f>IF(OR(G461="",G461=0,G461="0"),"",LEFT(G461,C455+1))</f>
        <v/>
      </c>
      <c r="I461" s="246" t="str">
        <f>IF(LEN(TRIM(J461))&gt;0,MAX(I18:I460)+1,"")</f>
        <v/>
      </c>
      <c r="J461" s="110"/>
      <c r="K461" s="107"/>
      <c r="L461" s="107"/>
      <c r="M461" s="150"/>
      <c r="W461" s="3">
        <v>1</v>
      </c>
    </row>
    <row r="462" spans="2:23" ht="21" customHeight="1">
      <c r="B462" s="784"/>
      <c r="C462" s="55"/>
      <c r="D462" s="49" t="str" cm="1">
        <f t="array" ref="D462">IF(ROW()=ROW(D453),C456,INDEX(E453:E466,ROW()-ROW(D453)))</f>
        <v/>
      </c>
      <c r="E462" s="89" t="str">
        <f>IF(OR(D462="",C455="",C455&lt;=0,F462=""),"",TRIM(MID(D462,LEN(F462)+1+IF(MID(D462,LEN(F462)+1,1)=" ",1,0),99999)))</f>
        <v/>
      </c>
      <c r="F462" s="49" t="str">
        <f>IF(OR(G462="",G462=0,G462="0"),"",IF(LEN(G462)&lt;=C455,G462,IF(LEN(SUBSTITUTE(H462," ",""))=C455+1,LEFT(G462,C455),LEFT(G462,FIND("§",SUBSTITUTE(H462," ","§",LEN(H462)-LEN(SUBSTITUTE(H462," ",""))))-1))))</f>
        <v/>
      </c>
      <c r="G462" s="49" t="str">
        <f t="shared" si="11"/>
        <v/>
      </c>
      <c r="H462" s="49" t="str">
        <f>IF(OR(G462="",G462=0,G462="0"),"",LEFT(G462,C455+1))</f>
        <v/>
      </c>
      <c r="I462" s="246" t="str">
        <f>IF(LEN(TRIM(J462))&gt;0,MAX(I18:I461)+1,"")</f>
        <v/>
      </c>
      <c r="J462" s="110"/>
      <c r="K462" s="107"/>
      <c r="L462" s="107"/>
      <c r="M462" s="150"/>
      <c r="W462" s="3">
        <v>1</v>
      </c>
    </row>
    <row r="463" spans="2:23" ht="21" customHeight="1">
      <c r="B463" s="784"/>
      <c r="C463" s="55"/>
      <c r="D463" s="49" t="str" cm="1">
        <f t="array" ref="D463">IF(ROW()=ROW(D453),C456,INDEX(E453:E466,ROW()-ROW(D453)))</f>
        <v/>
      </c>
      <c r="E463" s="89" t="str">
        <f>IF(OR(D463="",C455="",C455&lt;=0,F463=""),"",TRIM(MID(D463,LEN(F463)+1+IF(MID(D463,LEN(F463)+1,1)=" ",1,0),99999)))</f>
        <v/>
      </c>
      <c r="F463" s="49" t="str">
        <f>IF(OR(G463="",G463=0,G463="0"),"",IF(LEN(G463)&lt;=C455,G463,IF(LEN(SUBSTITUTE(H463," ",""))=C455+1,LEFT(G463,C455),LEFT(G463,FIND("§",SUBSTITUTE(H463," ","§",LEN(H463)-LEN(SUBSTITUTE(H463," ",""))))-1))))</f>
        <v/>
      </c>
      <c r="G463" s="49" t="str">
        <f t="shared" si="11"/>
        <v/>
      </c>
      <c r="H463" s="49" t="str">
        <f>IF(OR(G463="",G463=0,G463="0"),"",LEFT(G463,C455+1))</f>
        <v/>
      </c>
      <c r="I463" s="246" t="str">
        <f>IF(LEN(TRIM(J463))&gt;0,MAX(I18:I462)+1,"")</f>
        <v/>
      </c>
      <c r="J463" s="110"/>
      <c r="K463" s="107"/>
      <c r="L463" s="107"/>
      <c r="M463" s="150"/>
      <c r="W463" s="3">
        <v>1</v>
      </c>
    </row>
    <row r="464" spans="2:23" ht="21" customHeight="1">
      <c r="B464" s="784"/>
      <c r="C464" s="55"/>
      <c r="D464" s="49" t="str" cm="1">
        <f t="array" ref="D464">IF(ROW()=ROW(D453),C456,INDEX(E453:E466,ROW()-ROW(D453)))</f>
        <v/>
      </c>
      <c r="E464" s="89" t="str">
        <f>IF(OR(D464="",C455="",C455&lt;=0,F464=""),"",TRIM(MID(D464,LEN(F464)+1+IF(MID(D464,LEN(F464)+1,1)=" ",1,0),99999)))</f>
        <v/>
      </c>
      <c r="F464" s="49" t="str">
        <f>IF(OR(G464="",G464=0,G464="0"),"",IF(LEN(G464)&lt;=C455,G464,IF(LEN(SUBSTITUTE(H464," ",""))=C455+1,LEFT(G464,C455),LEFT(G464,FIND("§",SUBSTITUTE(H464," ","§",LEN(H464)-LEN(SUBSTITUTE(H464," ",""))))-1))))</f>
        <v/>
      </c>
      <c r="G464" s="49" t="str">
        <f t="shared" si="11"/>
        <v/>
      </c>
      <c r="H464" s="49" t="str">
        <f>IF(OR(G464="",G464=0,G464="0"),"",LEFT(G464,C455+1))</f>
        <v/>
      </c>
      <c r="I464" s="246" t="str">
        <f>IF(LEN(TRIM(J464))&gt;0,MAX(I18:I463)+1,"")</f>
        <v/>
      </c>
      <c r="J464" s="110"/>
      <c r="K464" s="107"/>
      <c r="L464" s="107"/>
      <c r="M464" s="150"/>
      <c r="W464" s="3">
        <v>1</v>
      </c>
    </row>
    <row r="465" spans="2:23" ht="21" customHeight="1">
      <c r="B465" s="784"/>
      <c r="C465" s="55"/>
      <c r="D465" s="49" t="str" cm="1">
        <f t="array" ref="D465">IF(ROW()=ROW(D453),C456,INDEX(E453:E466,ROW()-ROW(D453)))</f>
        <v/>
      </c>
      <c r="E465" s="89" t="str">
        <f>IF(OR(D465="",C455="",C455&lt;=0,F465=""),"",TRIM(MID(D465,LEN(F465)+1+IF(MID(D465,LEN(F465)+1,1)=" ",1,0),99999)))</f>
        <v/>
      </c>
      <c r="F465" s="49" t="str">
        <f>IF(OR(G465="",G465=0,G465="0"),"",IF(LEN(G465)&lt;=C455,G465,IF(LEN(SUBSTITUTE(H465," ",""))=C455+1,LEFT(G465,C455),LEFT(G465,FIND("§",SUBSTITUTE(H465," ","§",LEN(H465)-LEN(SUBSTITUTE(H465," ",""))))-1))))</f>
        <v/>
      </c>
      <c r="G465" s="49" t="str">
        <f t="shared" si="11"/>
        <v/>
      </c>
      <c r="H465" s="49" t="str">
        <f>IF(OR(G465="",G465=0,G465="0"),"",LEFT(G465,C455+1))</f>
        <v/>
      </c>
      <c r="I465" s="246" t="str">
        <f>IF(LEN(TRIM(J465))&gt;0,MAX(I18:I464)+1,"")</f>
        <v/>
      </c>
      <c r="J465" s="110"/>
      <c r="K465" s="107"/>
      <c r="L465" s="107"/>
      <c r="M465" s="150"/>
      <c r="W465" s="3">
        <v>1</v>
      </c>
    </row>
    <row r="466" spans="2:23" ht="21" customHeight="1">
      <c r="B466" s="784"/>
      <c r="C466" s="55"/>
      <c r="D466" s="49" t="str" cm="1">
        <f t="array" ref="D466">IF(ROW()=ROW(D453),C456,INDEX(E453:E466,ROW()-ROW(D453)))</f>
        <v/>
      </c>
      <c r="E466" s="89" t="str">
        <f>IF(OR(D466="",C455="",C455&lt;=0,F466=""),"",TRIM(MID(D466,LEN(F466)+1+IF(MID(D466,LEN(F466)+1,1)=" ",1,0),99999)))</f>
        <v/>
      </c>
      <c r="F466" s="49" t="str">
        <f>IF(OR(G466="",G466=0,G466="0"),"",IF(LEN(G466)&lt;=C455,G466,IF(LEN(SUBSTITUTE(H466," ",""))=C455+1,LEFT(G466,C455),LEFT(G466,FIND("§",SUBSTITUTE(H466," ","§",LEN(H466)-LEN(SUBSTITUTE(H466," ",""))))-1))))</f>
        <v/>
      </c>
      <c r="G466" s="49" t="str">
        <f t="shared" si="11"/>
        <v/>
      </c>
      <c r="H466" s="49" t="str">
        <f>IF(OR(G466="",G466=0,G466="0"),"",LEFT(G466,C455+1))</f>
        <v/>
      </c>
      <c r="I466" s="246" t="str">
        <f>IF(LEN(TRIM(J466))&gt;0,MAX(I18:I465)+1,"")</f>
        <v/>
      </c>
      <c r="J466" s="110"/>
      <c r="K466" s="107"/>
      <c r="L466" s="107"/>
      <c r="M466" s="150"/>
      <c r="W466" s="3">
        <v>1</v>
      </c>
    </row>
    <row r="467" spans="2:23" ht="21" customHeight="1">
      <c r="B467" s="784"/>
      <c r="C467" s="88" t="str">
        <f>IF(TRIM(SUBSTITUTE(K51,CHAR(160),""))="","",K51)</f>
        <v/>
      </c>
      <c r="D467" s="49" t="str" cm="1">
        <f t="array" ref="D467">IF(ROW()=ROW(D467),C470,INDEX(E467:E480,ROW()-ROW(D467)))</f>
        <v/>
      </c>
      <c r="E467" s="89" t="str">
        <f>IF(OR(D467="",C469="",C469&lt;=0,F467=""),"",TRIM(MID(D467,LEN(F467)+1+IF(MID(D467,LEN(F467)+1,1)=" ",1,0),99999)))</f>
        <v/>
      </c>
      <c r="F467" s="49" t="str">
        <f>IF(OR(G467="",G467=0,G467="0"),"",IF(LEN(G467)&lt;=C469,G467,IF(LEN(SUBSTITUTE(H467," ",""))=C469+1,LEFT(G467,C469),LEFT(G467,FIND("§",SUBSTITUTE(H467," ","§",LEN(H467)-LEN(SUBSTITUTE(H467," ",""))))-1))))</f>
        <v/>
      </c>
      <c r="G467" s="49" t="str">
        <f t="shared" ref="G467:G530" si="12">IF(OR(D467="",D467=0),"",TRIM(SUBSTITUTE(SUBSTITUTE(D467,CHAR(160)," "),CHAR(10)," ")))</f>
        <v/>
      </c>
      <c r="H467" s="49" t="str">
        <f>IF(OR(G467="",G467=0,G467="0"),"",LEFT(G467,C469+1))</f>
        <v/>
      </c>
      <c r="I467" s="246" t="str">
        <f>IF(LEN(TRIM(J467))&gt;0,MAX(I18:I466)+1,"")</f>
        <v/>
      </c>
      <c r="J467" s="110"/>
      <c r="K467" s="107"/>
      <c r="L467" s="107"/>
      <c r="M467" s="150"/>
      <c r="W467" s="3">
        <v>1</v>
      </c>
    </row>
    <row r="468" spans="2:23" ht="21" customHeight="1">
      <c r="B468" s="784"/>
      <c r="C468" s="55" t="str">
        <f>TRIM(SUBSTITUTE(SUBSTITUTE(SUBSTITUTE(SUBSTITUTE(SUBSTITUTE(SUBSTITUTE(SUBSTITUTE(SUBSTITUTE(SUBSTITUTE(CLEAN(IF(OR(LEFT(C467,1)="-",LEFT(C467,1)="="),MID(C467,2,99999),C467)),"—","-"),"–","-"),CHAR(160)," "),CHAR(9)," "),CHAR(13)," "),CHAR(10)," ")," "," ")," "," ")," "," "))</f>
        <v/>
      </c>
      <c r="D468" s="49" t="str" cm="1">
        <f t="array" ref="D468">IF(ROW()=ROW(D467),C470,INDEX(E467:E480,ROW()-ROW(D467)))</f>
        <v/>
      </c>
      <c r="E468" s="89" t="str">
        <f>IF(OR(D468="",C469="",C469&lt;=0,F468=""),"",TRIM(MID(D468,LEN(F468)+1+IF(MID(D468,LEN(F468)+1,1)=" ",1,0),99999)))</f>
        <v/>
      </c>
      <c r="F468" s="49" t="str">
        <f>IF(OR(G468="",G468=0,G468="0"),"",IF(LEN(G468)&lt;=C469,G468,IF(LEN(SUBSTITUTE(H468," ",""))=C469+1,LEFT(G468,C469),LEFT(G468,FIND("§",SUBSTITUTE(H468," ","§",LEN(H468)-LEN(SUBSTITUTE(H468," ",""))))-1))))</f>
        <v/>
      </c>
      <c r="G468" s="49" t="str">
        <f t="shared" si="12"/>
        <v/>
      </c>
      <c r="H468" s="49" t="str">
        <f>IF(OR(G468="",G468=0,G468="0"),"",LEFT(G468,C469+1))</f>
        <v/>
      </c>
      <c r="I468" s="246" t="str">
        <f>IF(LEN(TRIM(J468))&gt;0,MAX(I18:I467)+1,"")</f>
        <v/>
      </c>
      <c r="J468" s="110"/>
      <c r="K468" s="107"/>
      <c r="L468" s="107"/>
      <c r="M468" s="150"/>
      <c r="W468" s="3">
        <v>1</v>
      </c>
    </row>
    <row r="469" spans="2:23" ht="21" customHeight="1">
      <c r="B469" s="784"/>
      <c r="C469" s="92">
        <f>C16</f>
        <v>120</v>
      </c>
      <c r="D469" s="49" t="str" cm="1">
        <f t="array" ref="D469">IF(ROW()=ROW(D467),C470,INDEX(E467:E480,ROW()-ROW(D467)))</f>
        <v/>
      </c>
      <c r="E469" s="89" t="str">
        <f>IF(OR(D469="",C469="",C469&lt;=0,F469=""),"",TRIM(MID(D469,LEN(F469)+1+IF(MID(D469,LEN(F469)+1,1)=" ",1,0),99999)))</f>
        <v/>
      </c>
      <c r="F469" s="49" t="str">
        <f>IF(OR(G469="",G469=0,G469="0"),"",IF(LEN(G469)&lt;=C469,G469,IF(LEN(SUBSTITUTE(H469," ",""))=C469+1,LEFT(G469,C469),LEFT(G469,FIND("§",SUBSTITUTE(H469," ","§",LEN(H469)-LEN(SUBSTITUTE(H469," ",""))))-1))))</f>
        <v/>
      </c>
      <c r="G469" s="49" t="str">
        <f t="shared" si="12"/>
        <v/>
      </c>
      <c r="H469" s="49" t="str">
        <f>IF(OR(G469="",G469=0,G469="0"),"",LEFT(G469,C469+1))</f>
        <v/>
      </c>
      <c r="I469" s="246" t="str">
        <f>IF(LEN(TRIM(J469))&gt;0,MAX(I18:I468)+1,"")</f>
        <v/>
      </c>
      <c r="J469" s="110"/>
      <c r="K469" s="107"/>
      <c r="L469" s="107"/>
      <c r="M469" s="150"/>
      <c r="W469" s="3">
        <v>1</v>
      </c>
    </row>
    <row r="470" spans="2:23" ht="21" customHeight="1">
      <c r="B470" s="784"/>
      <c r="C470" s="55" t="str">
        <f>IF(UPPER(TRIM(C17))="X",C474,C468)</f>
        <v/>
      </c>
      <c r="D470" s="49" t="str" cm="1">
        <f t="array" ref="D470">IF(ROW()=ROW(D467),C470,INDEX(E467:E480,ROW()-ROW(D467)))</f>
        <v/>
      </c>
      <c r="E470" s="89" t="str">
        <f>IF(OR(D470="",C469="",C469&lt;=0,F470=""),"",TRIM(MID(D470,LEN(F470)+1+IF(MID(D470,LEN(F470)+1,1)=" ",1,0),99999)))</f>
        <v/>
      </c>
      <c r="F470" s="49" t="str">
        <f>IF(OR(G470="",G470=0,G470="0"),"",IF(LEN(G470)&lt;=C469,G470,IF(LEN(SUBSTITUTE(H470," ",""))=C469+1,LEFT(G470,C469),LEFT(G470,FIND("§",SUBSTITUTE(H470," ","§",LEN(H470)-LEN(SUBSTITUTE(H470," ",""))))-1))))</f>
        <v/>
      </c>
      <c r="G470" s="49" t="str">
        <f t="shared" si="12"/>
        <v/>
      </c>
      <c r="H470" s="49" t="str">
        <f>IF(OR(G470="",G470=0,G470="0"),"",LEFT(G470,C469+1))</f>
        <v/>
      </c>
      <c r="I470" s="246" t="str">
        <f>IF(LEN(TRIM(J470))&gt;0,MAX(I18:I469)+1,"")</f>
        <v/>
      </c>
      <c r="J470" s="110"/>
      <c r="K470" s="107"/>
      <c r="L470" s="107"/>
      <c r="M470" s="150"/>
      <c r="W470" s="3">
        <v>1</v>
      </c>
    </row>
    <row r="471" spans="2:23" ht="21" customHeight="1">
      <c r="B471" s="784"/>
      <c r="C471" s="94" t="str">
        <f>TRIM(SUBSTITUTE(SUBSTITUTE(SUBSTITUTE(SUBSTITUTE(SUBSTITUTE(SUBSTITUTE(SUBSTITUTE(SUBSTITUTE(SUBSTITUTE(SUBSTITUTE(C468,","," "),";"," "),":"," "),"!"," "),"?"," "),"…"," "),"»"," "),"«"," "),"/"," "),"."," "))</f>
        <v/>
      </c>
      <c r="D471" s="49" t="str" cm="1">
        <f t="array" ref="D471">IF(ROW()=ROW(D467),C470,INDEX(E467:E480,ROW()-ROW(D467)))</f>
        <v/>
      </c>
      <c r="E471" s="89" t="str">
        <f>IF(OR(D471="",C469="",C469&lt;=0,F471=""),"",TRIM(MID(D471,LEN(F471)+1+IF(MID(D471,LEN(F471)+1,1)=" ",1,0),99999)))</f>
        <v/>
      </c>
      <c r="F471" s="49" t="str">
        <f>IF(OR(G471="",G471=0,G471="0"),"",IF(LEN(G471)&lt;=C469,G471,IF(LEN(SUBSTITUTE(H471," ",""))=C469+1,LEFT(G471,C469),LEFT(G471,FIND("§",SUBSTITUTE(H471," ","§",LEN(H471)-LEN(SUBSTITUTE(H471," ",""))))-1))))</f>
        <v/>
      </c>
      <c r="G471" s="49" t="str">
        <f t="shared" si="12"/>
        <v/>
      </c>
      <c r="H471" s="49" t="str">
        <f>IF(OR(G471="",G471=0,G471="0"),"",LEFT(G471,C469+1))</f>
        <v/>
      </c>
      <c r="I471" s="246" t="str">
        <f>IF(LEN(TRIM(J471))&gt;0,MAX(I18:I470)+1,"")</f>
        <v/>
      </c>
      <c r="J471" s="110"/>
      <c r="K471" s="107"/>
      <c r="L471" s="107"/>
      <c r="M471" s="150"/>
      <c r="W471" s="3">
        <v>1</v>
      </c>
    </row>
    <row r="472" spans="2:23" ht="21" customHeight="1">
      <c r="B472" s="784"/>
      <c r="C472" s="49" t="str">
        <f>TRIM(SUBSTITUTE(SUBSTITUTE(SUBSTITUTE(SUBSTITUTE(SUBSTITUTE(SUBSTITUTE(SUBSTITUTE(SUBSTITUTE(C471,"("," "),")"," "),CHAR(34)," "),"-"," "),"_"," "),"&lt;"," "),"&gt;"," "),"="," "))</f>
        <v/>
      </c>
      <c r="D472" s="49" t="str" cm="1">
        <f t="array" ref="D472">IF(ROW()=ROW(D467),C470,INDEX(E467:E480,ROW()-ROW(D467)))</f>
        <v/>
      </c>
      <c r="E472" s="89" t="str">
        <f>IF(OR(D472="",C469="",C469&lt;=0,F472=""),"",TRIM(MID(D472,LEN(F472)+1+IF(MID(D472,LEN(F472)+1,1)=" ",1,0),99999)))</f>
        <v/>
      </c>
      <c r="F472" s="49" t="str">
        <f>IF(OR(G472="",G472=0,G472="0"),"",IF(LEN(G472)&lt;=C469,G472,IF(LEN(SUBSTITUTE(H472," ",""))=C469+1,LEFT(G472,C469),LEFT(G472,FIND("§",SUBSTITUTE(H472," ","§",LEN(H472)-LEN(SUBSTITUTE(H472," ",""))))-1))))</f>
        <v/>
      </c>
      <c r="G472" s="49" t="str">
        <f t="shared" si="12"/>
        <v/>
      </c>
      <c r="H472" s="49" t="str">
        <f>IF(OR(G472="",G472=0,G472="0"),"",LEFT(G472,C469+1))</f>
        <v/>
      </c>
      <c r="I472" s="246" t="str">
        <f>IF(LEN(TRIM(J472))&gt;0,MAX(I18:I471)+1,"")</f>
        <v/>
      </c>
      <c r="J472" s="110"/>
      <c r="K472" s="107"/>
      <c r="L472" s="107"/>
      <c r="M472" s="150"/>
      <c r="W472" s="3">
        <v>1</v>
      </c>
    </row>
    <row r="473" spans="2:23" ht="21" customHeight="1">
      <c r="B473" s="784"/>
      <c r="C473" s="55" t="str">
        <f>TRIM(SUBSTITUTE(SUBSTITUTE(SUBSTITUTE(SUBSTITUTE(C472,"►"," "),"▼"," "),"▲"," "),"◄"," "))</f>
        <v/>
      </c>
      <c r="D473" s="49" t="str" cm="1">
        <f t="array" ref="D473">IF(ROW()=ROW(D467),C470,INDEX(E467:E480,ROW()-ROW(D467)))</f>
        <v/>
      </c>
      <c r="E473" s="89" t="str">
        <f>IF(OR(D473="",C469="",C469&lt;=0,F473=""),"",TRIM(MID(D473,LEN(F473)+1+IF(MID(D473,LEN(F473)+1,1)=" ",1,0),99999)))</f>
        <v/>
      </c>
      <c r="F473" s="49" t="str">
        <f>IF(OR(G473="",G473=0,G473="0"),"",IF(LEN(G473)&lt;=C469,G473,IF(LEN(SUBSTITUTE(H473," ",""))=C469+1,LEFT(G473,C469),LEFT(G473,FIND("§",SUBSTITUTE(H473," ","§",LEN(H473)-LEN(SUBSTITUTE(H473," ",""))))-1))))</f>
        <v/>
      </c>
      <c r="G473" s="49" t="str">
        <f t="shared" si="12"/>
        <v/>
      </c>
      <c r="H473" s="49" t="str">
        <f>IF(OR(G473="",G473=0,G473="0"),"",LEFT(G473,C469+1))</f>
        <v/>
      </c>
      <c r="I473" s="246" t="str">
        <f>IF(LEN(TRIM(J473))&gt;0,MAX(I18:I472)+1,"")</f>
        <v/>
      </c>
      <c r="J473" s="110"/>
      <c r="K473" s="107"/>
      <c r="L473" s="107"/>
      <c r="M473" s="150"/>
      <c r="W473" s="3">
        <v>1</v>
      </c>
    </row>
    <row r="474" spans="2:23" ht="21" customHeight="1">
      <c r="B474" s="784"/>
      <c r="C474" s="55" t="str">
        <f>TRIM(SUBSTITUTE(SUBSTITUTE(C473,"“"," "),"”"," "))</f>
        <v/>
      </c>
      <c r="D474" s="49" t="str" cm="1">
        <f t="array" ref="D474">IF(ROW()=ROW(D467),C470,INDEX(E467:E480,ROW()-ROW(D467)))</f>
        <v/>
      </c>
      <c r="E474" s="89" t="str">
        <f>IF(OR(D474="",C469="",C469&lt;=0,F474=""),"",TRIM(MID(D474,LEN(F474)+1+IF(MID(D474,LEN(F474)+1,1)=" ",1,0),99999)))</f>
        <v/>
      </c>
      <c r="F474" s="49" t="str">
        <f>IF(OR(G474="",G474=0,G474="0"),"",IF(LEN(G474)&lt;=C469,G474,IF(LEN(SUBSTITUTE(H474," ",""))=C469+1,LEFT(G474,C469),LEFT(G474,FIND("§",SUBSTITUTE(H474," ","§",LEN(H474)-LEN(SUBSTITUTE(H474," ",""))))-1))))</f>
        <v/>
      </c>
      <c r="G474" s="49" t="str">
        <f t="shared" si="12"/>
        <v/>
      </c>
      <c r="H474" s="49" t="str">
        <f>IF(OR(G474="",G474=0,G474="0"),"",LEFT(G474,C469+1))</f>
        <v/>
      </c>
      <c r="I474" s="246" t="str">
        <f>IF(LEN(TRIM(J474))&gt;0,MAX(I18:I473)+1,"")</f>
        <v/>
      </c>
      <c r="J474" s="110"/>
      <c r="K474" s="107"/>
      <c r="L474" s="107"/>
      <c r="M474" s="150"/>
      <c r="W474" s="3">
        <v>1</v>
      </c>
    </row>
    <row r="475" spans="2:23" ht="21" customHeight="1">
      <c r="B475" s="784"/>
      <c r="C475" s="55"/>
      <c r="D475" s="49" t="str" cm="1">
        <f t="array" ref="D475">IF(ROW()=ROW(D467),C470,INDEX(E467:E480,ROW()-ROW(D467)))</f>
        <v/>
      </c>
      <c r="E475" s="89" t="str">
        <f>IF(OR(D475="",C469="",C469&lt;=0,F475=""),"",TRIM(MID(D475,LEN(F475)+1+IF(MID(D475,LEN(F475)+1,1)=" ",1,0),99999)))</f>
        <v/>
      </c>
      <c r="F475" s="49" t="str">
        <f>IF(OR(G475="",G475=0,G475="0"),"",IF(LEN(G475)&lt;=C469,G475,IF(LEN(SUBSTITUTE(H475," ",""))=C469+1,LEFT(G475,C469),LEFT(G475,FIND("§",SUBSTITUTE(H475," ","§",LEN(H475)-LEN(SUBSTITUTE(H475," ",""))))-1))))</f>
        <v/>
      </c>
      <c r="G475" s="49" t="str">
        <f t="shared" si="12"/>
        <v/>
      </c>
      <c r="H475" s="49" t="str">
        <f>IF(OR(G475="",G475=0,G475="0"),"",LEFT(G475,C469+1))</f>
        <v/>
      </c>
      <c r="I475" s="246" t="str">
        <f>IF(LEN(TRIM(J475))&gt;0,MAX(I18:I474)+1,"")</f>
        <v/>
      </c>
      <c r="J475" s="110"/>
      <c r="K475" s="107"/>
      <c r="L475" s="107"/>
      <c r="M475" s="150"/>
      <c r="W475" s="3">
        <v>1</v>
      </c>
    </row>
    <row r="476" spans="2:23" ht="21" customHeight="1">
      <c r="B476" s="784"/>
      <c r="C476" s="55"/>
      <c r="D476" s="49" t="str" cm="1">
        <f t="array" ref="D476">IF(ROW()=ROW(D467),C470,INDEX(E467:E480,ROW()-ROW(D467)))</f>
        <v/>
      </c>
      <c r="E476" s="89" t="str">
        <f>IF(OR(D476="",C469="",C469&lt;=0,F476=""),"",TRIM(MID(D476,LEN(F476)+1+IF(MID(D476,LEN(F476)+1,1)=" ",1,0),99999)))</f>
        <v/>
      </c>
      <c r="F476" s="49" t="str">
        <f>IF(OR(G476="",G476=0,G476="0"),"",IF(LEN(G476)&lt;=C469,G476,IF(LEN(SUBSTITUTE(H476," ",""))=C469+1,LEFT(G476,C469),LEFT(G476,FIND("§",SUBSTITUTE(H476," ","§",LEN(H476)-LEN(SUBSTITUTE(H476," ",""))))-1))))</f>
        <v/>
      </c>
      <c r="G476" s="49" t="str">
        <f t="shared" si="12"/>
        <v/>
      </c>
      <c r="H476" s="49" t="str">
        <f>IF(OR(G476="",G476=0,G476="0"),"",LEFT(G476,C469+1))</f>
        <v/>
      </c>
      <c r="I476" s="246" t="str">
        <f>IF(LEN(TRIM(J476))&gt;0,MAX(I18:I475)+1,"")</f>
        <v/>
      </c>
      <c r="J476" s="110"/>
      <c r="K476" s="107"/>
      <c r="L476" s="107"/>
      <c r="M476" s="150"/>
      <c r="W476" s="3">
        <v>1</v>
      </c>
    </row>
    <row r="477" spans="2:23" ht="21" customHeight="1">
      <c r="B477" s="784"/>
      <c r="C477" s="55"/>
      <c r="D477" s="49" t="str" cm="1">
        <f t="array" ref="D477">IF(ROW()=ROW(D467),C470,INDEX(E467:E480,ROW()-ROW(D467)))</f>
        <v/>
      </c>
      <c r="E477" s="89" t="str">
        <f>IF(OR(D477="",C469="",C469&lt;=0,F477=""),"",TRIM(MID(D477,LEN(F477)+1+IF(MID(D477,LEN(F477)+1,1)=" ",1,0),99999)))</f>
        <v/>
      </c>
      <c r="F477" s="49" t="str">
        <f>IF(OR(G477="",G477=0,G477="0"),"",IF(LEN(G477)&lt;=C469,G477,IF(LEN(SUBSTITUTE(H477," ",""))=C469+1,LEFT(G477,C469),LEFT(G477,FIND("§",SUBSTITUTE(H477," ","§",LEN(H477)-LEN(SUBSTITUTE(H477," ",""))))-1))))</f>
        <v/>
      </c>
      <c r="G477" s="49" t="str">
        <f t="shared" si="12"/>
        <v/>
      </c>
      <c r="H477" s="49" t="str">
        <f>IF(OR(G477="",G477=0,G477="0"),"",LEFT(G477,C469+1))</f>
        <v/>
      </c>
      <c r="I477" s="246" t="str">
        <f>IF(LEN(TRIM(J477))&gt;0,MAX(I18:I476)+1,"")</f>
        <v/>
      </c>
      <c r="J477" s="110"/>
      <c r="K477" s="107"/>
      <c r="L477" s="107"/>
      <c r="M477" s="150"/>
      <c r="W477" s="3">
        <v>1</v>
      </c>
    </row>
    <row r="478" spans="2:23" ht="21" customHeight="1">
      <c r="B478" s="784"/>
      <c r="C478" s="55"/>
      <c r="D478" s="49" t="str" cm="1">
        <f t="array" ref="D478">IF(ROW()=ROW(D467),C470,INDEX(E467:E480,ROW()-ROW(D467)))</f>
        <v/>
      </c>
      <c r="E478" s="89" t="str">
        <f>IF(OR(D478="",C469="",C469&lt;=0,F478=""),"",TRIM(MID(D478,LEN(F478)+1+IF(MID(D478,LEN(F478)+1,1)=" ",1,0),99999)))</f>
        <v/>
      </c>
      <c r="F478" s="49" t="str">
        <f>IF(OR(G478="",G478=0,G478="0"),"",IF(LEN(G478)&lt;=C469,G478,IF(LEN(SUBSTITUTE(H478," ",""))=C469+1,LEFT(G478,C469),LEFT(G478,FIND("§",SUBSTITUTE(H478," ","§",LEN(H478)-LEN(SUBSTITUTE(H478," ",""))))-1))))</f>
        <v/>
      </c>
      <c r="G478" s="49" t="str">
        <f t="shared" si="12"/>
        <v/>
      </c>
      <c r="H478" s="49" t="str">
        <f>IF(OR(G478="",G478=0,G478="0"),"",LEFT(G478,C469+1))</f>
        <v/>
      </c>
      <c r="I478" s="246" t="str">
        <f>IF(LEN(TRIM(J478))&gt;0,MAX(I18:I477)+1,"")</f>
        <v/>
      </c>
      <c r="J478" s="110"/>
      <c r="K478" s="107"/>
      <c r="L478" s="107"/>
      <c r="M478" s="150"/>
      <c r="W478" s="3">
        <v>1</v>
      </c>
    </row>
    <row r="479" spans="2:23" ht="21" customHeight="1">
      <c r="B479" s="784"/>
      <c r="C479" s="55"/>
      <c r="D479" s="49" t="str" cm="1">
        <f t="array" ref="D479">IF(ROW()=ROW(D467),C470,INDEX(E467:E480,ROW()-ROW(D467)))</f>
        <v/>
      </c>
      <c r="E479" s="89" t="str">
        <f>IF(OR(D479="",C469="",C469&lt;=0,F479=""),"",TRIM(MID(D479,LEN(F479)+1+IF(MID(D479,LEN(F479)+1,1)=" ",1,0),99999)))</f>
        <v/>
      </c>
      <c r="F479" s="49" t="str">
        <f>IF(OR(G479="",G479=0,G479="0"),"",IF(LEN(G479)&lt;=C469,G479,IF(LEN(SUBSTITUTE(H479," ",""))=C469+1,LEFT(G479,C469),LEFT(G479,FIND("§",SUBSTITUTE(H479," ","§",LEN(H479)-LEN(SUBSTITUTE(H479," ",""))))-1))))</f>
        <v/>
      </c>
      <c r="G479" s="49" t="str">
        <f t="shared" si="12"/>
        <v/>
      </c>
      <c r="H479" s="49" t="str">
        <f>IF(OR(G479="",G479=0,G479="0"),"",LEFT(G479,C469+1))</f>
        <v/>
      </c>
      <c r="I479" s="246" t="str">
        <f>IF(LEN(TRIM(J479))&gt;0,MAX(I18:I478)+1,"")</f>
        <v/>
      </c>
      <c r="J479" s="110"/>
      <c r="K479" s="107"/>
      <c r="L479" s="107"/>
      <c r="M479" s="150"/>
      <c r="W479" s="3">
        <v>1</v>
      </c>
    </row>
    <row r="480" spans="2:23" ht="21" customHeight="1">
      <c r="B480" s="784"/>
      <c r="C480" s="55"/>
      <c r="D480" s="49" t="str" cm="1">
        <f t="array" ref="D480">IF(ROW()=ROW(D467),C470,INDEX(E467:E480,ROW()-ROW(D467)))</f>
        <v/>
      </c>
      <c r="E480" s="89" t="str">
        <f>IF(OR(D480="",C469="",C469&lt;=0,F480=""),"",TRIM(MID(D480,LEN(F480)+1+IF(MID(D480,LEN(F480)+1,1)=" ",1,0),99999)))</f>
        <v/>
      </c>
      <c r="F480" s="49" t="str">
        <f>IF(OR(G480="",G480=0,G480="0"),"",IF(LEN(G480)&lt;=C469,G480,IF(LEN(SUBSTITUTE(H480," ",""))=C469+1,LEFT(G480,C469),LEFT(G480,FIND("§",SUBSTITUTE(H480," ","§",LEN(H480)-LEN(SUBSTITUTE(H480," ",""))))-1))))</f>
        <v/>
      </c>
      <c r="G480" s="49" t="str">
        <f t="shared" si="12"/>
        <v/>
      </c>
      <c r="H480" s="49" t="str">
        <f>IF(OR(G480="",G480=0,G480="0"),"",LEFT(G480,C469+1))</f>
        <v/>
      </c>
      <c r="I480" s="246" t="str">
        <f>IF(LEN(TRIM(J480))&gt;0,MAX(I18:I479)+1,"")</f>
        <v/>
      </c>
      <c r="J480" s="110"/>
      <c r="K480" s="107"/>
      <c r="L480" s="107"/>
      <c r="M480" s="150"/>
      <c r="W480" s="3">
        <v>1</v>
      </c>
    </row>
    <row r="481" spans="2:23" ht="21" customHeight="1">
      <c r="B481" s="784"/>
      <c r="C481" s="88" t="str">
        <f>IF(TRIM(SUBSTITUTE(K52,CHAR(160),""))="","",K52)</f>
        <v/>
      </c>
      <c r="D481" s="49" t="str" cm="1">
        <f t="array" ref="D481">IF(ROW()=ROW(D481),C484,INDEX(E481:E494,ROW()-ROW(D481)))</f>
        <v/>
      </c>
      <c r="E481" s="89" t="str">
        <f>IF(OR(D481="",C483="",C483&lt;=0,F481=""),"",TRIM(MID(D481,LEN(F481)+1+IF(MID(D481,LEN(F481)+1,1)=" ",1,0),99999)))</f>
        <v/>
      </c>
      <c r="F481" s="49" t="str">
        <f>IF(OR(G481="",G481=0,G481="0"),"",IF(LEN(G481)&lt;=C483,G481,IF(LEN(SUBSTITUTE(H481," ",""))=C483+1,LEFT(G481,C483),LEFT(G481,FIND("§",SUBSTITUTE(H481," ","§",LEN(H481)-LEN(SUBSTITUTE(H481," ",""))))-1))))</f>
        <v/>
      </c>
      <c r="G481" s="49" t="str">
        <f t="shared" si="12"/>
        <v/>
      </c>
      <c r="H481" s="49" t="str">
        <f>IF(OR(G481="",G481=0,G481="0"),"",LEFT(G481,C483+1))</f>
        <v/>
      </c>
      <c r="I481" s="246" t="str">
        <f>IF(LEN(TRIM(J481))&gt;0,MAX(I18:I480)+1,"")</f>
        <v/>
      </c>
      <c r="J481" s="110"/>
      <c r="K481" s="107"/>
      <c r="L481" s="107"/>
      <c r="M481" s="150"/>
      <c r="W481" s="3">
        <v>1</v>
      </c>
    </row>
    <row r="482" spans="2:23" ht="21" customHeight="1">
      <c r="B482" s="784"/>
      <c r="C482" s="55" t="str">
        <f>TRIM(SUBSTITUTE(SUBSTITUTE(SUBSTITUTE(SUBSTITUTE(SUBSTITUTE(SUBSTITUTE(SUBSTITUTE(SUBSTITUTE(SUBSTITUTE(CLEAN(IF(OR(LEFT(C481,1)="-",LEFT(C481,1)="="),MID(C481,2,99999),C481)),"—","-"),"–","-"),CHAR(160)," "),CHAR(9)," "),CHAR(13)," "),CHAR(10)," ")," "," ")," "," ")," "," "))</f>
        <v/>
      </c>
      <c r="D482" s="49" t="str" cm="1">
        <f t="array" ref="D482">IF(ROW()=ROW(D481),C484,INDEX(E481:E494,ROW()-ROW(D481)))</f>
        <v/>
      </c>
      <c r="E482" s="89" t="str">
        <f>IF(OR(D482="",C483="",C483&lt;=0,F482=""),"",TRIM(MID(D482,LEN(F482)+1+IF(MID(D482,LEN(F482)+1,1)=" ",1,0),99999)))</f>
        <v/>
      </c>
      <c r="F482" s="49" t="str">
        <f>IF(OR(G482="",G482=0,G482="0"),"",IF(LEN(G482)&lt;=C483,G482,IF(LEN(SUBSTITUTE(H482," ",""))=C483+1,LEFT(G482,C483),LEFT(G482,FIND("§",SUBSTITUTE(H482," ","§",LEN(H482)-LEN(SUBSTITUTE(H482," ",""))))-1))))</f>
        <v/>
      </c>
      <c r="G482" s="49" t="str">
        <f t="shared" si="12"/>
        <v/>
      </c>
      <c r="H482" s="49" t="str">
        <f>IF(OR(G482="",G482=0,G482="0"),"",LEFT(G482,C483+1))</f>
        <v/>
      </c>
      <c r="I482" s="246" t="str">
        <f>IF(LEN(TRIM(J482))&gt;0,MAX(I18:I481)+1,"")</f>
        <v/>
      </c>
      <c r="J482" s="110"/>
      <c r="K482" s="107"/>
      <c r="L482" s="107"/>
      <c r="M482" s="150"/>
      <c r="W482" s="3">
        <v>1</v>
      </c>
    </row>
    <row r="483" spans="2:23" ht="21" customHeight="1">
      <c r="B483" s="784"/>
      <c r="C483" s="92">
        <f>C16</f>
        <v>120</v>
      </c>
      <c r="D483" s="49" t="str" cm="1">
        <f t="array" ref="D483">IF(ROW()=ROW(D481),C484,INDEX(E481:E494,ROW()-ROW(D481)))</f>
        <v/>
      </c>
      <c r="E483" s="89" t="str">
        <f>IF(OR(D483="",C483="",C483&lt;=0,F483=""),"",TRIM(MID(D483,LEN(F483)+1+IF(MID(D483,LEN(F483)+1,1)=" ",1,0),99999)))</f>
        <v/>
      </c>
      <c r="F483" s="49" t="str">
        <f>IF(OR(G483="",G483=0,G483="0"),"",IF(LEN(G483)&lt;=C483,G483,IF(LEN(SUBSTITUTE(H483," ",""))=C483+1,LEFT(G483,C483),LEFT(G483,FIND("§",SUBSTITUTE(H483," ","§",LEN(H483)-LEN(SUBSTITUTE(H483," ",""))))-1))))</f>
        <v/>
      </c>
      <c r="G483" s="49" t="str">
        <f t="shared" si="12"/>
        <v/>
      </c>
      <c r="H483" s="49" t="str">
        <f>IF(OR(G483="",G483=0,G483="0"),"",LEFT(G483,C483+1))</f>
        <v/>
      </c>
      <c r="I483" s="246" t="str">
        <f>IF(LEN(TRIM(J483))&gt;0,MAX(I18:I482)+1,"")</f>
        <v/>
      </c>
      <c r="J483" s="110"/>
      <c r="K483" s="107"/>
      <c r="L483" s="107"/>
      <c r="M483" s="150"/>
      <c r="W483" s="3">
        <v>1</v>
      </c>
    </row>
    <row r="484" spans="2:23" ht="21" customHeight="1">
      <c r="B484" s="784"/>
      <c r="C484" s="55" t="str">
        <f>IF(UPPER(TRIM(C17))="X",C488,C482)</f>
        <v/>
      </c>
      <c r="D484" s="49" t="str" cm="1">
        <f t="array" ref="D484">IF(ROW()=ROW(D481),C484,INDEX(E481:E494,ROW()-ROW(D481)))</f>
        <v/>
      </c>
      <c r="E484" s="89" t="str">
        <f>IF(OR(D484="",C483="",C483&lt;=0,F484=""),"",TRIM(MID(D484,LEN(F484)+1+IF(MID(D484,LEN(F484)+1,1)=" ",1,0),99999)))</f>
        <v/>
      </c>
      <c r="F484" s="49" t="str">
        <f>IF(OR(G484="",G484=0,G484="0"),"",IF(LEN(G484)&lt;=C483,G484,IF(LEN(SUBSTITUTE(H484," ",""))=C483+1,LEFT(G484,C483),LEFT(G484,FIND("§",SUBSTITUTE(H484," ","§",LEN(H484)-LEN(SUBSTITUTE(H484," ",""))))-1))))</f>
        <v/>
      </c>
      <c r="G484" s="49" t="str">
        <f t="shared" si="12"/>
        <v/>
      </c>
      <c r="H484" s="49" t="str">
        <f>IF(OR(G484="",G484=0,G484="0"),"",LEFT(G484,C483+1))</f>
        <v/>
      </c>
      <c r="I484" s="246" t="str">
        <f>IF(LEN(TRIM(J484))&gt;0,MAX(I18:I483)+1,"")</f>
        <v/>
      </c>
      <c r="J484" s="110"/>
      <c r="K484" s="107"/>
      <c r="L484" s="107"/>
      <c r="M484" s="150"/>
      <c r="W484" s="3">
        <v>1</v>
      </c>
    </row>
    <row r="485" spans="2:23" ht="21" customHeight="1">
      <c r="B485" s="784"/>
      <c r="C485" s="94" t="str">
        <f>TRIM(SUBSTITUTE(SUBSTITUTE(SUBSTITUTE(SUBSTITUTE(SUBSTITUTE(SUBSTITUTE(SUBSTITUTE(SUBSTITUTE(SUBSTITUTE(SUBSTITUTE(C482,","," "),";"," "),":"," "),"!"," "),"?"," "),"…"," "),"»"," "),"«"," "),"/"," "),"."," "))</f>
        <v/>
      </c>
      <c r="D485" s="49" t="str" cm="1">
        <f t="array" ref="D485">IF(ROW()=ROW(D481),C484,INDEX(E481:E494,ROW()-ROW(D481)))</f>
        <v/>
      </c>
      <c r="E485" s="89" t="str">
        <f>IF(OR(D485="",C483="",C483&lt;=0,F485=""),"",TRIM(MID(D485,LEN(F485)+1+IF(MID(D485,LEN(F485)+1,1)=" ",1,0),99999)))</f>
        <v/>
      </c>
      <c r="F485" s="49" t="str">
        <f>IF(OR(G485="",G485=0,G485="0"),"",IF(LEN(G485)&lt;=C483,G485,IF(LEN(SUBSTITUTE(H485," ",""))=C483+1,LEFT(G485,C483),LEFT(G485,FIND("§",SUBSTITUTE(H485," ","§",LEN(H485)-LEN(SUBSTITUTE(H485," ",""))))-1))))</f>
        <v/>
      </c>
      <c r="G485" s="49" t="str">
        <f t="shared" si="12"/>
        <v/>
      </c>
      <c r="H485" s="49" t="str">
        <f>IF(OR(G485="",G485=0,G485="0"),"",LEFT(G485,C483+1))</f>
        <v/>
      </c>
      <c r="I485" s="246" t="str">
        <f>IF(LEN(TRIM(J485))&gt;0,MAX(I18:I484)+1,"")</f>
        <v/>
      </c>
      <c r="J485" s="110"/>
      <c r="K485" s="107"/>
      <c r="L485" s="107"/>
      <c r="M485" s="150"/>
      <c r="W485" s="3">
        <v>1</v>
      </c>
    </row>
    <row r="486" spans="2:23" ht="21" customHeight="1">
      <c r="B486" s="784"/>
      <c r="C486" s="49" t="str">
        <f>TRIM(SUBSTITUTE(SUBSTITUTE(SUBSTITUTE(SUBSTITUTE(SUBSTITUTE(SUBSTITUTE(SUBSTITUTE(SUBSTITUTE(C485,"("," "),")"," "),CHAR(34)," "),"-"," "),"_"," "),"&lt;"," "),"&gt;"," "),"="," "))</f>
        <v/>
      </c>
      <c r="D486" s="49" t="str" cm="1">
        <f t="array" ref="D486">IF(ROW()=ROW(D481),C484,INDEX(E481:E494,ROW()-ROW(D481)))</f>
        <v/>
      </c>
      <c r="E486" s="89" t="str">
        <f>IF(OR(D486="",C483="",C483&lt;=0,F486=""),"",TRIM(MID(D486,LEN(F486)+1+IF(MID(D486,LEN(F486)+1,1)=" ",1,0),99999)))</f>
        <v/>
      </c>
      <c r="F486" s="49" t="str">
        <f>IF(OR(G486="",G486=0,G486="0"),"",IF(LEN(G486)&lt;=C483,G486,IF(LEN(SUBSTITUTE(H486," ",""))=C483+1,LEFT(G486,C483),LEFT(G486,FIND("§",SUBSTITUTE(H486," ","§",LEN(H486)-LEN(SUBSTITUTE(H486," ",""))))-1))))</f>
        <v/>
      </c>
      <c r="G486" s="49" t="str">
        <f t="shared" si="12"/>
        <v/>
      </c>
      <c r="H486" s="49" t="str">
        <f>IF(OR(G486="",G486=0,G486="0"),"",LEFT(G486,C483+1))</f>
        <v/>
      </c>
      <c r="I486" s="246" t="str">
        <f>IF(LEN(TRIM(J486))&gt;0,MAX(I18:I485)+1,"")</f>
        <v/>
      </c>
      <c r="J486" s="110"/>
      <c r="K486" s="107"/>
      <c r="L486" s="107"/>
      <c r="M486" s="150"/>
      <c r="W486" s="3">
        <v>1</v>
      </c>
    </row>
    <row r="487" spans="2:23" ht="21" customHeight="1">
      <c r="B487" s="784"/>
      <c r="C487" s="55" t="str">
        <f>TRIM(SUBSTITUTE(SUBSTITUTE(SUBSTITUTE(SUBSTITUTE(C486,"►"," "),"▼"," "),"▲"," "),"◄"," "))</f>
        <v/>
      </c>
      <c r="D487" s="49" t="str" cm="1">
        <f t="array" ref="D487">IF(ROW()=ROW(D481),C484,INDEX(E481:E494,ROW()-ROW(D481)))</f>
        <v/>
      </c>
      <c r="E487" s="89" t="str">
        <f>IF(OR(D487="",C483="",C483&lt;=0,F487=""),"",TRIM(MID(D487,LEN(F487)+1+IF(MID(D487,LEN(F487)+1,1)=" ",1,0),99999)))</f>
        <v/>
      </c>
      <c r="F487" s="49" t="str">
        <f>IF(OR(G487="",G487=0,G487="0"),"",IF(LEN(G487)&lt;=C483,G487,IF(LEN(SUBSTITUTE(H487," ",""))=C483+1,LEFT(G487,C483),LEFT(G487,FIND("§",SUBSTITUTE(H487," ","§",LEN(H487)-LEN(SUBSTITUTE(H487," ",""))))-1))))</f>
        <v/>
      </c>
      <c r="G487" s="49" t="str">
        <f t="shared" si="12"/>
        <v/>
      </c>
      <c r="H487" s="49" t="str">
        <f>IF(OR(G487="",G487=0,G487="0"),"",LEFT(G487,C483+1))</f>
        <v/>
      </c>
      <c r="I487" s="246" t="str">
        <f>IF(LEN(TRIM(J487))&gt;0,MAX(I18:I486)+1,"")</f>
        <v/>
      </c>
      <c r="J487" s="110"/>
      <c r="K487" s="107"/>
      <c r="L487" s="107"/>
      <c r="M487" s="150"/>
      <c r="W487" s="3">
        <v>1</v>
      </c>
    </row>
    <row r="488" spans="2:23" ht="21" customHeight="1">
      <c r="B488" s="784"/>
      <c r="C488" s="55" t="str">
        <f>TRIM(SUBSTITUTE(SUBSTITUTE(C487,"“"," "),"”"," "))</f>
        <v/>
      </c>
      <c r="D488" s="49" t="str" cm="1">
        <f t="array" ref="D488">IF(ROW()=ROW(D481),C484,INDEX(E481:E494,ROW()-ROW(D481)))</f>
        <v/>
      </c>
      <c r="E488" s="89" t="str">
        <f>IF(OR(D488="",C483="",C483&lt;=0,F488=""),"",TRIM(MID(D488,LEN(F488)+1+IF(MID(D488,LEN(F488)+1,1)=" ",1,0),99999)))</f>
        <v/>
      </c>
      <c r="F488" s="49" t="str">
        <f>IF(OR(G488="",G488=0,G488="0"),"",IF(LEN(G488)&lt;=C483,G488,IF(LEN(SUBSTITUTE(H488," ",""))=C483+1,LEFT(G488,C483),LEFT(G488,FIND("§",SUBSTITUTE(H488," ","§",LEN(H488)-LEN(SUBSTITUTE(H488," ",""))))-1))))</f>
        <v/>
      </c>
      <c r="G488" s="49" t="str">
        <f t="shared" si="12"/>
        <v/>
      </c>
      <c r="H488" s="49" t="str">
        <f>IF(OR(G488="",G488=0,G488="0"),"",LEFT(G488,C483+1))</f>
        <v/>
      </c>
      <c r="I488" s="246" t="str">
        <f>IF(LEN(TRIM(J488))&gt;0,MAX(I18:I487)+1,"")</f>
        <v/>
      </c>
      <c r="J488" s="110"/>
      <c r="K488" s="107"/>
      <c r="L488" s="107"/>
      <c r="M488" s="150"/>
      <c r="W488" s="3">
        <v>1</v>
      </c>
    </row>
    <row r="489" spans="2:23" ht="21" customHeight="1">
      <c r="B489" s="784"/>
      <c r="C489" s="55"/>
      <c r="D489" s="49" t="str" cm="1">
        <f t="array" ref="D489">IF(ROW()=ROW(D481),C484,INDEX(E481:E494,ROW()-ROW(D481)))</f>
        <v/>
      </c>
      <c r="E489" s="89" t="str">
        <f>IF(OR(D489="",C483="",C483&lt;=0,F489=""),"",TRIM(MID(D489,LEN(F489)+1+IF(MID(D489,LEN(F489)+1,1)=" ",1,0),99999)))</f>
        <v/>
      </c>
      <c r="F489" s="49" t="str">
        <f>IF(OR(G489="",G489=0,G489="0"),"",IF(LEN(G489)&lt;=C483,G489,IF(LEN(SUBSTITUTE(H489," ",""))=C483+1,LEFT(G489,C483),LEFT(G489,FIND("§",SUBSTITUTE(H489," ","§",LEN(H489)-LEN(SUBSTITUTE(H489," ",""))))-1))))</f>
        <v/>
      </c>
      <c r="G489" s="49" t="str">
        <f t="shared" si="12"/>
        <v/>
      </c>
      <c r="H489" s="49" t="str">
        <f>IF(OR(G489="",G489=0,G489="0"),"",LEFT(G489,C483+1))</f>
        <v/>
      </c>
      <c r="I489" s="246" t="str">
        <f>IF(LEN(TRIM(J489))&gt;0,MAX(I18:I488)+1,"")</f>
        <v/>
      </c>
      <c r="J489" s="110"/>
      <c r="K489" s="107"/>
      <c r="L489" s="107"/>
      <c r="M489" s="150"/>
      <c r="W489" s="3">
        <v>1</v>
      </c>
    </row>
    <row r="490" spans="2:23" ht="21" customHeight="1">
      <c r="B490" s="784"/>
      <c r="C490" s="55"/>
      <c r="D490" s="49" t="str" cm="1">
        <f t="array" ref="D490">IF(ROW()=ROW(D481),C484,INDEX(E481:E494,ROW()-ROW(D481)))</f>
        <v/>
      </c>
      <c r="E490" s="89" t="str">
        <f>IF(OR(D490="",C483="",C483&lt;=0,F490=""),"",TRIM(MID(D490,LEN(F490)+1+IF(MID(D490,LEN(F490)+1,1)=" ",1,0),99999)))</f>
        <v/>
      </c>
      <c r="F490" s="49" t="str">
        <f>IF(OR(G490="",G490=0,G490="0"),"",IF(LEN(G490)&lt;=C483,G490,IF(LEN(SUBSTITUTE(H490," ",""))=C483+1,LEFT(G490,C483),LEFT(G490,FIND("§",SUBSTITUTE(H490," ","§",LEN(H490)-LEN(SUBSTITUTE(H490," ",""))))-1))))</f>
        <v/>
      </c>
      <c r="G490" s="49" t="str">
        <f t="shared" si="12"/>
        <v/>
      </c>
      <c r="H490" s="49" t="str">
        <f>IF(OR(G490="",G490=0,G490="0"),"",LEFT(G490,C483+1))</f>
        <v/>
      </c>
      <c r="I490" s="246" t="str">
        <f>IF(LEN(TRIM(J490))&gt;0,MAX(I18:I489)+1,"")</f>
        <v/>
      </c>
      <c r="J490" s="110"/>
      <c r="K490" s="107"/>
      <c r="L490" s="107"/>
      <c r="M490" s="150"/>
      <c r="W490" s="3">
        <v>1</v>
      </c>
    </row>
    <row r="491" spans="2:23" ht="21" customHeight="1">
      <c r="B491" s="784"/>
      <c r="C491" s="55"/>
      <c r="D491" s="49" t="str" cm="1">
        <f t="array" ref="D491">IF(ROW()=ROW(D481),C484,INDEX(E481:E494,ROW()-ROW(D481)))</f>
        <v/>
      </c>
      <c r="E491" s="89" t="str">
        <f>IF(OR(D491="",C483="",C483&lt;=0,F491=""),"",TRIM(MID(D491,LEN(F491)+1+IF(MID(D491,LEN(F491)+1,1)=" ",1,0),99999)))</f>
        <v/>
      </c>
      <c r="F491" s="49" t="str">
        <f>IF(OR(G491="",G491=0,G491="0"),"",IF(LEN(G491)&lt;=C483,G491,IF(LEN(SUBSTITUTE(H491," ",""))=C483+1,LEFT(G491,C483),LEFT(G491,FIND("§",SUBSTITUTE(H491," ","§",LEN(H491)-LEN(SUBSTITUTE(H491," ",""))))-1))))</f>
        <v/>
      </c>
      <c r="G491" s="49" t="str">
        <f t="shared" si="12"/>
        <v/>
      </c>
      <c r="H491" s="49" t="str">
        <f>IF(OR(G491="",G491=0,G491="0"),"",LEFT(G491,C483+1))</f>
        <v/>
      </c>
      <c r="I491" s="246" t="str">
        <f>IF(LEN(TRIM(J491))&gt;0,MAX(I18:I490)+1,"")</f>
        <v/>
      </c>
      <c r="J491" s="110"/>
      <c r="K491" s="107"/>
      <c r="L491" s="107"/>
      <c r="M491" s="150"/>
      <c r="W491" s="3">
        <v>1</v>
      </c>
    </row>
    <row r="492" spans="2:23" ht="21" customHeight="1">
      <c r="B492" s="784"/>
      <c r="C492" s="55"/>
      <c r="D492" s="49" t="str" cm="1">
        <f t="array" ref="D492">IF(ROW()=ROW(D481),C484,INDEX(E481:E494,ROW()-ROW(D481)))</f>
        <v/>
      </c>
      <c r="E492" s="89" t="str">
        <f>IF(OR(D492="",C483="",C483&lt;=0,F492=""),"",TRIM(MID(D492,LEN(F492)+1+IF(MID(D492,LEN(F492)+1,1)=" ",1,0),99999)))</f>
        <v/>
      </c>
      <c r="F492" s="49" t="str">
        <f>IF(OR(G492="",G492=0,G492="0"),"",IF(LEN(G492)&lt;=C483,G492,IF(LEN(SUBSTITUTE(H492," ",""))=C483+1,LEFT(G492,C483),LEFT(G492,FIND("§",SUBSTITUTE(H492," ","§",LEN(H492)-LEN(SUBSTITUTE(H492," ",""))))-1))))</f>
        <v/>
      </c>
      <c r="G492" s="49" t="str">
        <f t="shared" si="12"/>
        <v/>
      </c>
      <c r="H492" s="49" t="str">
        <f>IF(OR(G492="",G492=0,G492="0"),"",LEFT(G492,C483+1))</f>
        <v/>
      </c>
      <c r="I492" s="246" t="str">
        <f>IF(LEN(TRIM(J492))&gt;0,MAX(I18:I491)+1,"")</f>
        <v/>
      </c>
      <c r="J492" s="110"/>
      <c r="K492" s="107"/>
      <c r="L492" s="107"/>
      <c r="M492" s="150"/>
      <c r="W492" s="3">
        <v>1</v>
      </c>
    </row>
    <row r="493" spans="2:23" ht="21" customHeight="1">
      <c r="B493" s="784"/>
      <c r="C493" s="55"/>
      <c r="D493" s="49" t="str" cm="1">
        <f t="array" ref="D493">IF(ROW()=ROW(D481),C484,INDEX(E481:E494,ROW()-ROW(D481)))</f>
        <v/>
      </c>
      <c r="E493" s="89" t="str">
        <f>IF(OR(D493="",C483="",C483&lt;=0,F493=""),"",TRIM(MID(D493,LEN(F493)+1+IF(MID(D493,LEN(F493)+1,1)=" ",1,0),99999)))</f>
        <v/>
      </c>
      <c r="F493" s="49" t="str">
        <f>IF(OR(G493="",G493=0,G493="0"),"",IF(LEN(G493)&lt;=C483,G493,IF(LEN(SUBSTITUTE(H493," ",""))=C483+1,LEFT(G493,C483),LEFT(G493,FIND("§",SUBSTITUTE(H493," ","§",LEN(H493)-LEN(SUBSTITUTE(H493," ",""))))-1))))</f>
        <v/>
      </c>
      <c r="G493" s="49" t="str">
        <f t="shared" si="12"/>
        <v/>
      </c>
      <c r="H493" s="49" t="str">
        <f>IF(OR(G493="",G493=0,G493="0"),"",LEFT(G493,C483+1))</f>
        <v/>
      </c>
      <c r="I493" s="246" t="str">
        <f>IF(LEN(TRIM(J493))&gt;0,MAX(I18:I492)+1,"")</f>
        <v/>
      </c>
      <c r="J493" s="110"/>
      <c r="K493" s="107"/>
      <c r="L493" s="107"/>
      <c r="M493" s="150"/>
      <c r="W493" s="3">
        <v>1</v>
      </c>
    </row>
    <row r="494" spans="2:23" ht="21" customHeight="1">
      <c r="B494" s="784"/>
      <c r="C494" s="55"/>
      <c r="D494" s="49" t="str" cm="1">
        <f t="array" ref="D494">IF(ROW()=ROW(D481),C484,INDEX(E481:E494,ROW()-ROW(D481)))</f>
        <v/>
      </c>
      <c r="E494" s="89" t="str">
        <f>IF(OR(D494="",C483="",C483&lt;=0,F494=""),"",TRIM(MID(D494,LEN(F494)+1+IF(MID(D494,LEN(F494)+1,1)=" ",1,0),99999)))</f>
        <v/>
      </c>
      <c r="F494" s="49" t="str">
        <f>IF(OR(G494="",G494=0,G494="0"),"",IF(LEN(G494)&lt;=C483,G494,IF(LEN(SUBSTITUTE(H494," ",""))=C483+1,LEFT(G494,C483),LEFT(G494,FIND("§",SUBSTITUTE(H494," ","§",LEN(H494)-LEN(SUBSTITUTE(H494," ",""))))-1))))</f>
        <v/>
      </c>
      <c r="G494" s="49" t="str">
        <f t="shared" si="12"/>
        <v/>
      </c>
      <c r="H494" s="49" t="str">
        <f>IF(OR(G494="",G494=0,G494="0"),"",LEFT(G494,C483+1))</f>
        <v/>
      </c>
      <c r="I494" s="246" t="str">
        <f>IF(LEN(TRIM(J494))&gt;0,MAX(I18:I493)+1,"")</f>
        <v/>
      </c>
      <c r="J494" s="110"/>
      <c r="K494" s="107"/>
      <c r="L494" s="107"/>
      <c r="M494" s="150"/>
      <c r="W494" s="3">
        <v>1</v>
      </c>
    </row>
    <row r="495" spans="2:23" ht="21" customHeight="1">
      <c r="B495" s="784"/>
      <c r="C495" s="88" t="str">
        <f>IF(TRIM(SUBSTITUTE(K53,CHAR(160),""))="","",K53)</f>
        <v/>
      </c>
      <c r="D495" s="49" t="str" cm="1">
        <f t="array" ref="D495">IF(ROW()=ROW(D495),C498,INDEX(E495:E508,ROW()-ROW(D495)))</f>
        <v/>
      </c>
      <c r="E495" s="89" t="str">
        <f>IF(OR(D495="",C497="",C497&lt;=0,F495=""),"",TRIM(MID(D495,LEN(F495)+1+IF(MID(D495,LEN(F495)+1,1)=" ",1,0),99999)))</f>
        <v/>
      </c>
      <c r="F495" s="49" t="str">
        <f>IF(OR(G495="",G495=0,G495="0"),"",IF(LEN(G495)&lt;=C497,G495,IF(LEN(SUBSTITUTE(H495," ",""))=C497+1,LEFT(G495,C497),LEFT(G495,FIND("§",SUBSTITUTE(H495," ","§",LEN(H495)-LEN(SUBSTITUTE(H495," ",""))))-1))))</f>
        <v/>
      </c>
      <c r="G495" s="49" t="str">
        <f t="shared" si="12"/>
        <v/>
      </c>
      <c r="H495" s="49" t="str">
        <f>IF(OR(G495="",G495=0,G495="0"),"",LEFT(G495,C497+1))</f>
        <v/>
      </c>
      <c r="I495" s="246" t="str">
        <f>IF(LEN(TRIM(J495))&gt;0,MAX(I18:I494)+1,"")</f>
        <v/>
      </c>
      <c r="J495" s="110"/>
      <c r="K495" s="107"/>
      <c r="L495" s="107"/>
      <c r="M495" s="150"/>
      <c r="W495" s="3">
        <v>1</v>
      </c>
    </row>
    <row r="496" spans="2:23" ht="21" customHeight="1">
      <c r="B496" s="784"/>
      <c r="C496" s="55" t="str">
        <f>TRIM(SUBSTITUTE(SUBSTITUTE(SUBSTITUTE(SUBSTITUTE(SUBSTITUTE(SUBSTITUTE(SUBSTITUTE(SUBSTITUTE(SUBSTITUTE(CLEAN(IF(OR(LEFT(C495,1)="-",LEFT(C495,1)="="),MID(C495,2,99999),C495)),"—","-"),"–","-"),CHAR(160)," "),CHAR(9)," "),CHAR(13)," "),CHAR(10)," ")," "," ")," "," ")," "," "))</f>
        <v/>
      </c>
      <c r="D496" s="49" t="str" cm="1">
        <f t="array" ref="D496">IF(ROW()=ROW(D495),C498,INDEX(E495:E508,ROW()-ROW(D495)))</f>
        <v/>
      </c>
      <c r="E496" s="89" t="str">
        <f>IF(OR(D496="",C497="",C497&lt;=0,F496=""),"",TRIM(MID(D496,LEN(F496)+1+IF(MID(D496,LEN(F496)+1,1)=" ",1,0),99999)))</f>
        <v/>
      </c>
      <c r="F496" s="49" t="str">
        <f>IF(OR(G496="",G496=0,G496="0"),"",IF(LEN(G496)&lt;=C497,G496,IF(LEN(SUBSTITUTE(H496," ",""))=C497+1,LEFT(G496,C497),LEFT(G496,FIND("§",SUBSTITUTE(H496," ","§",LEN(H496)-LEN(SUBSTITUTE(H496," ",""))))-1))))</f>
        <v/>
      </c>
      <c r="G496" s="49" t="str">
        <f t="shared" si="12"/>
        <v/>
      </c>
      <c r="H496" s="49" t="str">
        <f>IF(OR(G496="",G496=0,G496="0"),"",LEFT(G496,C497+1))</f>
        <v/>
      </c>
      <c r="I496" s="246" t="str">
        <f>IF(LEN(TRIM(J496))&gt;0,MAX(I18:I495)+1,"")</f>
        <v/>
      </c>
      <c r="J496" s="110"/>
      <c r="K496" s="107"/>
      <c r="L496" s="107"/>
      <c r="M496" s="150"/>
      <c r="W496" s="3">
        <v>1</v>
      </c>
    </row>
    <row r="497" spans="2:23" ht="21" customHeight="1">
      <c r="B497" s="784"/>
      <c r="C497" s="92">
        <f>C16</f>
        <v>120</v>
      </c>
      <c r="D497" s="49" t="str" cm="1">
        <f t="array" ref="D497">IF(ROW()=ROW(D495),C498,INDEX(E495:E508,ROW()-ROW(D495)))</f>
        <v/>
      </c>
      <c r="E497" s="89" t="str">
        <f>IF(OR(D497="",C497="",C497&lt;=0,F497=""),"",TRIM(MID(D497,LEN(F497)+1+IF(MID(D497,LEN(F497)+1,1)=" ",1,0),99999)))</f>
        <v/>
      </c>
      <c r="F497" s="49" t="str">
        <f>IF(OR(G497="",G497=0,G497="0"),"",IF(LEN(G497)&lt;=C497,G497,IF(LEN(SUBSTITUTE(H497," ",""))=C497+1,LEFT(G497,C497),LEFT(G497,FIND("§",SUBSTITUTE(H497," ","§",LEN(H497)-LEN(SUBSTITUTE(H497," ",""))))-1))))</f>
        <v/>
      </c>
      <c r="G497" s="49" t="str">
        <f t="shared" si="12"/>
        <v/>
      </c>
      <c r="H497" s="49" t="str">
        <f>IF(OR(G497="",G497=0,G497="0"),"",LEFT(G497,C497+1))</f>
        <v/>
      </c>
      <c r="I497" s="246" t="str">
        <f>IF(LEN(TRIM(J497))&gt;0,MAX(I18:I496)+1,"")</f>
        <v/>
      </c>
      <c r="J497" s="110"/>
      <c r="K497" s="107"/>
      <c r="L497" s="107"/>
      <c r="M497" s="150"/>
      <c r="W497" s="3">
        <v>1</v>
      </c>
    </row>
    <row r="498" spans="2:23" ht="21" customHeight="1">
      <c r="B498" s="784"/>
      <c r="C498" s="55" t="str">
        <f>IF(UPPER(TRIM(C17))="X",C502,C496)</f>
        <v/>
      </c>
      <c r="D498" s="49" t="str" cm="1">
        <f t="array" ref="D498">IF(ROW()=ROW(D495),C498,INDEX(E495:E508,ROW()-ROW(D495)))</f>
        <v/>
      </c>
      <c r="E498" s="89" t="str">
        <f>IF(OR(D498="",C497="",C497&lt;=0,F498=""),"",TRIM(MID(D498,LEN(F498)+1+IF(MID(D498,LEN(F498)+1,1)=" ",1,0),99999)))</f>
        <v/>
      </c>
      <c r="F498" s="49" t="str">
        <f>IF(OR(G498="",G498=0,G498="0"),"",IF(LEN(G498)&lt;=C497,G498,IF(LEN(SUBSTITUTE(H498," ",""))=C497+1,LEFT(G498,C497),LEFT(G498,FIND("§",SUBSTITUTE(H498," ","§",LEN(H498)-LEN(SUBSTITUTE(H498," ",""))))-1))))</f>
        <v/>
      </c>
      <c r="G498" s="49" t="str">
        <f t="shared" si="12"/>
        <v/>
      </c>
      <c r="H498" s="49" t="str">
        <f>IF(OR(G498="",G498=0,G498="0"),"",LEFT(G498,C497+1))</f>
        <v/>
      </c>
      <c r="I498" s="246" t="str">
        <f>IF(LEN(TRIM(J498))&gt;0,MAX(I18:I497)+1,"")</f>
        <v/>
      </c>
      <c r="J498" s="110"/>
      <c r="K498" s="107"/>
      <c r="L498" s="107"/>
      <c r="M498" s="150"/>
      <c r="W498" s="3">
        <v>1</v>
      </c>
    </row>
    <row r="499" spans="2:23" ht="21" customHeight="1">
      <c r="B499" s="784"/>
      <c r="C499" s="94" t="str">
        <f>TRIM(SUBSTITUTE(SUBSTITUTE(SUBSTITUTE(SUBSTITUTE(SUBSTITUTE(SUBSTITUTE(SUBSTITUTE(SUBSTITUTE(SUBSTITUTE(SUBSTITUTE(C496,","," "),";"," "),":"," "),"!"," "),"?"," "),"…"," "),"»"," "),"«"," "),"/"," "),"."," "))</f>
        <v/>
      </c>
      <c r="D499" s="49" t="str" cm="1">
        <f t="array" ref="D499">IF(ROW()=ROW(D495),C498,INDEX(E495:E508,ROW()-ROW(D495)))</f>
        <v/>
      </c>
      <c r="E499" s="89" t="str">
        <f>IF(OR(D499="",C497="",C497&lt;=0,F499=""),"",TRIM(MID(D499,LEN(F499)+1+IF(MID(D499,LEN(F499)+1,1)=" ",1,0),99999)))</f>
        <v/>
      </c>
      <c r="F499" s="49" t="str">
        <f>IF(OR(G499="",G499=0,G499="0"),"",IF(LEN(G499)&lt;=C497,G499,IF(LEN(SUBSTITUTE(H499," ",""))=C497+1,LEFT(G499,C497),LEFT(G499,FIND("§",SUBSTITUTE(H499," ","§",LEN(H499)-LEN(SUBSTITUTE(H499," ",""))))-1))))</f>
        <v/>
      </c>
      <c r="G499" s="49" t="str">
        <f t="shared" si="12"/>
        <v/>
      </c>
      <c r="H499" s="49" t="str">
        <f>IF(OR(G499="",G499=0,G499="0"),"",LEFT(G499,C497+1))</f>
        <v/>
      </c>
      <c r="I499" s="246" t="str">
        <f>IF(LEN(TRIM(J499))&gt;0,MAX(I18:I498)+1,"")</f>
        <v/>
      </c>
      <c r="J499" s="110"/>
      <c r="K499" s="107"/>
      <c r="L499" s="107"/>
      <c r="M499" s="150"/>
      <c r="W499" s="3">
        <v>1</v>
      </c>
    </row>
    <row r="500" spans="2:23" ht="21" customHeight="1">
      <c r="B500" s="784"/>
      <c r="C500" s="49" t="str">
        <f>TRIM(SUBSTITUTE(SUBSTITUTE(SUBSTITUTE(SUBSTITUTE(SUBSTITUTE(SUBSTITUTE(SUBSTITUTE(SUBSTITUTE(C499,"("," "),")"," "),CHAR(34)," "),"-"," "),"_"," "),"&lt;"," "),"&gt;"," "),"="," "))</f>
        <v/>
      </c>
      <c r="D500" s="49" t="str" cm="1">
        <f t="array" ref="D500">IF(ROW()=ROW(D495),C498,INDEX(E495:E508,ROW()-ROW(D495)))</f>
        <v/>
      </c>
      <c r="E500" s="89" t="str">
        <f>IF(OR(D500="",C497="",C497&lt;=0,F500=""),"",TRIM(MID(D500,LEN(F500)+1+IF(MID(D500,LEN(F500)+1,1)=" ",1,0),99999)))</f>
        <v/>
      </c>
      <c r="F500" s="49" t="str">
        <f>IF(OR(G500="",G500=0,G500="0"),"",IF(LEN(G500)&lt;=C497,G500,IF(LEN(SUBSTITUTE(H500," ",""))=C497+1,LEFT(G500,C497),LEFT(G500,FIND("§",SUBSTITUTE(H500," ","§",LEN(H500)-LEN(SUBSTITUTE(H500," ",""))))-1))))</f>
        <v/>
      </c>
      <c r="G500" s="49" t="str">
        <f t="shared" si="12"/>
        <v/>
      </c>
      <c r="H500" s="49" t="str">
        <f>IF(OR(G500="",G500=0,G500="0"),"",LEFT(G500,C497+1))</f>
        <v/>
      </c>
      <c r="I500" s="246" t="str">
        <f>IF(LEN(TRIM(J500))&gt;0,MAX(I18:I499)+1,"")</f>
        <v/>
      </c>
      <c r="J500" s="110"/>
      <c r="K500" s="107"/>
      <c r="L500" s="107"/>
      <c r="M500" s="150"/>
      <c r="W500" s="3">
        <v>1</v>
      </c>
    </row>
    <row r="501" spans="2:23" ht="21" customHeight="1">
      <c r="B501" s="784"/>
      <c r="C501" s="55" t="str">
        <f>TRIM(SUBSTITUTE(SUBSTITUTE(SUBSTITUTE(SUBSTITUTE(C500,"►"," "),"▼"," "),"▲"," "),"◄"," "))</f>
        <v/>
      </c>
      <c r="D501" s="49" t="str" cm="1">
        <f t="array" ref="D501">IF(ROW()=ROW(D495),C498,INDEX(E495:E508,ROW()-ROW(D495)))</f>
        <v/>
      </c>
      <c r="E501" s="89" t="str">
        <f>IF(OR(D501="",C497="",C497&lt;=0,F501=""),"",TRIM(MID(D501,LEN(F501)+1+IF(MID(D501,LEN(F501)+1,1)=" ",1,0),99999)))</f>
        <v/>
      </c>
      <c r="F501" s="49" t="str">
        <f>IF(OR(G501="",G501=0,G501="0"),"",IF(LEN(G501)&lt;=C497,G501,IF(LEN(SUBSTITUTE(H501," ",""))=C497+1,LEFT(G501,C497),LEFT(G501,FIND("§",SUBSTITUTE(H501," ","§",LEN(H501)-LEN(SUBSTITUTE(H501," ",""))))-1))))</f>
        <v/>
      </c>
      <c r="G501" s="49" t="str">
        <f t="shared" si="12"/>
        <v/>
      </c>
      <c r="H501" s="49" t="str">
        <f>IF(OR(G501="",G501=0,G501="0"),"",LEFT(G501,C497+1))</f>
        <v/>
      </c>
      <c r="I501" s="246" t="str">
        <f>IF(LEN(TRIM(J501))&gt;0,MAX(I18:I500)+1,"")</f>
        <v/>
      </c>
      <c r="J501" s="110"/>
      <c r="K501" s="107"/>
      <c r="L501" s="107"/>
      <c r="M501" s="150"/>
      <c r="W501" s="3">
        <v>1</v>
      </c>
    </row>
    <row r="502" spans="2:23" ht="21" customHeight="1">
      <c r="B502" s="784"/>
      <c r="C502" s="55" t="str">
        <f>TRIM(SUBSTITUTE(SUBSTITUTE(C501,"“"," "),"”"," "))</f>
        <v/>
      </c>
      <c r="D502" s="49" t="str" cm="1">
        <f t="array" ref="D502">IF(ROW()=ROW(D495),C498,INDEX(E495:E508,ROW()-ROW(D495)))</f>
        <v/>
      </c>
      <c r="E502" s="89" t="str">
        <f>IF(OR(D502="",C497="",C497&lt;=0,F502=""),"",TRIM(MID(D502,LEN(F502)+1+IF(MID(D502,LEN(F502)+1,1)=" ",1,0),99999)))</f>
        <v/>
      </c>
      <c r="F502" s="49" t="str">
        <f>IF(OR(G502="",G502=0,G502="0"),"",IF(LEN(G502)&lt;=C497,G502,IF(LEN(SUBSTITUTE(H502," ",""))=C497+1,LEFT(G502,C497),LEFT(G502,FIND("§",SUBSTITUTE(H502," ","§",LEN(H502)-LEN(SUBSTITUTE(H502," ",""))))-1))))</f>
        <v/>
      </c>
      <c r="G502" s="49" t="str">
        <f t="shared" si="12"/>
        <v/>
      </c>
      <c r="H502" s="49" t="str">
        <f>IF(OR(G502="",G502=0,G502="0"),"",LEFT(G502,C497+1))</f>
        <v/>
      </c>
      <c r="I502" s="246" t="str">
        <f>IF(LEN(TRIM(J502))&gt;0,MAX(I18:I501)+1,"")</f>
        <v/>
      </c>
      <c r="J502" s="110"/>
      <c r="K502" s="107"/>
      <c r="L502" s="107"/>
      <c r="M502" s="150"/>
      <c r="W502" s="3">
        <v>1</v>
      </c>
    </row>
    <row r="503" spans="2:23" ht="21" customHeight="1">
      <c r="B503" s="784"/>
      <c r="C503" s="55"/>
      <c r="D503" s="49" t="str" cm="1">
        <f t="array" ref="D503">IF(ROW()=ROW(D495),C498,INDEX(E495:E508,ROW()-ROW(D495)))</f>
        <v/>
      </c>
      <c r="E503" s="89" t="str">
        <f>IF(OR(D503="",C497="",C497&lt;=0,F503=""),"",TRIM(MID(D503,LEN(F503)+1+IF(MID(D503,LEN(F503)+1,1)=" ",1,0),99999)))</f>
        <v/>
      </c>
      <c r="F503" s="49" t="str">
        <f>IF(OR(G503="",G503=0,G503="0"),"",IF(LEN(G503)&lt;=C497,G503,IF(LEN(SUBSTITUTE(H503," ",""))=C497+1,LEFT(G503,C497),LEFT(G503,FIND("§",SUBSTITUTE(H503," ","§",LEN(H503)-LEN(SUBSTITUTE(H503," ",""))))-1))))</f>
        <v/>
      </c>
      <c r="G503" s="49" t="str">
        <f t="shared" si="12"/>
        <v/>
      </c>
      <c r="H503" s="49" t="str">
        <f>IF(OR(G503="",G503=0,G503="0"),"",LEFT(G503,C497+1))</f>
        <v/>
      </c>
      <c r="I503" s="246" t="str">
        <f>IF(LEN(TRIM(J503))&gt;0,MAX(I18:I502)+1,"")</f>
        <v/>
      </c>
      <c r="J503" s="110"/>
      <c r="K503" s="107"/>
      <c r="L503" s="107"/>
      <c r="M503" s="150"/>
      <c r="W503" s="3">
        <v>1</v>
      </c>
    </row>
    <row r="504" spans="2:23" ht="21" customHeight="1">
      <c r="B504" s="784"/>
      <c r="C504" s="55"/>
      <c r="D504" s="49" t="str" cm="1">
        <f t="array" ref="D504">IF(ROW()=ROW(D495),C498,INDEX(E495:E508,ROW()-ROW(D495)))</f>
        <v/>
      </c>
      <c r="E504" s="89" t="str">
        <f>IF(OR(D504="",C497="",C497&lt;=0,F504=""),"",TRIM(MID(D504,LEN(F504)+1+IF(MID(D504,LEN(F504)+1,1)=" ",1,0),99999)))</f>
        <v/>
      </c>
      <c r="F504" s="49" t="str">
        <f>IF(OR(G504="",G504=0,G504="0"),"",IF(LEN(G504)&lt;=C497,G504,IF(LEN(SUBSTITUTE(H504," ",""))=C497+1,LEFT(G504,C497),LEFT(G504,FIND("§",SUBSTITUTE(H504," ","§",LEN(H504)-LEN(SUBSTITUTE(H504," ",""))))-1))))</f>
        <v/>
      </c>
      <c r="G504" s="49" t="str">
        <f t="shared" si="12"/>
        <v/>
      </c>
      <c r="H504" s="49" t="str">
        <f>IF(OR(G504="",G504=0,G504="0"),"",LEFT(G504,C497+1))</f>
        <v/>
      </c>
      <c r="I504" s="246" t="str">
        <f>IF(LEN(TRIM(J504))&gt;0,MAX(I18:I503)+1,"")</f>
        <v/>
      </c>
      <c r="J504" s="110"/>
      <c r="K504" s="107"/>
      <c r="L504" s="107"/>
      <c r="M504" s="150"/>
      <c r="W504" s="3">
        <v>1</v>
      </c>
    </row>
    <row r="505" spans="2:23" ht="21" customHeight="1">
      <c r="B505" s="784"/>
      <c r="C505" s="55"/>
      <c r="D505" s="49" t="str" cm="1">
        <f t="array" ref="D505">IF(ROW()=ROW(D495),C498,INDEX(E495:E508,ROW()-ROW(D495)))</f>
        <v/>
      </c>
      <c r="E505" s="89" t="str">
        <f>IF(OR(D505="",C497="",C497&lt;=0,F505=""),"",TRIM(MID(D505,LEN(F505)+1+IF(MID(D505,LEN(F505)+1,1)=" ",1,0),99999)))</f>
        <v/>
      </c>
      <c r="F505" s="49" t="str">
        <f>IF(OR(G505="",G505=0,G505="0"),"",IF(LEN(G505)&lt;=C497,G505,IF(LEN(SUBSTITUTE(H505," ",""))=C497+1,LEFT(G505,C497),LEFT(G505,FIND("§",SUBSTITUTE(H505," ","§",LEN(H505)-LEN(SUBSTITUTE(H505," ",""))))-1))))</f>
        <v/>
      </c>
      <c r="G505" s="49" t="str">
        <f t="shared" si="12"/>
        <v/>
      </c>
      <c r="H505" s="49" t="str">
        <f>IF(OR(G505="",G505=0,G505="0"),"",LEFT(G505,C497+1))</f>
        <v/>
      </c>
      <c r="I505" s="246" t="str">
        <f>IF(LEN(TRIM(J505))&gt;0,MAX(I18:I504)+1,"")</f>
        <v/>
      </c>
      <c r="J505" s="110"/>
      <c r="K505" s="107"/>
      <c r="L505" s="107"/>
      <c r="M505" s="150"/>
      <c r="W505" s="3">
        <v>1</v>
      </c>
    </row>
    <row r="506" spans="2:23" ht="21" customHeight="1">
      <c r="B506" s="784"/>
      <c r="C506" s="55"/>
      <c r="D506" s="49" t="str" cm="1">
        <f t="array" ref="D506">IF(ROW()=ROW(D495),C498,INDEX(E495:E508,ROW()-ROW(D495)))</f>
        <v/>
      </c>
      <c r="E506" s="89" t="str">
        <f>IF(OR(D506="",C497="",C497&lt;=0,F506=""),"",TRIM(MID(D506,LEN(F506)+1+IF(MID(D506,LEN(F506)+1,1)=" ",1,0),99999)))</f>
        <v/>
      </c>
      <c r="F506" s="49" t="str">
        <f>IF(OR(G506="",G506=0,G506="0"),"",IF(LEN(G506)&lt;=C497,G506,IF(LEN(SUBSTITUTE(H506," ",""))=C497+1,LEFT(G506,C497),LEFT(G506,FIND("§",SUBSTITUTE(H506," ","§",LEN(H506)-LEN(SUBSTITUTE(H506," ",""))))-1))))</f>
        <v/>
      </c>
      <c r="G506" s="49" t="str">
        <f t="shared" si="12"/>
        <v/>
      </c>
      <c r="H506" s="49" t="str">
        <f>IF(OR(G506="",G506=0,G506="0"),"",LEFT(G506,C497+1))</f>
        <v/>
      </c>
      <c r="I506" s="246" t="str">
        <f>IF(LEN(TRIM(J506))&gt;0,MAX(I18:I505)+1,"")</f>
        <v/>
      </c>
      <c r="J506" s="110"/>
      <c r="K506" s="107"/>
      <c r="L506" s="107"/>
      <c r="M506" s="150"/>
      <c r="W506" s="3">
        <v>1</v>
      </c>
    </row>
    <row r="507" spans="2:23" ht="21" customHeight="1">
      <c r="B507" s="784"/>
      <c r="C507" s="55"/>
      <c r="D507" s="49" t="str" cm="1">
        <f t="array" ref="D507">IF(ROW()=ROW(D495),C498,INDEX(E495:E508,ROW()-ROW(D495)))</f>
        <v/>
      </c>
      <c r="E507" s="89" t="str">
        <f>IF(OR(D507="",C497="",C497&lt;=0,F507=""),"",TRIM(MID(D507,LEN(F507)+1+IF(MID(D507,LEN(F507)+1,1)=" ",1,0),99999)))</f>
        <v/>
      </c>
      <c r="F507" s="49" t="str">
        <f>IF(OR(G507="",G507=0,G507="0"),"",IF(LEN(G507)&lt;=C497,G507,IF(LEN(SUBSTITUTE(H507," ",""))=C497+1,LEFT(G507,C497),LEFT(G507,FIND("§",SUBSTITUTE(H507," ","§",LEN(H507)-LEN(SUBSTITUTE(H507," ",""))))-1))))</f>
        <v/>
      </c>
      <c r="G507" s="49" t="str">
        <f t="shared" si="12"/>
        <v/>
      </c>
      <c r="H507" s="49" t="str">
        <f>IF(OR(G507="",G507=0,G507="0"),"",LEFT(G507,C497+1))</f>
        <v/>
      </c>
      <c r="I507" s="246" t="str">
        <f>IF(LEN(TRIM(J507))&gt;0,MAX(I18:I506)+1,"")</f>
        <v/>
      </c>
      <c r="J507" s="110"/>
      <c r="K507" s="107"/>
      <c r="L507" s="107"/>
      <c r="M507" s="150"/>
      <c r="W507" s="3">
        <v>1</v>
      </c>
    </row>
    <row r="508" spans="2:23" ht="21" customHeight="1">
      <c r="B508" s="784"/>
      <c r="C508" s="55"/>
      <c r="D508" s="49" t="str" cm="1">
        <f t="array" ref="D508">IF(ROW()=ROW(D495),C498,INDEX(E495:E508,ROW()-ROW(D495)))</f>
        <v/>
      </c>
      <c r="E508" s="89" t="str">
        <f>IF(OR(D508="",C497="",C497&lt;=0,F508=""),"",TRIM(MID(D508,LEN(F508)+1+IF(MID(D508,LEN(F508)+1,1)=" ",1,0),99999)))</f>
        <v/>
      </c>
      <c r="F508" s="49" t="str">
        <f>IF(OR(G508="",G508=0,G508="0"),"",IF(LEN(G508)&lt;=C497,G508,IF(LEN(SUBSTITUTE(H508," ",""))=C497+1,LEFT(G508,C497),LEFT(G508,FIND("§",SUBSTITUTE(H508," ","§",LEN(H508)-LEN(SUBSTITUTE(H508," ",""))))-1))))</f>
        <v/>
      </c>
      <c r="G508" s="49" t="str">
        <f t="shared" si="12"/>
        <v/>
      </c>
      <c r="H508" s="49" t="str">
        <f>IF(OR(G508="",G508=0,G508="0"),"",LEFT(G508,C497+1))</f>
        <v/>
      </c>
      <c r="I508" s="246" t="str">
        <f>IF(LEN(TRIM(J508))&gt;0,MAX(I18:I507)+1,"")</f>
        <v/>
      </c>
      <c r="J508" s="110"/>
      <c r="K508" s="107"/>
      <c r="L508" s="107"/>
      <c r="M508" s="150"/>
      <c r="W508" s="3">
        <v>1</v>
      </c>
    </row>
    <row r="509" spans="2:23" ht="21" customHeight="1">
      <c r="B509" s="784"/>
      <c r="C509" s="88" t="str">
        <f>IF(TRIM(SUBSTITUTE(K54,CHAR(160),""))="","",K54)</f>
        <v/>
      </c>
      <c r="D509" s="49" t="str" cm="1">
        <f t="array" ref="D509">IF(ROW()=ROW(D509),C512,INDEX(E509:E522,ROW()-ROW(D509)))</f>
        <v/>
      </c>
      <c r="E509" s="89" t="str">
        <f>IF(OR(D509="",C511="",C511&lt;=0,F509=""),"",TRIM(MID(D509,LEN(F509)+1+IF(MID(D509,LEN(F509)+1,1)=" ",1,0),99999)))</f>
        <v/>
      </c>
      <c r="F509" s="49" t="str">
        <f>IF(OR(G509="",G509=0,G509="0"),"",IF(LEN(G509)&lt;=C511,G509,IF(LEN(SUBSTITUTE(H509," ",""))=C511+1,LEFT(G509,C511),LEFT(G509,FIND("§",SUBSTITUTE(H509," ","§",LEN(H509)-LEN(SUBSTITUTE(H509," ",""))))-1))))</f>
        <v/>
      </c>
      <c r="G509" s="49" t="str">
        <f t="shared" si="12"/>
        <v/>
      </c>
      <c r="H509" s="49" t="str">
        <f>IF(OR(G509="",G509=0,G509="0"),"",LEFT(G509,C511+1))</f>
        <v/>
      </c>
      <c r="I509" s="246" t="str">
        <f>IF(LEN(TRIM(J509))&gt;0,MAX(I18:I508)+1,"")</f>
        <v/>
      </c>
      <c r="J509" s="110"/>
      <c r="K509" s="107"/>
      <c r="L509" s="107"/>
      <c r="M509" s="150"/>
      <c r="W509" s="3">
        <v>1</v>
      </c>
    </row>
    <row r="510" spans="2:23" ht="21" customHeight="1">
      <c r="B510" s="784"/>
      <c r="C510" s="55" t="str">
        <f>TRIM(SUBSTITUTE(SUBSTITUTE(SUBSTITUTE(SUBSTITUTE(SUBSTITUTE(SUBSTITUTE(SUBSTITUTE(SUBSTITUTE(SUBSTITUTE(CLEAN(IF(OR(LEFT(C509,1)="-",LEFT(C509,1)="="),MID(C509,2,99999),C509)),"—","-"),"–","-"),CHAR(160)," "),CHAR(9)," "),CHAR(13)," "),CHAR(10)," ")," "," ")," "," ")," "," "))</f>
        <v/>
      </c>
      <c r="D510" s="49" t="str" cm="1">
        <f t="array" ref="D510">IF(ROW()=ROW(D509),C512,INDEX(E509:E522,ROW()-ROW(D509)))</f>
        <v/>
      </c>
      <c r="E510" s="89" t="str">
        <f>IF(OR(D510="",C511="",C511&lt;=0,F510=""),"",TRIM(MID(D510,LEN(F510)+1+IF(MID(D510,LEN(F510)+1,1)=" ",1,0),99999)))</f>
        <v/>
      </c>
      <c r="F510" s="49" t="str">
        <f>IF(OR(G510="",G510=0,G510="0"),"",IF(LEN(G510)&lt;=C511,G510,IF(LEN(SUBSTITUTE(H510," ",""))=C511+1,LEFT(G510,C511),LEFT(G510,FIND("§",SUBSTITUTE(H510," ","§",LEN(H510)-LEN(SUBSTITUTE(H510," ",""))))-1))))</f>
        <v/>
      </c>
      <c r="G510" s="49" t="str">
        <f t="shared" si="12"/>
        <v/>
      </c>
      <c r="H510" s="49" t="str">
        <f>IF(OR(G510="",G510=0,G510="0"),"",LEFT(G510,C511+1))</f>
        <v/>
      </c>
      <c r="I510" s="246" t="str">
        <f>IF(LEN(TRIM(J510))&gt;0,MAX(I18:I509)+1,"")</f>
        <v/>
      </c>
      <c r="J510" s="110"/>
      <c r="K510" s="107"/>
      <c r="L510" s="107"/>
      <c r="M510" s="150"/>
      <c r="W510" s="3">
        <v>1</v>
      </c>
    </row>
    <row r="511" spans="2:23" ht="21" customHeight="1">
      <c r="B511" s="784"/>
      <c r="C511" s="92">
        <f>C16</f>
        <v>120</v>
      </c>
      <c r="D511" s="49" t="str" cm="1">
        <f t="array" ref="D511">IF(ROW()=ROW(D509),C512,INDEX(E509:E522,ROW()-ROW(D509)))</f>
        <v/>
      </c>
      <c r="E511" s="89" t="str">
        <f>IF(OR(D511="",C511="",C511&lt;=0,F511=""),"",TRIM(MID(D511,LEN(F511)+1+IF(MID(D511,LEN(F511)+1,1)=" ",1,0),99999)))</f>
        <v/>
      </c>
      <c r="F511" s="49" t="str">
        <f>IF(OR(G511="",G511=0,G511="0"),"",IF(LEN(G511)&lt;=C511,G511,IF(LEN(SUBSTITUTE(H511," ",""))=C511+1,LEFT(G511,C511),LEFT(G511,FIND("§",SUBSTITUTE(H511," ","§",LEN(H511)-LEN(SUBSTITUTE(H511," ",""))))-1))))</f>
        <v/>
      </c>
      <c r="G511" s="49" t="str">
        <f t="shared" si="12"/>
        <v/>
      </c>
      <c r="H511" s="49" t="str">
        <f>IF(OR(G511="",G511=0,G511="0"),"",LEFT(G511,C511+1))</f>
        <v/>
      </c>
      <c r="I511" s="246" t="str">
        <f>IF(LEN(TRIM(J511))&gt;0,MAX(I18:I510)+1,"")</f>
        <v/>
      </c>
      <c r="J511" s="110"/>
      <c r="K511" s="107"/>
      <c r="L511" s="107"/>
      <c r="M511" s="150"/>
      <c r="W511" s="3">
        <v>1</v>
      </c>
    </row>
    <row r="512" spans="2:23" ht="21" customHeight="1">
      <c r="B512" s="784"/>
      <c r="C512" s="55" t="str">
        <f>IF(UPPER(TRIM(C17))="X",C516,C510)</f>
        <v/>
      </c>
      <c r="D512" s="49" t="str" cm="1">
        <f t="array" ref="D512">IF(ROW()=ROW(D509),C512,INDEX(E509:E522,ROW()-ROW(D509)))</f>
        <v/>
      </c>
      <c r="E512" s="89" t="str">
        <f>IF(OR(D512="",C511="",C511&lt;=0,F512=""),"",TRIM(MID(D512,LEN(F512)+1+IF(MID(D512,LEN(F512)+1,1)=" ",1,0),99999)))</f>
        <v/>
      </c>
      <c r="F512" s="49" t="str">
        <f>IF(OR(G512="",G512=0,G512="0"),"",IF(LEN(G512)&lt;=C511,G512,IF(LEN(SUBSTITUTE(H512," ",""))=C511+1,LEFT(G512,C511),LEFT(G512,FIND("§",SUBSTITUTE(H512," ","§",LEN(H512)-LEN(SUBSTITUTE(H512," ",""))))-1))))</f>
        <v/>
      </c>
      <c r="G512" s="49" t="str">
        <f t="shared" si="12"/>
        <v/>
      </c>
      <c r="H512" s="49" t="str">
        <f>IF(OR(G512="",G512=0,G512="0"),"",LEFT(G512,C511+1))</f>
        <v/>
      </c>
      <c r="I512" s="246" t="str">
        <f>IF(LEN(TRIM(J512))&gt;0,MAX(I18:I511)+1,"")</f>
        <v/>
      </c>
      <c r="J512" s="110"/>
      <c r="K512" s="107"/>
      <c r="L512" s="107"/>
      <c r="M512" s="150"/>
      <c r="W512" s="3">
        <v>1</v>
      </c>
    </row>
    <row r="513" spans="2:23" ht="21" customHeight="1">
      <c r="B513" s="784"/>
      <c r="C513" s="94" t="str">
        <f>TRIM(SUBSTITUTE(SUBSTITUTE(SUBSTITUTE(SUBSTITUTE(SUBSTITUTE(SUBSTITUTE(SUBSTITUTE(SUBSTITUTE(SUBSTITUTE(SUBSTITUTE(C510,","," "),";"," "),":"," "),"!"," "),"?"," "),"…"," "),"»"," "),"«"," "),"/"," "),"."," "))</f>
        <v/>
      </c>
      <c r="D513" s="49" t="str" cm="1">
        <f t="array" ref="D513">IF(ROW()=ROW(D509),C512,INDEX(E509:E522,ROW()-ROW(D509)))</f>
        <v/>
      </c>
      <c r="E513" s="89" t="str">
        <f>IF(OR(D513="",C511="",C511&lt;=0,F513=""),"",TRIM(MID(D513,LEN(F513)+1+IF(MID(D513,LEN(F513)+1,1)=" ",1,0),99999)))</f>
        <v/>
      </c>
      <c r="F513" s="49" t="str">
        <f>IF(OR(G513="",G513=0,G513="0"),"",IF(LEN(G513)&lt;=C511,G513,IF(LEN(SUBSTITUTE(H513," ",""))=C511+1,LEFT(G513,C511),LEFT(G513,FIND("§",SUBSTITUTE(H513," ","§",LEN(H513)-LEN(SUBSTITUTE(H513," ",""))))-1))))</f>
        <v/>
      </c>
      <c r="G513" s="49" t="str">
        <f t="shared" si="12"/>
        <v/>
      </c>
      <c r="H513" s="49" t="str">
        <f>IF(OR(G513="",G513=0,G513="0"),"",LEFT(G513,C511+1))</f>
        <v/>
      </c>
      <c r="I513" s="246" t="str">
        <f>IF(LEN(TRIM(J513))&gt;0,MAX(I18:I512)+1,"")</f>
        <v/>
      </c>
      <c r="J513" s="110"/>
      <c r="K513" s="107"/>
      <c r="L513" s="107"/>
      <c r="M513" s="150"/>
      <c r="W513" s="3">
        <v>1</v>
      </c>
    </row>
    <row r="514" spans="2:23" ht="21" customHeight="1">
      <c r="B514" s="784"/>
      <c r="C514" s="49" t="str">
        <f>TRIM(SUBSTITUTE(SUBSTITUTE(SUBSTITUTE(SUBSTITUTE(SUBSTITUTE(SUBSTITUTE(SUBSTITUTE(SUBSTITUTE(C513,"("," "),")"," "),CHAR(34)," "),"-"," "),"_"," "),"&lt;"," "),"&gt;"," "),"="," "))</f>
        <v/>
      </c>
      <c r="D514" s="49" t="str" cm="1">
        <f t="array" ref="D514">IF(ROW()=ROW(D509),C512,INDEX(E509:E522,ROW()-ROW(D509)))</f>
        <v/>
      </c>
      <c r="E514" s="89" t="str">
        <f>IF(OR(D514="",C511="",C511&lt;=0,F514=""),"",TRIM(MID(D514,LEN(F514)+1+IF(MID(D514,LEN(F514)+1,1)=" ",1,0),99999)))</f>
        <v/>
      </c>
      <c r="F514" s="49" t="str">
        <f>IF(OR(G514="",G514=0,G514="0"),"",IF(LEN(G514)&lt;=C511,G514,IF(LEN(SUBSTITUTE(H514," ",""))=C511+1,LEFT(G514,C511),LEFT(G514,FIND("§",SUBSTITUTE(H514," ","§",LEN(H514)-LEN(SUBSTITUTE(H514," ",""))))-1))))</f>
        <v/>
      </c>
      <c r="G514" s="49" t="str">
        <f t="shared" si="12"/>
        <v/>
      </c>
      <c r="H514" s="49" t="str">
        <f>IF(OR(G514="",G514=0,G514="0"),"",LEFT(G514,C511+1))</f>
        <v/>
      </c>
      <c r="I514" s="246" t="str">
        <f>IF(LEN(TRIM(J514))&gt;0,MAX(I18:I513)+1,"")</f>
        <v/>
      </c>
      <c r="J514" s="110"/>
      <c r="K514" s="107"/>
      <c r="L514" s="107"/>
      <c r="M514" s="150"/>
      <c r="W514" s="3">
        <v>1</v>
      </c>
    </row>
    <row r="515" spans="2:23" ht="21" customHeight="1">
      <c r="B515" s="784"/>
      <c r="C515" s="55" t="str">
        <f>TRIM(SUBSTITUTE(SUBSTITUTE(SUBSTITUTE(SUBSTITUTE(C514,"►"," "),"▼"," "),"▲"," "),"◄"," "))</f>
        <v/>
      </c>
      <c r="D515" s="49" t="str" cm="1">
        <f t="array" ref="D515">IF(ROW()=ROW(D509),C512,INDEX(E509:E522,ROW()-ROW(D509)))</f>
        <v/>
      </c>
      <c r="E515" s="89" t="str">
        <f>IF(OR(D515="",C511="",C511&lt;=0,F515=""),"",TRIM(MID(D515,LEN(F515)+1+IF(MID(D515,LEN(F515)+1,1)=" ",1,0),99999)))</f>
        <v/>
      </c>
      <c r="F515" s="49" t="str">
        <f>IF(OR(G515="",G515=0,G515="0"),"",IF(LEN(G515)&lt;=C511,G515,IF(LEN(SUBSTITUTE(H515," ",""))=C511+1,LEFT(G515,C511),LEFT(G515,FIND("§",SUBSTITUTE(H515," ","§",LEN(H515)-LEN(SUBSTITUTE(H515," ",""))))-1))))</f>
        <v/>
      </c>
      <c r="G515" s="49" t="str">
        <f t="shared" si="12"/>
        <v/>
      </c>
      <c r="H515" s="49" t="str">
        <f>IF(OR(G515="",G515=0,G515="0"),"",LEFT(G515,C511+1))</f>
        <v/>
      </c>
      <c r="I515" s="246" t="str">
        <f>IF(LEN(TRIM(J515))&gt;0,MAX(I18:I514)+1,"")</f>
        <v/>
      </c>
      <c r="J515" s="110"/>
      <c r="K515" s="107"/>
      <c r="L515" s="107"/>
      <c r="M515" s="150"/>
      <c r="W515" s="3">
        <v>1</v>
      </c>
    </row>
    <row r="516" spans="2:23" ht="21" customHeight="1">
      <c r="B516" s="784"/>
      <c r="C516" s="55" t="str">
        <f>TRIM(SUBSTITUTE(SUBSTITUTE(C515,"“"," "),"”"," "))</f>
        <v/>
      </c>
      <c r="D516" s="49" t="str" cm="1">
        <f t="array" ref="D516">IF(ROW()=ROW(D509),C512,INDEX(E509:E522,ROW()-ROW(D509)))</f>
        <v/>
      </c>
      <c r="E516" s="89" t="str">
        <f>IF(OR(D516="",C511="",C511&lt;=0,F516=""),"",TRIM(MID(D516,LEN(F516)+1+IF(MID(D516,LEN(F516)+1,1)=" ",1,0),99999)))</f>
        <v/>
      </c>
      <c r="F516" s="49" t="str">
        <f>IF(OR(G516="",G516=0,G516="0"),"",IF(LEN(G516)&lt;=C511,G516,IF(LEN(SUBSTITUTE(H516," ",""))=C511+1,LEFT(G516,C511),LEFT(G516,FIND("§",SUBSTITUTE(H516," ","§",LEN(H516)-LEN(SUBSTITUTE(H516," ",""))))-1))))</f>
        <v/>
      </c>
      <c r="G516" s="49" t="str">
        <f t="shared" si="12"/>
        <v/>
      </c>
      <c r="H516" s="49" t="str">
        <f>IF(OR(G516="",G516=0,G516="0"),"",LEFT(G516,C511+1))</f>
        <v/>
      </c>
      <c r="I516" s="246" t="str">
        <f>IF(LEN(TRIM(J516))&gt;0,MAX(I18:I515)+1,"")</f>
        <v/>
      </c>
      <c r="J516" s="110"/>
      <c r="K516" s="107"/>
      <c r="L516" s="107"/>
      <c r="M516" s="150"/>
      <c r="W516" s="3">
        <v>1</v>
      </c>
    </row>
    <row r="517" spans="2:23" ht="21" customHeight="1">
      <c r="B517" s="784"/>
      <c r="C517" s="55"/>
      <c r="D517" s="49" t="str" cm="1">
        <f t="array" ref="D517">IF(ROW()=ROW(D509),C512,INDEX(E509:E522,ROW()-ROW(D509)))</f>
        <v/>
      </c>
      <c r="E517" s="89" t="str">
        <f>IF(OR(D517="",C511="",C511&lt;=0,F517=""),"",TRIM(MID(D517,LEN(F517)+1+IF(MID(D517,LEN(F517)+1,1)=" ",1,0),99999)))</f>
        <v/>
      </c>
      <c r="F517" s="49" t="str">
        <f>IF(OR(G517="",G517=0,G517="0"),"",IF(LEN(G517)&lt;=C511,G517,IF(LEN(SUBSTITUTE(H517," ",""))=C511+1,LEFT(G517,C511),LEFT(G517,FIND("§",SUBSTITUTE(H517," ","§",LEN(H517)-LEN(SUBSTITUTE(H517," ",""))))-1))))</f>
        <v/>
      </c>
      <c r="G517" s="49" t="str">
        <f t="shared" si="12"/>
        <v/>
      </c>
      <c r="H517" s="49" t="str">
        <f>IF(OR(G517="",G517=0,G517="0"),"",LEFT(G517,C511+1))</f>
        <v/>
      </c>
      <c r="I517" s="246" t="str">
        <f>IF(LEN(TRIM(J517))&gt;0,MAX(I18:I516)+1,"")</f>
        <v/>
      </c>
      <c r="J517" s="110"/>
      <c r="K517" s="107"/>
      <c r="L517" s="107"/>
      <c r="M517" s="150"/>
      <c r="W517" s="3">
        <v>1</v>
      </c>
    </row>
    <row r="518" spans="2:23" ht="21" customHeight="1">
      <c r="B518" s="784"/>
      <c r="C518" s="55"/>
      <c r="D518" s="49" t="str" cm="1">
        <f t="array" ref="D518">IF(ROW()=ROW(D509),C512,INDEX(E509:E522,ROW()-ROW(D509)))</f>
        <v/>
      </c>
      <c r="E518" s="89" t="str">
        <f>IF(OR(D518="",C511="",C511&lt;=0,F518=""),"",TRIM(MID(D518,LEN(F518)+1+IF(MID(D518,LEN(F518)+1,1)=" ",1,0),99999)))</f>
        <v/>
      </c>
      <c r="F518" s="49" t="str">
        <f>IF(OR(G518="",G518=0,G518="0"),"",IF(LEN(G518)&lt;=C511,G518,IF(LEN(SUBSTITUTE(H518," ",""))=C511+1,LEFT(G518,C511),LEFT(G518,FIND("§",SUBSTITUTE(H518," ","§",LEN(H518)-LEN(SUBSTITUTE(H518," ",""))))-1))))</f>
        <v/>
      </c>
      <c r="G518" s="49" t="str">
        <f t="shared" si="12"/>
        <v/>
      </c>
      <c r="H518" s="49" t="str">
        <f>IF(OR(G518="",G518=0,G518="0"),"",LEFT(G518,C511+1))</f>
        <v/>
      </c>
      <c r="I518" s="246" t="str">
        <f>IF(LEN(TRIM(J518))&gt;0,MAX(I18:I517)+1,"")</f>
        <v/>
      </c>
      <c r="J518" s="110"/>
      <c r="K518" s="107"/>
      <c r="L518" s="107"/>
      <c r="M518" s="150"/>
      <c r="W518" s="3">
        <v>1</v>
      </c>
    </row>
    <row r="519" spans="2:23" ht="21" customHeight="1">
      <c r="B519" s="784"/>
      <c r="C519" s="55"/>
      <c r="D519" s="49" t="str" cm="1">
        <f t="array" ref="D519">IF(ROW()=ROW(D509),C512,INDEX(E509:E522,ROW()-ROW(D509)))</f>
        <v/>
      </c>
      <c r="E519" s="89" t="str">
        <f>IF(OR(D519="",C511="",C511&lt;=0,F519=""),"",TRIM(MID(D519,LEN(F519)+1+IF(MID(D519,LEN(F519)+1,1)=" ",1,0),99999)))</f>
        <v/>
      </c>
      <c r="F519" s="49" t="str">
        <f>IF(OR(G519="",G519=0,G519="0"),"",IF(LEN(G519)&lt;=C511,G519,IF(LEN(SUBSTITUTE(H519," ",""))=C511+1,LEFT(G519,C511),LEFT(G519,FIND("§",SUBSTITUTE(H519," ","§",LEN(H519)-LEN(SUBSTITUTE(H519," ",""))))-1))))</f>
        <v/>
      </c>
      <c r="G519" s="49" t="str">
        <f t="shared" si="12"/>
        <v/>
      </c>
      <c r="H519" s="49" t="str">
        <f>IF(OR(G519="",G519=0,G519="0"),"",LEFT(G519,C511+1))</f>
        <v/>
      </c>
      <c r="I519" s="246" t="str">
        <f>IF(LEN(TRIM(J519))&gt;0,MAX(I18:I518)+1,"")</f>
        <v/>
      </c>
      <c r="J519" s="110"/>
      <c r="K519" s="107"/>
      <c r="L519" s="107"/>
      <c r="M519" s="150"/>
      <c r="W519" s="3">
        <v>1</v>
      </c>
    </row>
    <row r="520" spans="2:23" ht="21" customHeight="1">
      <c r="B520" s="784"/>
      <c r="C520" s="55"/>
      <c r="D520" s="49" t="str" cm="1">
        <f t="array" ref="D520">IF(ROW()=ROW(D509),C512,INDEX(E509:E522,ROW()-ROW(D509)))</f>
        <v/>
      </c>
      <c r="E520" s="89" t="str">
        <f>IF(OR(D520="",C511="",C511&lt;=0,F520=""),"",TRIM(MID(D520,LEN(F520)+1+IF(MID(D520,LEN(F520)+1,1)=" ",1,0),99999)))</f>
        <v/>
      </c>
      <c r="F520" s="49" t="str">
        <f>IF(OR(G520="",G520=0,G520="0"),"",IF(LEN(G520)&lt;=C511,G520,IF(LEN(SUBSTITUTE(H520," ",""))=C511+1,LEFT(G520,C511),LEFT(G520,FIND("§",SUBSTITUTE(H520," ","§",LEN(H520)-LEN(SUBSTITUTE(H520," ",""))))-1))))</f>
        <v/>
      </c>
      <c r="G520" s="49" t="str">
        <f t="shared" si="12"/>
        <v/>
      </c>
      <c r="H520" s="49" t="str">
        <f>IF(OR(G520="",G520=0,G520="0"),"",LEFT(G520,C511+1))</f>
        <v/>
      </c>
      <c r="I520" s="246" t="str">
        <f>IF(LEN(TRIM(J520))&gt;0,MAX(I18:I519)+1,"")</f>
        <v/>
      </c>
      <c r="J520" s="110"/>
      <c r="K520" s="107"/>
      <c r="L520" s="107"/>
      <c r="M520" s="150"/>
      <c r="W520" s="3">
        <v>1</v>
      </c>
    </row>
    <row r="521" spans="2:23" ht="21" customHeight="1">
      <c r="B521" s="784"/>
      <c r="C521" s="55"/>
      <c r="D521" s="49" t="str" cm="1">
        <f t="array" ref="D521">IF(ROW()=ROW(D509),C512,INDEX(E509:E522,ROW()-ROW(D509)))</f>
        <v/>
      </c>
      <c r="E521" s="89" t="str">
        <f>IF(OR(D521="",C511="",C511&lt;=0,F521=""),"",TRIM(MID(D521,LEN(F521)+1+IF(MID(D521,LEN(F521)+1,1)=" ",1,0),99999)))</f>
        <v/>
      </c>
      <c r="F521" s="49" t="str">
        <f>IF(OR(G521="",G521=0,G521="0"),"",IF(LEN(G521)&lt;=C511,G521,IF(LEN(SUBSTITUTE(H521," ",""))=C511+1,LEFT(G521,C511),LEFT(G521,FIND("§",SUBSTITUTE(H521," ","§",LEN(H521)-LEN(SUBSTITUTE(H521," ",""))))-1))))</f>
        <v/>
      </c>
      <c r="G521" s="49" t="str">
        <f t="shared" si="12"/>
        <v/>
      </c>
      <c r="H521" s="49" t="str">
        <f>IF(OR(G521="",G521=0,G521="0"),"",LEFT(G521,C511+1))</f>
        <v/>
      </c>
      <c r="I521" s="246" t="str">
        <f>IF(LEN(TRIM(J521))&gt;0,MAX(I18:I520)+1,"")</f>
        <v/>
      </c>
      <c r="J521" s="110"/>
      <c r="K521" s="107"/>
      <c r="L521" s="107"/>
      <c r="M521" s="150"/>
      <c r="W521" s="3">
        <v>1</v>
      </c>
    </row>
    <row r="522" spans="2:23" ht="21" customHeight="1">
      <c r="B522" s="784"/>
      <c r="C522" s="55"/>
      <c r="D522" s="49" t="str" cm="1">
        <f t="array" ref="D522">IF(ROW()=ROW(D509),C512,INDEX(E509:E522,ROW()-ROW(D509)))</f>
        <v/>
      </c>
      <c r="E522" s="89" t="str">
        <f>IF(OR(D522="",C511="",C511&lt;=0,F522=""),"",TRIM(MID(D522,LEN(F522)+1+IF(MID(D522,LEN(F522)+1,1)=" ",1,0),99999)))</f>
        <v/>
      </c>
      <c r="F522" s="49" t="str">
        <f>IF(OR(G522="",G522=0,G522="0"),"",IF(LEN(G522)&lt;=C511,G522,IF(LEN(SUBSTITUTE(H522," ",""))=C511+1,LEFT(G522,C511),LEFT(G522,FIND("§",SUBSTITUTE(H522," ","§",LEN(H522)-LEN(SUBSTITUTE(H522," ",""))))-1))))</f>
        <v/>
      </c>
      <c r="G522" s="49" t="str">
        <f t="shared" si="12"/>
        <v/>
      </c>
      <c r="H522" s="49" t="str">
        <f>IF(OR(G522="",G522=0,G522="0"),"",LEFT(G522,C511+1))</f>
        <v/>
      </c>
      <c r="I522" s="246" t="str">
        <f>IF(LEN(TRIM(J522))&gt;0,MAX(I18:I521)+1,"")</f>
        <v/>
      </c>
      <c r="J522" s="110"/>
      <c r="K522" s="107"/>
      <c r="L522" s="107"/>
      <c r="M522" s="150"/>
      <c r="W522" s="3">
        <v>1</v>
      </c>
    </row>
    <row r="523" spans="2:23" ht="21" customHeight="1">
      <c r="B523" s="784"/>
      <c r="C523" s="88" t="str">
        <f>IF(TRIM(SUBSTITUTE(K55,CHAR(160),""))="","",K55)</f>
        <v/>
      </c>
      <c r="D523" s="49" t="str" cm="1">
        <f t="array" ref="D523">IF(ROW()=ROW(D523),C526,INDEX(E523:E536,ROW()-ROW(D523)))</f>
        <v/>
      </c>
      <c r="E523" s="89" t="str">
        <f>IF(OR(D523="",C525="",C525&lt;=0,F523=""),"",TRIM(MID(D523,LEN(F523)+1+IF(MID(D523,LEN(F523)+1,1)=" ",1,0),99999)))</f>
        <v/>
      </c>
      <c r="F523" s="49" t="str">
        <f>IF(OR(G523="",G523=0,G523="0"),"",IF(LEN(G523)&lt;=C525,G523,IF(LEN(SUBSTITUTE(H523," ",""))=C525+1,LEFT(G523,C525),LEFT(G523,FIND("§",SUBSTITUTE(H523," ","§",LEN(H523)-LEN(SUBSTITUTE(H523," ",""))))-1))))</f>
        <v/>
      </c>
      <c r="G523" s="49" t="str">
        <f t="shared" si="12"/>
        <v/>
      </c>
      <c r="H523" s="49" t="str">
        <f>IF(OR(G523="",G523=0,G523="0"),"",LEFT(G523,C525+1))</f>
        <v/>
      </c>
      <c r="I523" s="246" t="str">
        <f>IF(LEN(TRIM(J523))&gt;0,MAX(I18:I522)+1,"")</f>
        <v/>
      </c>
      <c r="J523" s="110"/>
      <c r="K523" s="107"/>
      <c r="L523" s="107"/>
      <c r="M523" s="150"/>
      <c r="W523" s="3">
        <v>1</v>
      </c>
    </row>
    <row r="524" spans="2:23" ht="21" customHeight="1">
      <c r="B524" s="784"/>
      <c r="C524" s="55" t="str">
        <f>TRIM(SUBSTITUTE(SUBSTITUTE(SUBSTITUTE(SUBSTITUTE(SUBSTITUTE(SUBSTITUTE(SUBSTITUTE(SUBSTITUTE(SUBSTITUTE(CLEAN(IF(OR(LEFT(C523,1)="-",LEFT(C523,1)="="),MID(C523,2,99999),C523)),"—","-"),"–","-"),CHAR(160)," "),CHAR(9)," "),CHAR(13)," "),CHAR(10)," ")," "," ")," "," ")," "," "))</f>
        <v/>
      </c>
      <c r="D524" s="49" t="str" cm="1">
        <f t="array" ref="D524">IF(ROW()=ROW(D523),C526,INDEX(E523:E536,ROW()-ROW(D523)))</f>
        <v/>
      </c>
      <c r="E524" s="89" t="str">
        <f>IF(OR(D524="",C525="",C525&lt;=0,F524=""),"",TRIM(MID(D524,LEN(F524)+1+IF(MID(D524,LEN(F524)+1,1)=" ",1,0),99999)))</f>
        <v/>
      </c>
      <c r="F524" s="49" t="str">
        <f>IF(OR(G524="",G524=0,G524="0"),"",IF(LEN(G524)&lt;=C525,G524,IF(LEN(SUBSTITUTE(H524," ",""))=C525+1,LEFT(G524,C525),LEFT(G524,FIND("§",SUBSTITUTE(H524," ","§",LEN(H524)-LEN(SUBSTITUTE(H524," ",""))))-1))))</f>
        <v/>
      </c>
      <c r="G524" s="49" t="str">
        <f t="shared" si="12"/>
        <v/>
      </c>
      <c r="H524" s="49" t="str">
        <f>IF(OR(G524="",G524=0,G524="0"),"",LEFT(G524,C525+1))</f>
        <v/>
      </c>
      <c r="I524" s="246" t="str">
        <f>IF(LEN(TRIM(J524))&gt;0,MAX(I18:I523)+1,"")</f>
        <v/>
      </c>
      <c r="J524" s="110"/>
      <c r="K524" s="107"/>
      <c r="L524" s="107"/>
      <c r="M524" s="150"/>
      <c r="W524" s="3">
        <v>1</v>
      </c>
    </row>
    <row r="525" spans="2:23" ht="21" customHeight="1">
      <c r="B525" s="784"/>
      <c r="C525" s="92">
        <f>C16</f>
        <v>120</v>
      </c>
      <c r="D525" s="49" t="str" cm="1">
        <f t="array" ref="D525">IF(ROW()=ROW(D523),C526,INDEX(E523:E536,ROW()-ROW(D523)))</f>
        <v/>
      </c>
      <c r="E525" s="89" t="str">
        <f>IF(OR(D525="",C525="",C525&lt;=0,F525=""),"",TRIM(MID(D525,LEN(F525)+1+IF(MID(D525,LEN(F525)+1,1)=" ",1,0),99999)))</f>
        <v/>
      </c>
      <c r="F525" s="49" t="str">
        <f>IF(OR(G525="",G525=0,G525="0"),"",IF(LEN(G525)&lt;=C525,G525,IF(LEN(SUBSTITUTE(H525," ",""))=C525+1,LEFT(G525,C525),LEFT(G525,FIND("§",SUBSTITUTE(H525," ","§",LEN(H525)-LEN(SUBSTITUTE(H525," ",""))))-1))))</f>
        <v/>
      </c>
      <c r="G525" s="49" t="str">
        <f t="shared" si="12"/>
        <v/>
      </c>
      <c r="H525" s="49" t="str">
        <f>IF(OR(G525="",G525=0,G525="0"),"",LEFT(G525,C525+1))</f>
        <v/>
      </c>
      <c r="I525" s="246" t="str">
        <f>IF(LEN(TRIM(J525))&gt;0,MAX(I18:I524)+1,"")</f>
        <v/>
      </c>
      <c r="J525" s="110"/>
      <c r="K525" s="107"/>
      <c r="L525" s="107"/>
      <c r="M525" s="150"/>
      <c r="W525" s="3">
        <v>1</v>
      </c>
    </row>
    <row r="526" spans="2:23" ht="21" customHeight="1">
      <c r="B526" s="784"/>
      <c r="C526" s="55" t="str">
        <f>IF(UPPER(TRIM(C17))="X",C530,C524)</f>
        <v/>
      </c>
      <c r="D526" s="49" t="str" cm="1">
        <f t="array" ref="D526">IF(ROW()=ROW(D523),C526,INDEX(E523:E536,ROW()-ROW(D523)))</f>
        <v/>
      </c>
      <c r="E526" s="89" t="str">
        <f>IF(OR(D526="",C525="",C525&lt;=0,F526=""),"",TRIM(MID(D526,LEN(F526)+1+IF(MID(D526,LEN(F526)+1,1)=" ",1,0),99999)))</f>
        <v/>
      </c>
      <c r="F526" s="49" t="str">
        <f>IF(OR(G526="",G526=0,G526="0"),"",IF(LEN(G526)&lt;=C525,G526,IF(LEN(SUBSTITUTE(H526," ",""))=C525+1,LEFT(G526,C525),LEFT(G526,FIND("§",SUBSTITUTE(H526," ","§",LEN(H526)-LEN(SUBSTITUTE(H526," ",""))))-1))))</f>
        <v/>
      </c>
      <c r="G526" s="49" t="str">
        <f t="shared" si="12"/>
        <v/>
      </c>
      <c r="H526" s="49" t="str">
        <f>IF(OR(G526="",G526=0,G526="0"),"",LEFT(G526,C525+1))</f>
        <v/>
      </c>
      <c r="I526" s="246" t="str">
        <f>IF(LEN(TRIM(J526))&gt;0,MAX(I18:I525)+1,"")</f>
        <v/>
      </c>
      <c r="J526" s="110"/>
      <c r="K526" s="107"/>
      <c r="L526" s="107"/>
      <c r="M526" s="150"/>
      <c r="W526" s="3">
        <v>1</v>
      </c>
    </row>
    <row r="527" spans="2:23" ht="21" customHeight="1">
      <c r="B527" s="784"/>
      <c r="C527" s="94" t="str">
        <f>TRIM(SUBSTITUTE(SUBSTITUTE(SUBSTITUTE(SUBSTITUTE(SUBSTITUTE(SUBSTITUTE(SUBSTITUTE(SUBSTITUTE(SUBSTITUTE(SUBSTITUTE(C524,","," "),";"," "),":"," "),"!"," "),"?"," "),"…"," "),"»"," "),"«"," "),"/"," "),"."," "))</f>
        <v/>
      </c>
      <c r="D527" s="49" t="str" cm="1">
        <f t="array" ref="D527">IF(ROW()=ROW(D523),C526,INDEX(E523:E536,ROW()-ROW(D523)))</f>
        <v/>
      </c>
      <c r="E527" s="89" t="str">
        <f>IF(OR(D527="",C525="",C525&lt;=0,F527=""),"",TRIM(MID(D527,LEN(F527)+1+IF(MID(D527,LEN(F527)+1,1)=" ",1,0),99999)))</f>
        <v/>
      </c>
      <c r="F527" s="49" t="str">
        <f>IF(OR(G527="",G527=0,G527="0"),"",IF(LEN(G527)&lt;=C525,G527,IF(LEN(SUBSTITUTE(H527," ",""))=C525+1,LEFT(G527,C525),LEFT(G527,FIND("§",SUBSTITUTE(H527," ","§",LEN(H527)-LEN(SUBSTITUTE(H527," ",""))))-1))))</f>
        <v/>
      </c>
      <c r="G527" s="49" t="str">
        <f t="shared" si="12"/>
        <v/>
      </c>
      <c r="H527" s="49" t="str">
        <f>IF(OR(G527="",G527=0,G527="0"),"",LEFT(G527,C525+1))</f>
        <v/>
      </c>
      <c r="I527" s="246" t="str">
        <f>IF(LEN(TRIM(J527))&gt;0,MAX(I18:I526)+1,"")</f>
        <v/>
      </c>
      <c r="J527" s="110"/>
      <c r="K527" s="107"/>
      <c r="L527" s="107"/>
      <c r="M527" s="150"/>
      <c r="W527" s="3">
        <v>1</v>
      </c>
    </row>
    <row r="528" spans="2:23" ht="21" customHeight="1">
      <c r="B528" s="784"/>
      <c r="C528" s="49" t="str">
        <f>TRIM(SUBSTITUTE(SUBSTITUTE(SUBSTITUTE(SUBSTITUTE(SUBSTITUTE(SUBSTITUTE(SUBSTITUTE(SUBSTITUTE(C527,"("," "),")"," "),CHAR(34)," "),"-"," "),"_"," "),"&lt;"," "),"&gt;"," "),"="," "))</f>
        <v/>
      </c>
      <c r="D528" s="49" t="str" cm="1">
        <f t="array" ref="D528">IF(ROW()=ROW(D523),C526,INDEX(E523:E536,ROW()-ROW(D523)))</f>
        <v/>
      </c>
      <c r="E528" s="89" t="str">
        <f>IF(OR(D528="",C525="",C525&lt;=0,F528=""),"",TRIM(MID(D528,LEN(F528)+1+IF(MID(D528,LEN(F528)+1,1)=" ",1,0),99999)))</f>
        <v/>
      </c>
      <c r="F528" s="49" t="str">
        <f>IF(OR(G528="",G528=0,G528="0"),"",IF(LEN(G528)&lt;=C525,G528,IF(LEN(SUBSTITUTE(H528," ",""))=C525+1,LEFT(G528,C525),LEFT(G528,FIND("§",SUBSTITUTE(H528," ","§",LEN(H528)-LEN(SUBSTITUTE(H528," ",""))))-1))))</f>
        <v/>
      </c>
      <c r="G528" s="49" t="str">
        <f t="shared" si="12"/>
        <v/>
      </c>
      <c r="H528" s="49" t="str">
        <f>IF(OR(G528="",G528=0,G528="0"),"",LEFT(G528,C525+1))</f>
        <v/>
      </c>
      <c r="I528" s="246" t="str">
        <f>IF(LEN(TRIM(J528))&gt;0,MAX(I18:I527)+1,"")</f>
        <v/>
      </c>
      <c r="J528" s="110"/>
      <c r="K528" s="107"/>
      <c r="L528" s="107"/>
      <c r="M528" s="150"/>
      <c r="W528" s="3">
        <v>1</v>
      </c>
    </row>
    <row r="529" spans="2:23" ht="21" customHeight="1">
      <c r="B529" s="784"/>
      <c r="C529" s="55" t="str">
        <f>TRIM(SUBSTITUTE(SUBSTITUTE(SUBSTITUTE(SUBSTITUTE(C528,"►"," "),"▼"," "),"▲"," "),"◄"," "))</f>
        <v/>
      </c>
      <c r="D529" s="49" t="str" cm="1">
        <f t="array" ref="D529">IF(ROW()=ROW(D523),C526,INDEX(E523:E536,ROW()-ROW(D523)))</f>
        <v/>
      </c>
      <c r="E529" s="89" t="str">
        <f>IF(OR(D529="",C525="",C525&lt;=0,F529=""),"",TRIM(MID(D529,LEN(F529)+1+IF(MID(D529,LEN(F529)+1,1)=" ",1,0),99999)))</f>
        <v/>
      </c>
      <c r="F529" s="49" t="str">
        <f>IF(OR(G529="",G529=0,G529="0"),"",IF(LEN(G529)&lt;=C525,G529,IF(LEN(SUBSTITUTE(H529," ",""))=C525+1,LEFT(G529,C525),LEFT(G529,FIND("§",SUBSTITUTE(H529," ","§",LEN(H529)-LEN(SUBSTITUTE(H529," ",""))))-1))))</f>
        <v/>
      </c>
      <c r="G529" s="49" t="str">
        <f t="shared" si="12"/>
        <v/>
      </c>
      <c r="H529" s="49" t="str">
        <f>IF(OR(G529="",G529=0,G529="0"),"",LEFT(G529,C525+1))</f>
        <v/>
      </c>
      <c r="I529" s="246" t="str">
        <f>IF(LEN(TRIM(J529))&gt;0,MAX(I18:I528)+1,"")</f>
        <v/>
      </c>
      <c r="J529" s="110"/>
      <c r="K529" s="107"/>
      <c r="L529" s="107"/>
      <c r="M529" s="150"/>
      <c r="W529" s="3">
        <v>1</v>
      </c>
    </row>
    <row r="530" spans="2:23" ht="21" customHeight="1">
      <c r="B530" s="784"/>
      <c r="C530" s="55" t="str">
        <f>TRIM(SUBSTITUTE(SUBSTITUTE(C529,"“"," "),"”"," "))</f>
        <v/>
      </c>
      <c r="D530" s="49" t="str" cm="1">
        <f t="array" ref="D530">IF(ROW()=ROW(D523),C526,INDEX(E523:E536,ROW()-ROW(D523)))</f>
        <v/>
      </c>
      <c r="E530" s="89" t="str">
        <f>IF(OR(D530="",C525="",C525&lt;=0,F530=""),"",TRIM(MID(D530,LEN(F530)+1+IF(MID(D530,LEN(F530)+1,1)=" ",1,0),99999)))</f>
        <v/>
      </c>
      <c r="F530" s="49" t="str">
        <f>IF(OR(G530="",G530=0,G530="0"),"",IF(LEN(G530)&lt;=C525,G530,IF(LEN(SUBSTITUTE(H530," ",""))=C525+1,LEFT(G530,C525),LEFT(G530,FIND("§",SUBSTITUTE(H530," ","§",LEN(H530)-LEN(SUBSTITUTE(H530," ",""))))-1))))</f>
        <v/>
      </c>
      <c r="G530" s="49" t="str">
        <f t="shared" si="12"/>
        <v/>
      </c>
      <c r="H530" s="49" t="str">
        <f>IF(OR(G530="",G530=0,G530="0"),"",LEFT(G530,C525+1))</f>
        <v/>
      </c>
      <c r="I530" s="246" t="str">
        <f>IF(LEN(TRIM(J530))&gt;0,MAX(I18:I529)+1,"")</f>
        <v/>
      </c>
      <c r="J530" s="110"/>
      <c r="K530" s="107"/>
      <c r="L530" s="107"/>
      <c r="M530" s="150"/>
      <c r="W530" s="3">
        <v>1</v>
      </c>
    </row>
    <row r="531" spans="2:23" ht="21" customHeight="1">
      <c r="B531" s="784"/>
      <c r="C531" s="55"/>
      <c r="D531" s="49" t="str" cm="1">
        <f t="array" ref="D531">IF(ROW()=ROW(D523),C526,INDEX(E523:E536,ROW()-ROW(D523)))</f>
        <v/>
      </c>
      <c r="E531" s="89" t="str">
        <f>IF(OR(D531="",C525="",C525&lt;=0,F531=""),"",TRIM(MID(D531,LEN(F531)+1+IF(MID(D531,LEN(F531)+1,1)=" ",1,0),99999)))</f>
        <v/>
      </c>
      <c r="F531" s="49" t="str">
        <f>IF(OR(G531="",G531=0,G531="0"),"",IF(LEN(G531)&lt;=C525,G531,IF(LEN(SUBSTITUTE(H531," ",""))=C525+1,LEFT(G531,C525),LEFT(G531,FIND("§",SUBSTITUTE(H531," ","§",LEN(H531)-LEN(SUBSTITUTE(H531," ",""))))-1))))</f>
        <v/>
      </c>
      <c r="G531" s="49" t="str">
        <f t="shared" ref="G531:G594" si="13">IF(OR(D531="",D531=0),"",TRIM(SUBSTITUTE(SUBSTITUTE(D531,CHAR(160)," "),CHAR(10)," ")))</f>
        <v/>
      </c>
      <c r="H531" s="49" t="str">
        <f>IF(OR(G531="",G531=0,G531="0"),"",LEFT(G531,C525+1))</f>
        <v/>
      </c>
      <c r="I531" s="246" t="str">
        <f>IF(LEN(TRIM(J531))&gt;0,MAX(I18:I530)+1,"")</f>
        <v/>
      </c>
      <c r="J531" s="110"/>
      <c r="K531" s="107"/>
      <c r="L531" s="107"/>
      <c r="M531" s="150"/>
      <c r="W531" s="3">
        <v>1</v>
      </c>
    </row>
    <row r="532" spans="2:23" ht="21" customHeight="1">
      <c r="B532" s="784"/>
      <c r="C532" s="55"/>
      <c r="D532" s="49" t="str" cm="1">
        <f t="array" ref="D532">IF(ROW()=ROW(D523),C526,INDEX(E523:E536,ROW()-ROW(D523)))</f>
        <v/>
      </c>
      <c r="E532" s="89" t="str">
        <f>IF(OR(D532="",C525="",C525&lt;=0,F532=""),"",TRIM(MID(D532,LEN(F532)+1+IF(MID(D532,LEN(F532)+1,1)=" ",1,0),99999)))</f>
        <v/>
      </c>
      <c r="F532" s="49" t="str">
        <f>IF(OR(G532="",G532=0,G532="0"),"",IF(LEN(G532)&lt;=C525,G532,IF(LEN(SUBSTITUTE(H532," ",""))=C525+1,LEFT(G532,C525),LEFT(G532,FIND("§",SUBSTITUTE(H532," ","§",LEN(H532)-LEN(SUBSTITUTE(H532," ",""))))-1))))</f>
        <v/>
      </c>
      <c r="G532" s="49" t="str">
        <f t="shared" si="13"/>
        <v/>
      </c>
      <c r="H532" s="49" t="str">
        <f>IF(OR(G532="",G532=0,G532="0"),"",LEFT(G532,C525+1))</f>
        <v/>
      </c>
      <c r="I532" s="246" t="str">
        <f>IF(LEN(TRIM(J532))&gt;0,MAX(I18:I531)+1,"")</f>
        <v/>
      </c>
      <c r="J532" s="110"/>
      <c r="K532" s="107"/>
      <c r="L532" s="107"/>
      <c r="M532" s="150"/>
      <c r="W532" s="3">
        <v>1</v>
      </c>
    </row>
    <row r="533" spans="2:23" ht="21" customHeight="1">
      <c r="B533" s="784"/>
      <c r="C533" s="55"/>
      <c r="D533" s="49" t="str" cm="1">
        <f t="array" ref="D533">IF(ROW()=ROW(D523),C526,INDEX(E523:E536,ROW()-ROW(D523)))</f>
        <v/>
      </c>
      <c r="E533" s="89" t="str">
        <f>IF(OR(D533="",C525="",C525&lt;=0,F533=""),"",TRIM(MID(D533,LEN(F533)+1+IF(MID(D533,LEN(F533)+1,1)=" ",1,0),99999)))</f>
        <v/>
      </c>
      <c r="F533" s="49" t="str">
        <f>IF(OR(G533="",G533=0,G533="0"),"",IF(LEN(G533)&lt;=C525,G533,IF(LEN(SUBSTITUTE(H533," ",""))=C525+1,LEFT(G533,C525),LEFT(G533,FIND("§",SUBSTITUTE(H533," ","§",LEN(H533)-LEN(SUBSTITUTE(H533," ",""))))-1))))</f>
        <v/>
      </c>
      <c r="G533" s="49" t="str">
        <f t="shared" si="13"/>
        <v/>
      </c>
      <c r="H533" s="49" t="str">
        <f>IF(OR(G533="",G533=0,G533="0"),"",LEFT(G533,C525+1))</f>
        <v/>
      </c>
      <c r="I533" s="246" t="str">
        <f>IF(LEN(TRIM(J533))&gt;0,MAX(I18:I532)+1,"")</f>
        <v/>
      </c>
      <c r="J533" s="110"/>
      <c r="K533" s="107"/>
      <c r="L533" s="107"/>
      <c r="M533" s="150"/>
      <c r="W533" s="3">
        <v>1</v>
      </c>
    </row>
    <row r="534" spans="2:23" ht="21" customHeight="1">
      <c r="B534" s="784"/>
      <c r="C534" s="55"/>
      <c r="D534" s="49" t="str" cm="1">
        <f t="array" ref="D534">IF(ROW()=ROW(D523),C526,INDEX(E523:E536,ROW()-ROW(D523)))</f>
        <v/>
      </c>
      <c r="E534" s="89" t="str">
        <f>IF(OR(D534="",C525="",C525&lt;=0,F534=""),"",TRIM(MID(D534,LEN(F534)+1+IF(MID(D534,LEN(F534)+1,1)=" ",1,0),99999)))</f>
        <v/>
      </c>
      <c r="F534" s="49" t="str">
        <f>IF(OR(G534="",G534=0,G534="0"),"",IF(LEN(G534)&lt;=C525,G534,IF(LEN(SUBSTITUTE(H534," ",""))=C525+1,LEFT(G534,C525),LEFT(G534,FIND("§",SUBSTITUTE(H534," ","§",LEN(H534)-LEN(SUBSTITUTE(H534," ",""))))-1))))</f>
        <v/>
      </c>
      <c r="G534" s="49" t="str">
        <f t="shared" si="13"/>
        <v/>
      </c>
      <c r="H534" s="49" t="str">
        <f>IF(OR(G534="",G534=0,G534="0"),"",LEFT(G534,C525+1))</f>
        <v/>
      </c>
      <c r="I534" s="246" t="str">
        <f>IF(LEN(TRIM(J534))&gt;0,MAX(I18:I533)+1,"")</f>
        <v/>
      </c>
      <c r="J534" s="110"/>
      <c r="K534" s="107"/>
      <c r="L534" s="107"/>
      <c r="M534" s="150"/>
      <c r="W534" s="3">
        <v>1</v>
      </c>
    </row>
    <row r="535" spans="2:23" ht="21" customHeight="1">
      <c r="B535" s="784"/>
      <c r="C535" s="55"/>
      <c r="D535" s="49" t="str" cm="1">
        <f t="array" ref="D535">IF(ROW()=ROW(D523),C526,INDEX(E523:E536,ROW()-ROW(D523)))</f>
        <v/>
      </c>
      <c r="E535" s="89" t="str">
        <f>IF(OR(D535="",C525="",C525&lt;=0,F535=""),"",TRIM(MID(D535,LEN(F535)+1+IF(MID(D535,LEN(F535)+1,1)=" ",1,0),99999)))</f>
        <v/>
      </c>
      <c r="F535" s="49" t="str">
        <f>IF(OR(G535="",G535=0,G535="0"),"",IF(LEN(G535)&lt;=C525,G535,IF(LEN(SUBSTITUTE(H535," ",""))=C525+1,LEFT(G535,C525),LEFT(G535,FIND("§",SUBSTITUTE(H535," ","§",LEN(H535)-LEN(SUBSTITUTE(H535," ",""))))-1))))</f>
        <v/>
      </c>
      <c r="G535" s="49" t="str">
        <f t="shared" si="13"/>
        <v/>
      </c>
      <c r="H535" s="49" t="str">
        <f>IF(OR(G535="",G535=0,G535="0"),"",LEFT(G535,C525+1))</f>
        <v/>
      </c>
      <c r="I535" s="246" t="str">
        <f>IF(LEN(TRIM(J535))&gt;0,MAX(I18:I534)+1,"")</f>
        <v/>
      </c>
      <c r="J535" s="110"/>
      <c r="K535" s="107"/>
      <c r="L535" s="107"/>
      <c r="M535" s="150"/>
      <c r="W535" s="3">
        <v>1</v>
      </c>
    </row>
    <row r="536" spans="2:23" ht="21" customHeight="1">
      <c r="B536" s="784"/>
      <c r="C536" s="55"/>
      <c r="D536" s="49" t="str" cm="1">
        <f t="array" ref="D536">IF(ROW()=ROW(D523),C526,INDEX(E523:E536,ROW()-ROW(D523)))</f>
        <v/>
      </c>
      <c r="E536" s="89" t="str">
        <f>IF(OR(D536="",C525="",C525&lt;=0,F536=""),"",TRIM(MID(D536,LEN(F536)+1+IF(MID(D536,LEN(F536)+1,1)=" ",1,0),99999)))</f>
        <v/>
      </c>
      <c r="F536" s="49" t="str">
        <f>IF(OR(G536="",G536=0,G536="0"),"",IF(LEN(G536)&lt;=C525,G536,IF(LEN(SUBSTITUTE(H536," ",""))=C525+1,LEFT(G536,C525),LEFT(G536,FIND("§",SUBSTITUTE(H536," ","§",LEN(H536)-LEN(SUBSTITUTE(H536," ",""))))-1))))</f>
        <v/>
      </c>
      <c r="G536" s="49" t="str">
        <f t="shared" si="13"/>
        <v/>
      </c>
      <c r="H536" s="49" t="str">
        <f>IF(OR(G536="",G536=0,G536="0"),"",LEFT(G536,C525+1))</f>
        <v/>
      </c>
      <c r="I536" s="246" t="str">
        <f>IF(LEN(TRIM(J536))&gt;0,MAX(I18:I535)+1,"")</f>
        <v/>
      </c>
      <c r="J536" s="110"/>
      <c r="K536" s="107"/>
      <c r="L536" s="107"/>
      <c r="M536" s="150"/>
      <c r="W536" s="3">
        <v>1</v>
      </c>
    </row>
    <row r="537" spans="2:23" ht="21" customHeight="1">
      <c r="B537" s="784"/>
      <c r="C537" s="88" t="str">
        <f>IF(TRIM(SUBSTITUTE(K56,CHAR(160),""))="","",K56)</f>
        <v/>
      </c>
      <c r="D537" s="49" t="str" cm="1">
        <f t="array" ref="D537">IF(ROW()=ROW(D537),C540,INDEX(E537:E550,ROW()-ROW(D537)))</f>
        <v/>
      </c>
      <c r="E537" s="89" t="str">
        <f>IF(OR(D537="",C539="",C539&lt;=0,F537=""),"",TRIM(MID(D537,LEN(F537)+1+IF(MID(D537,LEN(F537)+1,1)=" ",1,0),99999)))</f>
        <v/>
      </c>
      <c r="F537" s="49" t="str">
        <f>IF(OR(G537="",G537=0,G537="0"),"",IF(LEN(G537)&lt;=C539,G537,IF(LEN(SUBSTITUTE(H537," ",""))=C539+1,LEFT(G537,C539),LEFT(G537,FIND("§",SUBSTITUTE(H537," ","§",LEN(H537)-LEN(SUBSTITUTE(H537," ",""))))-1))))</f>
        <v/>
      </c>
      <c r="G537" s="49" t="str">
        <f t="shared" si="13"/>
        <v/>
      </c>
      <c r="H537" s="49" t="str">
        <f>IF(OR(G537="",G537=0,G537="0"),"",LEFT(G537,C539+1))</f>
        <v/>
      </c>
      <c r="I537" s="246" t="str">
        <f>IF(LEN(TRIM(J537))&gt;0,MAX(I18:I536)+1,"")</f>
        <v/>
      </c>
      <c r="J537" s="110"/>
      <c r="K537" s="107"/>
      <c r="L537" s="107"/>
      <c r="M537" s="150"/>
      <c r="W537" s="3">
        <v>1</v>
      </c>
    </row>
    <row r="538" spans="2:23" ht="21" customHeight="1">
      <c r="B538" s="784"/>
      <c r="C538" s="55" t="str">
        <f>TRIM(SUBSTITUTE(SUBSTITUTE(SUBSTITUTE(SUBSTITUTE(SUBSTITUTE(SUBSTITUTE(SUBSTITUTE(SUBSTITUTE(SUBSTITUTE(CLEAN(IF(OR(LEFT(C537,1)="-",LEFT(C537,1)="="),MID(C537,2,99999),C537)),"—","-"),"–","-"),CHAR(160)," "),CHAR(9)," "),CHAR(13)," "),CHAR(10)," ")," "," ")," "," ")," "," "))</f>
        <v/>
      </c>
      <c r="D538" s="49" t="str" cm="1">
        <f t="array" ref="D538">IF(ROW()=ROW(D537),C540,INDEX(E537:E550,ROW()-ROW(D537)))</f>
        <v/>
      </c>
      <c r="E538" s="89" t="str">
        <f>IF(OR(D538="",C539="",C539&lt;=0,F538=""),"",TRIM(MID(D538,LEN(F538)+1+IF(MID(D538,LEN(F538)+1,1)=" ",1,0),99999)))</f>
        <v/>
      </c>
      <c r="F538" s="49" t="str">
        <f>IF(OR(G538="",G538=0,G538="0"),"",IF(LEN(G538)&lt;=C539,G538,IF(LEN(SUBSTITUTE(H538," ",""))=C539+1,LEFT(G538,C539),LEFT(G538,FIND("§",SUBSTITUTE(H538," ","§",LEN(H538)-LEN(SUBSTITUTE(H538," ",""))))-1))))</f>
        <v/>
      </c>
      <c r="G538" s="49" t="str">
        <f t="shared" si="13"/>
        <v/>
      </c>
      <c r="H538" s="49" t="str">
        <f>IF(OR(G538="",G538=0,G538="0"),"",LEFT(G538,C539+1))</f>
        <v/>
      </c>
      <c r="I538" s="246" t="str">
        <f>IF(LEN(TRIM(J538))&gt;0,MAX(I18:I537)+1,"")</f>
        <v/>
      </c>
      <c r="J538" s="110"/>
      <c r="K538" s="107"/>
      <c r="L538" s="107"/>
      <c r="M538" s="150"/>
      <c r="W538" s="3">
        <v>1</v>
      </c>
    </row>
    <row r="539" spans="2:23" ht="21" customHeight="1">
      <c r="B539" s="784"/>
      <c r="C539" s="92">
        <f>C16</f>
        <v>120</v>
      </c>
      <c r="D539" s="49" t="str" cm="1">
        <f t="array" ref="D539">IF(ROW()=ROW(D537),C540,INDEX(E537:E550,ROW()-ROW(D537)))</f>
        <v/>
      </c>
      <c r="E539" s="89" t="str">
        <f>IF(OR(D539="",C539="",C539&lt;=0,F539=""),"",TRIM(MID(D539,LEN(F539)+1+IF(MID(D539,LEN(F539)+1,1)=" ",1,0),99999)))</f>
        <v/>
      </c>
      <c r="F539" s="49" t="str">
        <f>IF(OR(G539="",G539=0,G539="0"),"",IF(LEN(G539)&lt;=C539,G539,IF(LEN(SUBSTITUTE(H539," ",""))=C539+1,LEFT(G539,C539),LEFT(G539,FIND("§",SUBSTITUTE(H539," ","§",LEN(H539)-LEN(SUBSTITUTE(H539," ",""))))-1))))</f>
        <v/>
      </c>
      <c r="G539" s="49" t="str">
        <f t="shared" si="13"/>
        <v/>
      </c>
      <c r="H539" s="49" t="str">
        <f>IF(OR(G539="",G539=0,G539="0"),"",LEFT(G539,C539+1))</f>
        <v/>
      </c>
      <c r="I539" s="246" t="str">
        <f>IF(LEN(TRIM(J539))&gt;0,MAX(I18:I538)+1,"")</f>
        <v/>
      </c>
      <c r="J539" s="110"/>
      <c r="K539" s="107"/>
      <c r="L539" s="107"/>
      <c r="M539" s="150"/>
      <c r="W539" s="3">
        <v>1</v>
      </c>
    </row>
    <row r="540" spans="2:23" ht="21" customHeight="1">
      <c r="B540" s="784"/>
      <c r="C540" s="55" t="str">
        <f>IF(UPPER(TRIM(C17))="X",C544,C538)</f>
        <v/>
      </c>
      <c r="D540" s="49" t="str" cm="1">
        <f t="array" ref="D540">IF(ROW()=ROW(D537),C540,INDEX(E537:E550,ROW()-ROW(D537)))</f>
        <v/>
      </c>
      <c r="E540" s="89" t="str">
        <f>IF(OR(D540="",C539="",C539&lt;=0,F540=""),"",TRIM(MID(D540,LEN(F540)+1+IF(MID(D540,LEN(F540)+1,1)=" ",1,0),99999)))</f>
        <v/>
      </c>
      <c r="F540" s="49" t="str">
        <f>IF(OR(G540="",G540=0,G540="0"),"",IF(LEN(G540)&lt;=C539,G540,IF(LEN(SUBSTITUTE(H540," ",""))=C539+1,LEFT(G540,C539),LEFT(G540,FIND("§",SUBSTITUTE(H540," ","§",LEN(H540)-LEN(SUBSTITUTE(H540," ",""))))-1))))</f>
        <v/>
      </c>
      <c r="G540" s="49" t="str">
        <f t="shared" si="13"/>
        <v/>
      </c>
      <c r="H540" s="49" t="str">
        <f>IF(OR(G540="",G540=0,G540="0"),"",LEFT(G540,C539+1))</f>
        <v/>
      </c>
      <c r="I540" s="246" t="str">
        <f>IF(LEN(TRIM(J540))&gt;0,MAX(I18:I539)+1,"")</f>
        <v/>
      </c>
      <c r="J540" s="110"/>
      <c r="K540" s="107"/>
      <c r="L540" s="107"/>
      <c r="M540" s="150"/>
      <c r="W540" s="3">
        <v>1</v>
      </c>
    </row>
    <row r="541" spans="2:23" ht="21" customHeight="1">
      <c r="B541" s="784"/>
      <c r="C541" s="94" t="str">
        <f>TRIM(SUBSTITUTE(SUBSTITUTE(SUBSTITUTE(SUBSTITUTE(SUBSTITUTE(SUBSTITUTE(SUBSTITUTE(SUBSTITUTE(SUBSTITUTE(SUBSTITUTE(C538,","," "),";"," "),":"," "),"!"," "),"?"," "),"…"," "),"»"," "),"«"," "),"/"," "),"."," "))</f>
        <v/>
      </c>
      <c r="D541" s="49" t="str" cm="1">
        <f t="array" ref="D541">IF(ROW()=ROW(D537),C540,INDEX(E537:E550,ROW()-ROW(D537)))</f>
        <v/>
      </c>
      <c r="E541" s="89" t="str">
        <f>IF(OR(D541="",C539="",C539&lt;=0,F541=""),"",TRIM(MID(D541,LEN(F541)+1+IF(MID(D541,LEN(F541)+1,1)=" ",1,0),99999)))</f>
        <v/>
      </c>
      <c r="F541" s="49" t="str">
        <f>IF(OR(G541="",G541=0,G541="0"),"",IF(LEN(G541)&lt;=C539,G541,IF(LEN(SUBSTITUTE(H541," ",""))=C539+1,LEFT(G541,C539),LEFT(G541,FIND("§",SUBSTITUTE(H541," ","§",LEN(H541)-LEN(SUBSTITUTE(H541," ",""))))-1))))</f>
        <v/>
      </c>
      <c r="G541" s="49" t="str">
        <f t="shared" si="13"/>
        <v/>
      </c>
      <c r="H541" s="49" t="str">
        <f>IF(OR(G541="",G541=0,G541="0"),"",LEFT(G541,C539+1))</f>
        <v/>
      </c>
      <c r="I541" s="246" t="str">
        <f>IF(LEN(TRIM(J541))&gt;0,MAX(I18:I540)+1,"")</f>
        <v/>
      </c>
      <c r="J541" s="110"/>
      <c r="K541" s="107"/>
      <c r="L541" s="107"/>
      <c r="M541" s="150"/>
      <c r="W541" s="3">
        <v>1</v>
      </c>
    </row>
    <row r="542" spans="2:23" ht="21" customHeight="1">
      <c r="B542" s="784"/>
      <c r="C542" s="49" t="str">
        <f>TRIM(SUBSTITUTE(SUBSTITUTE(SUBSTITUTE(SUBSTITUTE(SUBSTITUTE(SUBSTITUTE(SUBSTITUTE(SUBSTITUTE(C541,"("," "),")"," "),CHAR(34)," "),"-"," "),"_"," "),"&lt;"," "),"&gt;"," "),"="," "))</f>
        <v/>
      </c>
      <c r="D542" s="49" t="str" cm="1">
        <f t="array" ref="D542">IF(ROW()=ROW(D537),C540,INDEX(E537:E550,ROW()-ROW(D537)))</f>
        <v/>
      </c>
      <c r="E542" s="89" t="str">
        <f>IF(OR(D542="",C539="",C539&lt;=0,F542=""),"",TRIM(MID(D542,LEN(F542)+1+IF(MID(D542,LEN(F542)+1,1)=" ",1,0),99999)))</f>
        <v/>
      </c>
      <c r="F542" s="49" t="str">
        <f>IF(OR(G542="",G542=0,G542="0"),"",IF(LEN(G542)&lt;=C539,G542,IF(LEN(SUBSTITUTE(H542," ",""))=C539+1,LEFT(G542,C539),LEFT(G542,FIND("§",SUBSTITUTE(H542," ","§",LEN(H542)-LEN(SUBSTITUTE(H542," ",""))))-1))))</f>
        <v/>
      </c>
      <c r="G542" s="49" t="str">
        <f t="shared" si="13"/>
        <v/>
      </c>
      <c r="H542" s="49" t="str">
        <f>IF(OR(G542="",G542=0,G542="0"),"",LEFT(G542,C539+1))</f>
        <v/>
      </c>
      <c r="I542" s="246" t="str">
        <f>IF(LEN(TRIM(J542))&gt;0,MAX(I18:I541)+1,"")</f>
        <v/>
      </c>
      <c r="J542" s="110"/>
      <c r="K542" s="107"/>
      <c r="L542" s="107"/>
      <c r="M542" s="150"/>
      <c r="W542" s="3">
        <v>1</v>
      </c>
    </row>
    <row r="543" spans="2:23" ht="21" customHeight="1">
      <c r="B543" s="784"/>
      <c r="C543" s="55" t="str">
        <f>TRIM(SUBSTITUTE(SUBSTITUTE(SUBSTITUTE(SUBSTITUTE(C542,"►"," "),"▼"," "),"▲"," "),"◄"," "))</f>
        <v/>
      </c>
      <c r="D543" s="49" t="str" cm="1">
        <f t="array" ref="D543">IF(ROW()=ROW(D537),C540,INDEX(E537:E550,ROW()-ROW(D537)))</f>
        <v/>
      </c>
      <c r="E543" s="89" t="str">
        <f>IF(OR(D543="",C539="",C539&lt;=0,F543=""),"",TRIM(MID(D543,LEN(F543)+1+IF(MID(D543,LEN(F543)+1,1)=" ",1,0),99999)))</f>
        <v/>
      </c>
      <c r="F543" s="49" t="str">
        <f>IF(OR(G543="",G543=0,G543="0"),"",IF(LEN(G543)&lt;=C539,G543,IF(LEN(SUBSTITUTE(H543," ",""))=C539+1,LEFT(G543,C539),LEFT(G543,FIND("§",SUBSTITUTE(H543," ","§",LEN(H543)-LEN(SUBSTITUTE(H543," ",""))))-1))))</f>
        <v/>
      </c>
      <c r="G543" s="49" t="str">
        <f t="shared" si="13"/>
        <v/>
      </c>
      <c r="H543" s="49" t="str">
        <f>IF(OR(G543="",G543=0,G543="0"),"",LEFT(G543,C539+1))</f>
        <v/>
      </c>
      <c r="I543" s="246" t="str">
        <f>IF(LEN(TRIM(J543))&gt;0,MAX(I18:I542)+1,"")</f>
        <v/>
      </c>
      <c r="J543" s="110"/>
      <c r="K543" s="107"/>
      <c r="L543" s="107"/>
      <c r="M543" s="150"/>
      <c r="W543" s="3">
        <v>1</v>
      </c>
    </row>
    <row r="544" spans="2:23" ht="21" customHeight="1">
      <c r="B544" s="784"/>
      <c r="C544" s="55" t="str">
        <f>TRIM(SUBSTITUTE(SUBSTITUTE(C543,"“"," "),"”"," "))</f>
        <v/>
      </c>
      <c r="D544" s="49" t="str" cm="1">
        <f t="array" ref="D544">IF(ROW()=ROW(D537),C540,INDEX(E537:E550,ROW()-ROW(D537)))</f>
        <v/>
      </c>
      <c r="E544" s="89" t="str">
        <f>IF(OR(D544="",C539="",C539&lt;=0,F544=""),"",TRIM(MID(D544,LEN(F544)+1+IF(MID(D544,LEN(F544)+1,1)=" ",1,0),99999)))</f>
        <v/>
      </c>
      <c r="F544" s="49" t="str">
        <f>IF(OR(G544="",G544=0,G544="0"),"",IF(LEN(G544)&lt;=C539,G544,IF(LEN(SUBSTITUTE(H544," ",""))=C539+1,LEFT(G544,C539),LEFT(G544,FIND("§",SUBSTITUTE(H544," ","§",LEN(H544)-LEN(SUBSTITUTE(H544," ",""))))-1))))</f>
        <v/>
      </c>
      <c r="G544" s="49" t="str">
        <f t="shared" si="13"/>
        <v/>
      </c>
      <c r="H544" s="49" t="str">
        <f>IF(OR(G544="",G544=0,G544="0"),"",LEFT(G544,C539+1))</f>
        <v/>
      </c>
      <c r="I544" s="246" t="str">
        <f>IF(LEN(TRIM(J544))&gt;0,MAX(I18:I543)+1,"")</f>
        <v/>
      </c>
      <c r="J544" s="110"/>
      <c r="K544" s="107"/>
      <c r="L544" s="107"/>
      <c r="M544" s="150"/>
      <c r="W544" s="3">
        <v>1</v>
      </c>
    </row>
    <row r="545" spans="2:23" ht="21" customHeight="1">
      <c r="B545" s="784"/>
      <c r="C545" s="55"/>
      <c r="D545" s="49" t="str" cm="1">
        <f t="array" ref="D545">IF(ROW()=ROW(D537),C540,INDEX(E537:E550,ROW()-ROW(D537)))</f>
        <v/>
      </c>
      <c r="E545" s="89" t="str">
        <f>IF(OR(D545="",C539="",C539&lt;=0,F545=""),"",TRIM(MID(D545,LEN(F545)+1+IF(MID(D545,LEN(F545)+1,1)=" ",1,0),99999)))</f>
        <v/>
      </c>
      <c r="F545" s="49" t="str">
        <f>IF(OR(G545="",G545=0,G545="0"),"",IF(LEN(G545)&lt;=C539,G545,IF(LEN(SUBSTITUTE(H545," ",""))=C539+1,LEFT(G545,C539),LEFT(G545,FIND("§",SUBSTITUTE(H545," ","§",LEN(H545)-LEN(SUBSTITUTE(H545," ",""))))-1))))</f>
        <v/>
      </c>
      <c r="G545" s="49" t="str">
        <f t="shared" si="13"/>
        <v/>
      </c>
      <c r="H545" s="49" t="str">
        <f>IF(OR(G545="",G545=0,G545="0"),"",LEFT(G545,C539+1))</f>
        <v/>
      </c>
      <c r="I545" s="246" t="str">
        <f>IF(LEN(TRIM(J545))&gt;0,MAX(I18:I544)+1,"")</f>
        <v/>
      </c>
      <c r="J545" s="110"/>
      <c r="K545" s="107"/>
      <c r="L545" s="107"/>
      <c r="M545" s="150"/>
      <c r="W545" s="3">
        <v>1</v>
      </c>
    </row>
    <row r="546" spans="2:23" ht="21" customHeight="1">
      <c r="B546" s="784"/>
      <c r="C546" s="55"/>
      <c r="D546" s="49" t="str" cm="1">
        <f t="array" ref="D546">IF(ROW()=ROW(D537),C540,INDEX(E537:E550,ROW()-ROW(D537)))</f>
        <v/>
      </c>
      <c r="E546" s="89" t="str">
        <f>IF(OR(D546="",C539="",C539&lt;=0,F546=""),"",TRIM(MID(D546,LEN(F546)+1+IF(MID(D546,LEN(F546)+1,1)=" ",1,0),99999)))</f>
        <v/>
      </c>
      <c r="F546" s="49" t="str">
        <f>IF(OR(G546="",G546=0,G546="0"),"",IF(LEN(G546)&lt;=C539,G546,IF(LEN(SUBSTITUTE(H546," ",""))=C539+1,LEFT(G546,C539),LEFT(G546,FIND("§",SUBSTITUTE(H546," ","§",LEN(H546)-LEN(SUBSTITUTE(H546," ",""))))-1))))</f>
        <v/>
      </c>
      <c r="G546" s="49" t="str">
        <f t="shared" si="13"/>
        <v/>
      </c>
      <c r="H546" s="49" t="str">
        <f>IF(OR(G546="",G546=0,G546="0"),"",LEFT(G546,C539+1))</f>
        <v/>
      </c>
      <c r="I546" s="246" t="str">
        <f>IF(LEN(TRIM(J546))&gt;0,MAX(I18:I545)+1,"")</f>
        <v/>
      </c>
      <c r="J546" s="110"/>
      <c r="K546" s="107"/>
      <c r="L546" s="107"/>
      <c r="M546" s="150"/>
      <c r="W546" s="3">
        <v>1</v>
      </c>
    </row>
    <row r="547" spans="2:23" ht="21" customHeight="1">
      <c r="B547" s="784"/>
      <c r="C547" s="55"/>
      <c r="D547" s="49" t="str" cm="1">
        <f t="array" ref="D547">IF(ROW()=ROW(D537),C540,INDEX(E537:E550,ROW()-ROW(D537)))</f>
        <v/>
      </c>
      <c r="E547" s="89" t="str">
        <f>IF(OR(D547="",C539="",C539&lt;=0,F547=""),"",TRIM(MID(D547,LEN(F547)+1+IF(MID(D547,LEN(F547)+1,1)=" ",1,0),99999)))</f>
        <v/>
      </c>
      <c r="F547" s="49" t="str">
        <f>IF(OR(G547="",G547=0,G547="0"),"",IF(LEN(G547)&lt;=C539,G547,IF(LEN(SUBSTITUTE(H547," ",""))=C539+1,LEFT(G547,C539),LEFT(G547,FIND("§",SUBSTITUTE(H547," ","§",LEN(H547)-LEN(SUBSTITUTE(H547," ",""))))-1))))</f>
        <v/>
      </c>
      <c r="G547" s="49" t="str">
        <f t="shared" si="13"/>
        <v/>
      </c>
      <c r="H547" s="49" t="str">
        <f>IF(OR(G547="",G547=0,G547="0"),"",LEFT(G547,C539+1))</f>
        <v/>
      </c>
      <c r="I547" s="246" t="str">
        <f>IF(LEN(TRIM(J547))&gt;0,MAX(I18:I546)+1,"")</f>
        <v/>
      </c>
      <c r="J547" s="110"/>
      <c r="K547" s="107"/>
      <c r="L547" s="107"/>
      <c r="M547" s="150"/>
      <c r="W547" s="3">
        <v>1</v>
      </c>
    </row>
    <row r="548" spans="2:23" ht="21" customHeight="1">
      <c r="B548" s="784"/>
      <c r="C548" s="55"/>
      <c r="D548" s="49" t="str" cm="1">
        <f t="array" ref="D548">IF(ROW()=ROW(D537),C540,INDEX(E537:E550,ROW()-ROW(D537)))</f>
        <v/>
      </c>
      <c r="E548" s="89" t="str">
        <f>IF(OR(D548="",C539="",C539&lt;=0,F548=""),"",TRIM(MID(D548,LEN(F548)+1+IF(MID(D548,LEN(F548)+1,1)=" ",1,0),99999)))</f>
        <v/>
      </c>
      <c r="F548" s="49" t="str">
        <f>IF(OR(G548="",G548=0,G548="0"),"",IF(LEN(G548)&lt;=C539,G548,IF(LEN(SUBSTITUTE(H548," ",""))=C539+1,LEFT(G548,C539),LEFT(G548,FIND("§",SUBSTITUTE(H548," ","§",LEN(H548)-LEN(SUBSTITUTE(H548," ",""))))-1))))</f>
        <v/>
      </c>
      <c r="G548" s="49" t="str">
        <f t="shared" si="13"/>
        <v/>
      </c>
      <c r="H548" s="49" t="str">
        <f>IF(OR(G548="",G548=0,G548="0"),"",LEFT(G548,C539+1))</f>
        <v/>
      </c>
      <c r="I548" s="246" t="str">
        <f>IF(LEN(TRIM(J548))&gt;0,MAX(I18:I547)+1,"")</f>
        <v/>
      </c>
      <c r="J548" s="110"/>
      <c r="K548" s="107"/>
      <c r="L548" s="107"/>
      <c r="M548" s="150"/>
      <c r="W548" s="3">
        <v>1</v>
      </c>
    </row>
    <row r="549" spans="2:23" ht="21" customHeight="1">
      <c r="B549" s="784"/>
      <c r="C549" s="55"/>
      <c r="D549" s="49" t="str" cm="1">
        <f t="array" ref="D549">IF(ROW()=ROW(D537),C540,INDEX(E537:E550,ROW()-ROW(D537)))</f>
        <v/>
      </c>
      <c r="E549" s="89" t="str">
        <f>IF(OR(D549="",C539="",C539&lt;=0,F549=""),"",TRIM(MID(D549,LEN(F549)+1+IF(MID(D549,LEN(F549)+1,1)=" ",1,0),99999)))</f>
        <v/>
      </c>
      <c r="F549" s="49" t="str">
        <f>IF(OR(G549="",G549=0,G549="0"),"",IF(LEN(G549)&lt;=C539,G549,IF(LEN(SUBSTITUTE(H549," ",""))=C539+1,LEFT(G549,C539),LEFT(G549,FIND("§",SUBSTITUTE(H549," ","§",LEN(H549)-LEN(SUBSTITUTE(H549," ",""))))-1))))</f>
        <v/>
      </c>
      <c r="G549" s="49" t="str">
        <f t="shared" si="13"/>
        <v/>
      </c>
      <c r="H549" s="49" t="str">
        <f>IF(OR(G549="",G549=0,G549="0"),"",LEFT(G549,C539+1))</f>
        <v/>
      </c>
      <c r="I549" s="246" t="str">
        <f>IF(LEN(TRIM(J549))&gt;0,MAX(I18:I548)+1,"")</f>
        <v/>
      </c>
      <c r="J549" s="110"/>
      <c r="K549" s="107"/>
      <c r="L549" s="107"/>
      <c r="M549" s="150"/>
      <c r="W549" s="3">
        <v>1</v>
      </c>
    </row>
    <row r="550" spans="2:23" ht="21" customHeight="1">
      <c r="B550" s="784"/>
      <c r="C550" s="55"/>
      <c r="D550" s="49" t="str" cm="1">
        <f t="array" ref="D550">IF(ROW()=ROW(D537),C540,INDEX(E537:E550,ROW()-ROW(D537)))</f>
        <v/>
      </c>
      <c r="E550" s="89" t="str">
        <f>IF(OR(D550="",C539="",C539&lt;=0,F550=""),"",TRIM(MID(D550,LEN(F550)+1+IF(MID(D550,LEN(F550)+1,1)=" ",1,0),99999)))</f>
        <v/>
      </c>
      <c r="F550" s="49" t="str">
        <f>IF(OR(G550="",G550=0,G550="0"),"",IF(LEN(G550)&lt;=C539,G550,IF(LEN(SUBSTITUTE(H550," ",""))=C539+1,LEFT(G550,C539),LEFT(G550,FIND("§",SUBSTITUTE(H550," ","§",LEN(H550)-LEN(SUBSTITUTE(H550," ",""))))-1))))</f>
        <v/>
      </c>
      <c r="G550" s="49" t="str">
        <f t="shared" si="13"/>
        <v/>
      </c>
      <c r="H550" s="49" t="str">
        <f>IF(OR(G550="",G550=0,G550="0"),"",LEFT(G550,C539+1))</f>
        <v/>
      </c>
      <c r="I550" s="246" t="str">
        <f>IF(LEN(TRIM(J550))&gt;0,MAX(I18:I549)+1,"")</f>
        <v/>
      </c>
      <c r="J550" s="110"/>
      <c r="K550" s="107"/>
      <c r="L550" s="107"/>
      <c r="M550" s="150"/>
      <c r="W550" s="3">
        <v>1</v>
      </c>
    </row>
    <row r="551" spans="2:23" ht="21" customHeight="1">
      <c r="B551" s="784"/>
      <c r="C551" s="88" t="str">
        <f>IF(TRIM(SUBSTITUTE(K57,CHAR(160),""))="","",K57)</f>
        <v/>
      </c>
      <c r="D551" s="49" t="str" cm="1">
        <f t="array" ref="D551">IF(ROW()=ROW(D551),C554,INDEX(E551:E564,ROW()-ROW(D551)))</f>
        <v/>
      </c>
      <c r="E551" s="89" t="str">
        <f>IF(OR(D551="",C553="",C553&lt;=0,F551=""),"",TRIM(MID(D551,LEN(F551)+1+IF(MID(D551,LEN(F551)+1,1)=" ",1,0),99999)))</f>
        <v/>
      </c>
      <c r="F551" s="49" t="str">
        <f>IF(OR(G551="",G551=0,G551="0"),"",IF(LEN(G551)&lt;=C553,G551,IF(LEN(SUBSTITUTE(H551," ",""))=C553+1,LEFT(G551,C553),LEFT(G551,FIND("§",SUBSTITUTE(H551," ","§",LEN(H551)-LEN(SUBSTITUTE(H551," ",""))))-1))))</f>
        <v/>
      </c>
      <c r="G551" s="49" t="str">
        <f t="shared" si="13"/>
        <v/>
      </c>
      <c r="H551" s="49" t="str">
        <f>IF(OR(G551="",G551=0,G551="0"),"",LEFT(G551,C553+1))</f>
        <v/>
      </c>
      <c r="I551" s="246" t="str">
        <f>IF(LEN(TRIM(J551))&gt;0,MAX(I18:I550)+1,"")</f>
        <v/>
      </c>
      <c r="J551" s="110"/>
      <c r="K551" s="107"/>
      <c r="L551" s="107"/>
      <c r="M551" s="150"/>
      <c r="W551" s="3">
        <v>1</v>
      </c>
    </row>
    <row r="552" spans="2:23" ht="21" customHeight="1">
      <c r="B552" s="784"/>
      <c r="C552" s="55" t="str">
        <f>TRIM(SUBSTITUTE(SUBSTITUTE(SUBSTITUTE(SUBSTITUTE(SUBSTITUTE(SUBSTITUTE(SUBSTITUTE(SUBSTITUTE(SUBSTITUTE(CLEAN(IF(OR(LEFT(C551,1)="-",LEFT(C551,1)="="),MID(C551,2,99999),C551)),"—","-"),"–","-"),CHAR(160)," "),CHAR(9)," "),CHAR(13)," "),CHAR(10)," ")," "," ")," "," ")," "," "))</f>
        <v/>
      </c>
      <c r="D552" s="49" t="str" cm="1">
        <f t="array" ref="D552">IF(ROW()=ROW(D551),C554,INDEX(E551:E564,ROW()-ROW(D551)))</f>
        <v/>
      </c>
      <c r="E552" s="89" t="str">
        <f>IF(OR(D552="",C553="",C553&lt;=0,F552=""),"",TRIM(MID(D552,LEN(F552)+1+IF(MID(D552,LEN(F552)+1,1)=" ",1,0),99999)))</f>
        <v/>
      </c>
      <c r="F552" s="49" t="str">
        <f>IF(OR(G552="",G552=0,G552="0"),"",IF(LEN(G552)&lt;=C553,G552,IF(LEN(SUBSTITUTE(H552," ",""))=C553+1,LEFT(G552,C553),LEFT(G552,FIND("§",SUBSTITUTE(H552," ","§",LEN(H552)-LEN(SUBSTITUTE(H552," ",""))))-1))))</f>
        <v/>
      </c>
      <c r="G552" s="49" t="str">
        <f t="shared" si="13"/>
        <v/>
      </c>
      <c r="H552" s="49" t="str">
        <f>IF(OR(G552="",G552=0,G552="0"),"",LEFT(G552,C553+1))</f>
        <v/>
      </c>
      <c r="I552" s="246" t="str">
        <f>IF(LEN(TRIM(J552))&gt;0,MAX(I18:I551)+1,"")</f>
        <v/>
      </c>
      <c r="J552" s="110"/>
      <c r="K552" s="107"/>
      <c r="L552" s="107"/>
      <c r="M552" s="150"/>
      <c r="W552" s="3">
        <v>1</v>
      </c>
    </row>
    <row r="553" spans="2:23" ht="21" customHeight="1">
      <c r="B553" s="784"/>
      <c r="C553" s="92">
        <f>C16</f>
        <v>120</v>
      </c>
      <c r="D553" s="49" t="str" cm="1">
        <f t="array" ref="D553">IF(ROW()=ROW(D551),C554,INDEX(E551:E564,ROW()-ROW(D551)))</f>
        <v/>
      </c>
      <c r="E553" s="89" t="str">
        <f>IF(OR(D553="",C553="",C553&lt;=0,F553=""),"",TRIM(MID(D553,LEN(F553)+1+IF(MID(D553,LEN(F553)+1,1)=" ",1,0),99999)))</f>
        <v/>
      </c>
      <c r="F553" s="49" t="str">
        <f>IF(OR(G553="",G553=0,G553="0"),"",IF(LEN(G553)&lt;=C553,G553,IF(LEN(SUBSTITUTE(H553," ",""))=C553+1,LEFT(G553,C553),LEFT(G553,FIND("§",SUBSTITUTE(H553," ","§",LEN(H553)-LEN(SUBSTITUTE(H553," ",""))))-1))))</f>
        <v/>
      </c>
      <c r="G553" s="49" t="str">
        <f t="shared" si="13"/>
        <v/>
      </c>
      <c r="H553" s="49" t="str">
        <f>IF(OR(G553="",G553=0,G553="0"),"",LEFT(G553,C553+1))</f>
        <v/>
      </c>
      <c r="I553" s="246" t="str">
        <f>IF(LEN(TRIM(J553))&gt;0,MAX(I18:I552)+1,"")</f>
        <v/>
      </c>
      <c r="J553" s="110"/>
      <c r="K553" s="107"/>
      <c r="L553" s="107"/>
      <c r="M553" s="150"/>
      <c r="W553" s="3">
        <v>1</v>
      </c>
    </row>
    <row r="554" spans="2:23" ht="21" customHeight="1">
      <c r="B554" s="784"/>
      <c r="C554" s="55" t="str">
        <f>IF(UPPER(TRIM(C17))="X",C558,C552)</f>
        <v/>
      </c>
      <c r="D554" s="49" t="str" cm="1">
        <f t="array" ref="D554">IF(ROW()=ROW(D551),C554,INDEX(E551:E564,ROW()-ROW(D551)))</f>
        <v/>
      </c>
      <c r="E554" s="89" t="str">
        <f>IF(OR(D554="",C553="",C553&lt;=0,F554=""),"",TRIM(MID(D554,LEN(F554)+1+IF(MID(D554,LEN(F554)+1,1)=" ",1,0),99999)))</f>
        <v/>
      </c>
      <c r="F554" s="49" t="str">
        <f>IF(OR(G554="",G554=0,G554="0"),"",IF(LEN(G554)&lt;=C553,G554,IF(LEN(SUBSTITUTE(H554," ",""))=C553+1,LEFT(G554,C553),LEFT(G554,FIND("§",SUBSTITUTE(H554," ","§",LEN(H554)-LEN(SUBSTITUTE(H554," ",""))))-1))))</f>
        <v/>
      </c>
      <c r="G554" s="49" t="str">
        <f t="shared" si="13"/>
        <v/>
      </c>
      <c r="H554" s="49" t="str">
        <f>IF(OR(G554="",G554=0,G554="0"),"",LEFT(G554,C553+1))</f>
        <v/>
      </c>
      <c r="I554" s="246" t="str">
        <f>IF(LEN(TRIM(J554))&gt;0,MAX(I18:I553)+1,"")</f>
        <v/>
      </c>
      <c r="J554" s="110"/>
      <c r="K554" s="107"/>
      <c r="L554" s="107"/>
      <c r="M554" s="150"/>
      <c r="W554" s="3">
        <v>1</v>
      </c>
    </row>
    <row r="555" spans="2:23" ht="21" customHeight="1">
      <c r="B555" s="784"/>
      <c r="C555" s="94" t="str">
        <f>TRIM(SUBSTITUTE(SUBSTITUTE(SUBSTITUTE(SUBSTITUTE(SUBSTITUTE(SUBSTITUTE(SUBSTITUTE(SUBSTITUTE(SUBSTITUTE(SUBSTITUTE(C552,","," "),";"," "),":"," "),"!"," "),"?"," "),"…"," "),"»"," "),"«"," "),"/"," "),"."," "))</f>
        <v/>
      </c>
      <c r="D555" s="49" t="str" cm="1">
        <f t="array" ref="D555">IF(ROW()=ROW(D551),C554,INDEX(E551:E564,ROW()-ROW(D551)))</f>
        <v/>
      </c>
      <c r="E555" s="89" t="str">
        <f>IF(OR(D555="",C553="",C553&lt;=0,F555=""),"",TRIM(MID(D555,LEN(F555)+1+IF(MID(D555,LEN(F555)+1,1)=" ",1,0),99999)))</f>
        <v/>
      </c>
      <c r="F555" s="49" t="str">
        <f>IF(OR(G555="",G555=0,G555="0"),"",IF(LEN(G555)&lt;=C553,G555,IF(LEN(SUBSTITUTE(H555," ",""))=C553+1,LEFT(G555,C553),LEFT(G555,FIND("§",SUBSTITUTE(H555," ","§",LEN(H555)-LEN(SUBSTITUTE(H555," ",""))))-1))))</f>
        <v/>
      </c>
      <c r="G555" s="49" t="str">
        <f t="shared" si="13"/>
        <v/>
      </c>
      <c r="H555" s="49" t="str">
        <f>IF(OR(G555="",G555=0,G555="0"),"",LEFT(G555,C553+1))</f>
        <v/>
      </c>
      <c r="I555" s="246" t="str">
        <f>IF(LEN(TRIM(J555))&gt;0,MAX(I18:I554)+1,"")</f>
        <v/>
      </c>
      <c r="J555" s="110"/>
      <c r="K555" s="107"/>
      <c r="L555" s="107"/>
      <c r="M555" s="150"/>
      <c r="W555" s="3">
        <v>1</v>
      </c>
    </row>
    <row r="556" spans="2:23" ht="21" customHeight="1">
      <c r="B556" s="784"/>
      <c r="C556" s="49" t="str">
        <f>TRIM(SUBSTITUTE(SUBSTITUTE(SUBSTITUTE(SUBSTITUTE(SUBSTITUTE(SUBSTITUTE(SUBSTITUTE(SUBSTITUTE(C555,"("," "),")"," "),CHAR(34)," "),"-"," "),"_"," "),"&lt;"," "),"&gt;"," "),"="," "))</f>
        <v/>
      </c>
      <c r="D556" s="49" t="str" cm="1">
        <f t="array" ref="D556">IF(ROW()=ROW(D551),C554,INDEX(E551:E564,ROW()-ROW(D551)))</f>
        <v/>
      </c>
      <c r="E556" s="89" t="str">
        <f>IF(OR(D556="",C553="",C553&lt;=0,F556=""),"",TRIM(MID(D556,LEN(F556)+1+IF(MID(D556,LEN(F556)+1,1)=" ",1,0),99999)))</f>
        <v/>
      </c>
      <c r="F556" s="49" t="str">
        <f>IF(OR(G556="",G556=0,G556="0"),"",IF(LEN(G556)&lt;=C553,G556,IF(LEN(SUBSTITUTE(H556," ",""))=C553+1,LEFT(G556,C553),LEFT(G556,FIND("§",SUBSTITUTE(H556," ","§",LEN(H556)-LEN(SUBSTITUTE(H556," ",""))))-1))))</f>
        <v/>
      </c>
      <c r="G556" s="49" t="str">
        <f t="shared" si="13"/>
        <v/>
      </c>
      <c r="H556" s="49" t="str">
        <f>IF(OR(G556="",G556=0,G556="0"),"",LEFT(G556,C553+1))</f>
        <v/>
      </c>
      <c r="I556" s="246" t="str">
        <f>IF(LEN(TRIM(J556))&gt;0,MAX(I18:I555)+1,"")</f>
        <v/>
      </c>
      <c r="J556" s="110"/>
      <c r="K556" s="107"/>
      <c r="L556" s="107"/>
      <c r="M556" s="150"/>
      <c r="W556" s="3">
        <v>1</v>
      </c>
    </row>
    <row r="557" spans="2:23" ht="21" customHeight="1">
      <c r="B557" s="784"/>
      <c r="C557" s="55" t="str">
        <f>TRIM(SUBSTITUTE(SUBSTITUTE(SUBSTITUTE(SUBSTITUTE(C556,"►"," "),"▼"," "),"▲"," "),"◄"," "))</f>
        <v/>
      </c>
      <c r="D557" s="49" t="str" cm="1">
        <f t="array" ref="D557">IF(ROW()=ROW(D551),C554,INDEX(E551:E564,ROW()-ROW(D551)))</f>
        <v/>
      </c>
      <c r="E557" s="89" t="str">
        <f>IF(OR(D557="",C553="",C553&lt;=0,F557=""),"",TRIM(MID(D557,LEN(F557)+1+IF(MID(D557,LEN(F557)+1,1)=" ",1,0),99999)))</f>
        <v/>
      </c>
      <c r="F557" s="49" t="str">
        <f>IF(OR(G557="",G557=0,G557="0"),"",IF(LEN(G557)&lt;=C553,G557,IF(LEN(SUBSTITUTE(H557," ",""))=C553+1,LEFT(G557,C553),LEFT(G557,FIND("§",SUBSTITUTE(H557," ","§",LEN(H557)-LEN(SUBSTITUTE(H557," ",""))))-1))))</f>
        <v/>
      </c>
      <c r="G557" s="49" t="str">
        <f t="shared" si="13"/>
        <v/>
      </c>
      <c r="H557" s="49" t="str">
        <f>IF(OR(G557="",G557=0,G557="0"),"",LEFT(G557,C553+1))</f>
        <v/>
      </c>
      <c r="I557" s="246" t="str">
        <f>IF(LEN(TRIM(J557))&gt;0,MAX(I18:I556)+1,"")</f>
        <v/>
      </c>
      <c r="J557" s="110"/>
      <c r="K557" s="107"/>
      <c r="L557" s="107"/>
      <c r="M557" s="150"/>
      <c r="W557" s="3">
        <v>1</v>
      </c>
    </row>
    <row r="558" spans="2:23" ht="21" customHeight="1">
      <c r="B558" s="784"/>
      <c r="C558" s="55" t="str">
        <f>TRIM(SUBSTITUTE(SUBSTITUTE(C557,"“"," "),"”"," "))</f>
        <v/>
      </c>
      <c r="D558" s="49" t="str" cm="1">
        <f t="array" ref="D558">IF(ROW()=ROW(D551),C554,INDEX(E551:E564,ROW()-ROW(D551)))</f>
        <v/>
      </c>
      <c r="E558" s="89" t="str">
        <f>IF(OR(D558="",C553="",C553&lt;=0,F558=""),"",TRIM(MID(D558,LEN(F558)+1+IF(MID(D558,LEN(F558)+1,1)=" ",1,0),99999)))</f>
        <v/>
      </c>
      <c r="F558" s="49" t="str">
        <f>IF(OR(G558="",G558=0,G558="0"),"",IF(LEN(G558)&lt;=C553,G558,IF(LEN(SUBSTITUTE(H558," ",""))=C553+1,LEFT(G558,C553),LEFT(G558,FIND("§",SUBSTITUTE(H558," ","§",LEN(H558)-LEN(SUBSTITUTE(H558," ",""))))-1))))</f>
        <v/>
      </c>
      <c r="G558" s="49" t="str">
        <f t="shared" si="13"/>
        <v/>
      </c>
      <c r="H558" s="49" t="str">
        <f>IF(OR(G558="",G558=0,G558="0"),"",LEFT(G558,C553+1))</f>
        <v/>
      </c>
      <c r="I558" s="246" t="str">
        <f>IF(LEN(TRIM(J558))&gt;0,MAX(I18:I557)+1,"")</f>
        <v/>
      </c>
      <c r="J558" s="110"/>
      <c r="K558" s="107"/>
      <c r="L558" s="107"/>
      <c r="M558" s="150"/>
      <c r="W558" s="3">
        <v>1</v>
      </c>
    </row>
    <row r="559" spans="2:23" ht="21" customHeight="1">
      <c r="B559" s="784"/>
      <c r="C559" s="55"/>
      <c r="D559" s="49" t="str" cm="1">
        <f t="array" ref="D559">IF(ROW()=ROW(D551),C554,INDEX(E551:E564,ROW()-ROW(D551)))</f>
        <v/>
      </c>
      <c r="E559" s="89" t="str">
        <f>IF(OR(D559="",C553="",C553&lt;=0,F559=""),"",TRIM(MID(D559,LEN(F559)+1+IF(MID(D559,LEN(F559)+1,1)=" ",1,0),99999)))</f>
        <v/>
      </c>
      <c r="F559" s="49" t="str">
        <f>IF(OR(G559="",G559=0,G559="0"),"",IF(LEN(G559)&lt;=C553,G559,IF(LEN(SUBSTITUTE(H559," ",""))=C553+1,LEFT(G559,C553),LEFT(G559,FIND("§",SUBSTITUTE(H559," ","§",LEN(H559)-LEN(SUBSTITUTE(H559," ",""))))-1))))</f>
        <v/>
      </c>
      <c r="G559" s="49" t="str">
        <f t="shared" si="13"/>
        <v/>
      </c>
      <c r="H559" s="49" t="str">
        <f>IF(OR(G559="",G559=0,G559="0"),"",LEFT(G559,C553+1))</f>
        <v/>
      </c>
      <c r="I559" s="246" t="str">
        <f>IF(LEN(TRIM(J559))&gt;0,MAX(I18:I558)+1,"")</f>
        <v/>
      </c>
      <c r="J559" s="110"/>
      <c r="K559" s="107"/>
      <c r="L559" s="107"/>
      <c r="M559" s="150"/>
      <c r="W559" s="3">
        <v>1</v>
      </c>
    </row>
    <row r="560" spans="2:23" ht="21" customHeight="1">
      <c r="B560" s="784"/>
      <c r="C560" s="55"/>
      <c r="D560" s="49" t="str" cm="1">
        <f t="array" ref="D560">IF(ROW()=ROW(D551),C554,INDEX(E551:E564,ROW()-ROW(D551)))</f>
        <v/>
      </c>
      <c r="E560" s="89" t="str">
        <f>IF(OR(D560="",C553="",C553&lt;=0,F560=""),"",TRIM(MID(D560,LEN(F560)+1+IF(MID(D560,LEN(F560)+1,1)=" ",1,0),99999)))</f>
        <v/>
      </c>
      <c r="F560" s="49" t="str">
        <f>IF(OR(G560="",G560=0,G560="0"),"",IF(LEN(G560)&lt;=C553,G560,IF(LEN(SUBSTITUTE(H560," ",""))=C553+1,LEFT(G560,C553),LEFT(G560,FIND("§",SUBSTITUTE(H560," ","§",LEN(H560)-LEN(SUBSTITUTE(H560," ",""))))-1))))</f>
        <v/>
      </c>
      <c r="G560" s="49" t="str">
        <f t="shared" si="13"/>
        <v/>
      </c>
      <c r="H560" s="49" t="str">
        <f>IF(OR(G560="",G560=0,G560="0"),"",LEFT(G560,C553+1))</f>
        <v/>
      </c>
      <c r="I560" s="246" t="str">
        <f>IF(LEN(TRIM(J560))&gt;0,MAX(I18:I559)+1,"")</f>
        <v/>
      </c>
      <c r="J560" s="110"/>
      <c r="K560" s="107"/>
      <c r="L560" s="107"/>
      <c r="M560" s="150"/>
      <c r="W560" s="3">
        <v>1</v>
      </c>
    </row>
    <row r="561" spans="2:23" ht="21" customHeight="1">
      <c r="B561" s="784"/>
      <c r="C561" s="55"/>
      <c r="D561" s="49" t="str" cm="1">
        <f t="array" ref="D561">IF(ROW()=ROW(D551),C554,INDEX(E551:E564,ROW()-ROW(D551)))</f>
        <v/>
      </c>
      <c r="E561" s="89" t="str">
        <f>IF(OR(D561="",C553="",C553&lt;=0,F561=""),"",TRIM(MID(D561,LEN(F561)+1+IF(MID(D561,LEN(F561)+1,1)=" ",1,0),99999)))</f>
        <v/>
      </c>
      <c r="F561" s="49" t="str">
        <f>IF(OR(G561="",G561=0,G561="0"),"",IF(LEN(G561)&lt;=C553,G561,IF(LEN(SUBSTITUTE(H561," ",""))=C553+1,LEFT(G561,C553),LEFT(G561,FIND("§",SUBSTITUTE(H561," ","§",LEN(H561)-LEN(SUBSTITUTE(H561," ",""))))-1))))</f>
        <v/>
      </c>
      <c r="G561" s="49" t="str">
        <f t="shared" si="13"/>
        <v/>
      </c>
      <c r="H561" s="49" t="str">
        <f>IF(OR(G561="",G561=0,G561="0"),"",LEFT(G561,C553+1))</f>
        <v/>
      </c>
      <c r="I561" s="246" t="str">
        <f>IF(LEN(TRIM(J561))&gt;0,MAX(I18:I560)+1,"")</f>
        <v/>
      </c>
      <c r="J561" s="110"/>
      <c r="K561" s="107"/>
      <c r="L561" s="107"/>
      <c r="M561" s="150"/>
      <c r="W561" s="3">
        <v>1</v>
      </c>
    </row>
    <row r="562" spans="2:23" ht="21" customHeight="1">
      <c r="B562" s="784"/>
      <c r="C562" s="55"/>
      <c r="D562" s="49" t="str" cm="1">
        <f t="array" ref="D562">IF(ROW()=ROW(D551),C554,INDEX(E551:E564,ROW()-ROW(D551)))</f>
        <v/>
      </c>
      <c r="E562" s="89" t="str">
        <f>IF(OR(D562="",C553="",C553&lt;=0,F562=""),"",TRIM(MID(D562,LEN(F562)+1+IF(MID(D562,LEN(F562)+1,1)=" ",1,0),99999)))</f>
        <v/>
      </c>
      <c r="F562" s="49" t="str">
        <f>IF(OR(G562="",G562=0,G562="0"),"",IF(LEN(G562)&lt;=C553,G562,IF(LEN(SUBSTITUTE(H562," ",""))=C553+1,LEFT(G562,C553),LEFT(G562,FIND("§",SUBSTITUTE(H562," ","§",LEN(H562)-LEN(SUBSTITUTE(H562," ",""))))-1))))</f>
        <v/>
      </c>
      <c r="G562" s="49" t="str">
        <f t="shared" si="13"/>
        <v/>
      </c>
      <c r="H562" s="49" t="str">
        <f>IF(OR(G562="",G562=0,G562="0"),"",LEFT(G562,C553+1))</f>
        <v/>
      </c>
      <c r="I562" s="246" t="str">
        <f>IF(LEN(TRIM(J562))&gt;0,MAX(I18:I561)+1,"")</f>
        <v/>
      </c>
      <c r="J562" s="110"/>
      <c r="K562" s="107"/>
      <c r="L562" s="107"/>
      <c r="M562" s="150"/>
      <c r="W562" s="3">
        <v>1</v>
      </c>
    </row>
    <row r="563" spans="2:23" ht="21" customHeight="1">
      <c r="B563" s="784"/>
      <c r="C563" s="55"/>
      <c r="D563" s="49" t="str" cm="1">
        <f t="array" ref="D563">IF(ROW()=ROW(D551),C554,INDEX(E551:E564,ROW()-ROW(D551)))</f>
        <v/>
      </c>
      <c r="E563" s="89" t="str">
        <f>IF(OR(D563="",C553="",C553&lt;=0,F563=""),"",TRIM(MID(D563,LEN(F563)+1+IF(MID(D563,LEN(F563)+1,1)=" ",1,0),99999)))</f>
        <v/>
      </c>
      <c r="F563" s="49" t="str">
        <f>IF(OR(G563="",G563=0,G563="0"),"",IF(LEN(G563)&lt;=C553,G563,IF(LEN(SUBSTITUTE(H563," ",""))=C553+1,LEFT(G563,C553),LEFT(G563,FIND("§",SUBSTITUTE(H563," ","§",LEN(H563)-LEN(SUBSTITUTE(H563," ",""))))-1))))</f>
        <v/>
      </c>
      <c r="G563" s="49" t="str">
        <f t="shared" si="13"/>
        <v/>
      </c>
      <c r="H563" s="49" t="str">
        <f>IF(OR(G563="",G563=0,G563="0"),"",LEFT(G563,C553+1))</f>
        <v/>
      </c>
      <c r="I563" s="246" t="str">
        <f>IF(LEN(TRIM(J563))&gt;0,MAX(I18:I562)+1,"")</f>
        <v/>
      </c>
      <c r="J563" s="110"/>
      <c r="K563" s="107"/>
      <c r="L563" s="107"/>
      <c r="M563" s="150"/>
      <c r="W563" s="3">
        <v>1</v>
      </c>
    </row>
    <row r="564" spans="2:23" ht="21" customHeight="1">
      <c r="B564" s="784"/>
      <c r="C564" s="55"/>
      <c r="D564" s="49" t="str" cm="1">
        <f t="array" ref="D564">IF(ROW()=ROW(D551),C554,INDEX(E551:E564,ROW()-ROW(D551)))</f>
        <v/>
      </c>
      <c r="E564" s="89" t="str">
        <f>IF(OR(D564="",C553="",C553&lt;=0,F564=""),"",TRIM(MID(D564,LEN(F564)+1+IF(MID(D564,LEN(F564)+1,1)=" ",1,0),99999)))</f>
        <v/>
      </c>
      <c r="F564" s="49" t="str">
        <f>IF(OR(G564="",G564=0,G564="0"),"",IF(LEN(G564)&lt;=C553,G564,IF(LEN(SUBSTITUTE(H564," ",""))=C553+1,LEFT(G564,C553),LEFT(G564,FIND("§",SUBSTITUTE(H564," ","§",LEN(H564)-LEN(SUBSTITUTE(H564," ",""))))-1))))</f>
        <v/>
      </c>
      <c r="G564" s="49" t="str">
        <f t="shared" si="13"/>
        <v/>
      </c>
      <c r="H564" s="49" t="str">
        <f>IF(OR(G564="",G564=0,G564="0"),"",LEFT(G564,C553+1))</f>
        <v/>
      </c>
      <c r="I564" s="246" t="str">
        <f>IF(LEN(TRIM(J564))&gt;0,MAX(I18:I563)+1,"")</f>
        <v/>
      </c>
      <c r="J564" s="110"/>
      <c r="K564" s="107"/>
      <c r="L564" s="107"/>
      <c r="M564" s="150"/>
      <c r="W564" s="3">
        <v>1</v>
      </c>
    </row>
    <row r="565" spans="2:23" ht="21" customHeight="1">
      <c r="B565" s="784"/>
      <c r="C565" s="88" t="str">
        <f>IF(TRIM(SUBSTITUTE(K58,CHAR(160),""))="","",K58)</f>
        <v/>
      </c>
      <c r="D565" s="49" t="str" cm="1">
        <f t="array" ref="D565">IF(ROW()=ROW(D565),C568,INDEX(E565:E578,ROW()-ROW(D565)))</f>
        <v/>
      </c>
      <c r="E565" s="89" t="str">
        <f>IF(OR(D565="",C567="",C567&lt;=0,F565=""),"",TRIM(MID(D565,LEN(F565)+1+IF(MID(D565,LEN(F565)+1,1)=" ",1,0),99999)))</f>
        <v/>
      </c>
      <c r="F565" s="49" t="str">
        <f>IF(OR(G565="",G565=0,G565="0"),"",IF(LEN(G565)&lt;=C567,G565,IF(LEN(SUBSTITUTE(H565," ",""))=C567+1,LEFT(G565,C567),LEFT(G565,FIND("§",SUBSTITUTE(H565," ","§",LEN(H565)-LEN(SUBSTITUTE(H565," ",""))))-1))))</f>
        <v/>
      </c>
      <c r="G565" s="49" t="str">
        <f t="shared" si="13"/>
        <v/>
      </c>
      <c r="H565" s="49" t="str">
        <f>IF(OR(G565="",G565=0,G565="0"),"",LEFT(G565,C567+1))</f>
        <v/>
      </c>
      <c r="I565" s="246" t="str">
        <f>IF(LEN(TRIM(J565))&gt;0,MAX(I18:I564)+1,"")</f>
        <v/>
      </c>
      <c r="J565" s="110"/>
      <c r="K565" s="107"/>
      <c r="L565" s="107"/>
      <c r="M565" s="150"/>
      <c r="W565" s="3">
        <v>1</v>
      </c>
    </row>
    <row r="566" spans="2:23" ht="21" customHeight="1">
      <c r="B566" s="784"/>
      <c r="C566" s="55" t="str">
        <f>TRIM(SUBSTITUTE(SUBSTITUTE(SUBSTITUTE(SUBSTITUTE(SUBSTITUTE(SUBSTITUTE(SUBSTITUTE(SUBSTITUTE(SUBSTITUTE(CLEAN(IF(OR(LEFT(C565,1)="-",LEFT(C565,1)="="),MID(C565,2,99999),C565)),"—","-"),"–","-"),CHAR(160)," "),CHAR(9)," "),CHAR(13)," "),CHAR(10)," ")," "," ")," "," ")," "," "))</f>
        <v/>
      </c>
      <c r="D566" s="49" t="str" cm="1">
        <f t="array" ref="D566">IF(ROW()=ROW(D565),C568,INDEX(E565:E578,ROW()-ROW(D565)))</f>
        <v/>
      </c>
      <c r="E566" s="89" t="str">
        <f>IF(OR(D566="",C567="",C567&lt;=0,F566=""),"",TRIM(MID(D566,LEN(F566)+1+IF(MID(D566,LEN(F566)+1,1)=" ",1,0),99999)))</f>
        <v/>
      </c>
      <c r="F566" s="49" t="str">
        <f>IF(OR(G566="",G566=0,G566="0"),"",IF(LEN(G566)&lt;=C567,G566,IF(LEN(SUBSTITUTE(H566," ",""))=C567+1,LEFT(G566,C567),LEFT(G566,FIND("§",SUBSTITUTE(H566," ","§",LEN(H566)-LEN(SUBSTITUTE(H566," ",""))))-1))))</f>
        <v/>
      </c>
      <c r="G566" s="49" t="str">
        <f t="shared" si="13"/>
        <v/>
      </c>
      <c r="H566" s="49" t="str">
        <f>IF(OR(G566="",G566=0,G566="0"),"",LEFT(G566,C567+1))</f>
        <v/>
      </c>
      <c r="I566" s="246" t="str">
        <f>IF(LEN(TRIM(J566))&gt;0,MAX(I18:I565)+1,"")</f>
        <v/>
      </c>
      <c r="J566" s="110"/>
      <c r="K566" s="107"/>
      <c r="L566" s="107"/>
      <c r="M566" s="150"/>
      <c r="W566" s="3">
        <v>1</v>
      </c>
    </row>
    <row r="567" spans="2:23" ht="21" customHeight="1">
      <c r="B567" s="784"/>
      <c r="C567" s="92">
        <f>C16</f>
        <v>120</v>
      </c>
      <c r="D567" s="49" t="str" cm="1">
        <f t="array" ref="D567">IF(ROW()=ROW(D565),C568,INDEX(E565:E578,ROW()-ROW(D565)))</f>
        <v/>
      </c>
      <c r="E567" s="89" t="str">
        <f>IF(OR(D567="",C567="",C567&lt;=0,F567=""),"",TRIM(MID(D567,LEN(F567)+1+IF(MID(D567,LEN(F567)+1,1)=" ",1,0),99999)))</f>
        <v/>
      </c>
      <c r="F567" s="49" t="str">
        <f>IF(OR(G567="",G567=0,G567="0"),"",IF(LEN(G567)&lt;=C567,G567,IF(LEN(SUBSTITUTE(H567," ",""))=C567+1,LEFT(G567,C567),LEFT(G567,FIND("§",SUBSTITUTE(H567," ","§",LEN(H567)-LEN(SUBSTITUTE(H567," ",""))))-1))))</f>
        <v/>
      </c>
      <c r="G567" s="49" t="str">
        <f t="shared" si="13"/>
        <v/>
      </c>
      <c r="H567" s="49" t="str">
        <f>IF(OR(G567="",G567=0,G567="0"),"",LEFT(G567,C567+1))</f>
        <v/>
      </c>
      <c r="I567" s="246" t="str">
        <f>IF(LEN(TRIM(J567))&gt;0,MAX(I18:I566)+1,"")</f>
        <v/>
      </c>
      <c r="J567" s="110"/>
      <c r="K567" s="107"/>
      <c r="L567" s="107"/>
      <c r="M567" s="150"/>
      <c r="W567" s="3">
        <v>1</v>
      </c>
    </row>
    <row r="568" spans="2:23" ht="21" customHeight="1">
      <c r="B568" s="784"/>
      <c r="C568" s="55" t="str">
        <f>IF(UPPER(TRIM(C17))="X",C572,C566)</f>
        <v/>
      </c>
      <c r="D568" s="49" t="str" cm="1">
        <f t="array" ref="D568">IF(ROW()=ROW(D565),C568,INDEX(E565:E578,ROW()-ROW(D565)))</f>
        <v/>
      </c>
      <c r="E568" s="89" t="str">
        <f>IF(OR(D568="",C567="",C567&lt;=0,F568=""),"",TRIM(MID(D568,LEN(F568)+1+IF(MID(D568,LEN(F568)+1,1)=" ",1,0),99999)))</f>
        <v/>
      </c>
      <c r="F568" s="49" t="str">
        <f>IF(OR(G568="",G568=0,G568="0"),"",IF(LEN(G568)&lt;=C567,G568,IF(LEN(SUBSTITUTE(H568," ",""))=C567+1,LEFT(G568,C567),LEFT(G568,FIND("§",SUBSTITUTE(H568," ","§",LEN(H568)-LEN(SUBSTITUTE(H568," ",""))))-1))))</f>
        <v/>
      </c>
      <c r="G568" s="49" t="str">
        <f t="shared" si="13"/>
        <v/>
      </c>
      <c r="H568" s="49" t="str">
        <f>IF(OR(G568="",G568=0,G568="0"),"",LEFT(G568,C567+1))</f>
        <v/>
      </c>
      <c r="I568" s="246" t="str">
        <f>IF(LEN(TRIM(J568))&gt;0,MAX(I18:I567)+1,"")</f>
        <v/>
      </c>
      <c r="J568" s="110"/>
      <c r="K568" s="107"/>
      <c r="L568" s="107"/>
      <c r="M568" s="150"/>
      <c r="W568" s="3">
        <v>1</v>
      </c>
    </row>
    <row r="569" spans="2:23" ht="21" customHeight="1">
      <c r="B569" s="784"/>
      <c r="C569" s="94" t="str">
        <f>TRIM(SUBSTITUTE(SUBSTITUTE(SUBSTITUTE(SUBSTITUTE(SUBSTITUTE(SUBSTITUTE(SUBSTITUTE(SUBSTITUTE(SUBSTITUTE(SUBSTITUTE(C566,","," "),";"," "),":"," "),"!"," "),"?"," "),"…"," "),"»"," "),"«"," "),"/"," "),"."," "))</f>
        <v/>
      </c>
      <c r="D569" s="49" t="str" cm="1">
        <f t="array" ref="D569">IF(ROW()=ROW(D565),C568,INDEX(E565:E578,ROW()-ROW(D565)))</f>
        <v/>
      </c>
      <c r="E569" s="89" t="str">
        <f>IF(OR(D569="",C567="",C567&lt;=0,F569=""),"",TRIM(MID(D569,LEN(F569)+1+IF(MID(D569,LEN(F569)+1,1)=" ",1,0),99999)))</f>
        <v/>
      </c>
      <c r="F569" s="49" t="str">
        <f>IF(OR(G569="",G569=0,G569="0"),"",IF(LEN(G569)&lt;=C567,G569,IF(LEN(SUBSTITUTE(H569," ",""))=C567+1,LEFT(G569,C567),LEFT(G569,FIND("§",SUBSTITUTE(H569," ","§",LEN(H569)-LEN(SUBSTITUTE(H569," ",""))))-1))))</f>
        <v/>
      </c>
      <c r="G569" s="49" t="str">
        <f t="shared" si="13"/>
        <v/>
      </c>
      <c r="H569" s="49" t="str">
        <f>IF(OR(G569="",G569=0,G569="0"),"",LEFT(G569,C567+1))</f>
        <v/>
      </c>
      <c r="I569" s="246" t="str">
        <f>IF(LEN(TRIM(J569))&gt;0,MAX(I18:I568)+1,"")</f>
        <v/>
      </c>
      <c r="J569" s="110"/>
      <c r="K569" s="107"/>
      <c r="L569" s="107"/>
      <c r="M569" s="150"/>
      <c r="W569" s="3">
        <v>1</v>
      </c>
    </row>
    <row r="570" spans="2:23" ht="21" customHeight="1">
      <c r="B570" s="784"/>
      <c r="C570" s="49" t="str">
        <f>TRIM(SUBSTITUTE(SUBSTITUTE(SUBSTITUTE(SUBSTITUTE(SUBSTITUTE(SUBSTITUTE(SUBSTITUTE(SUBSTITUTE(C569,"("," "),")"," "),CHAR(34)," "),"-"," "),"_"," "),"&lt;"," "),"&gt;"," "),"="," "))</f>
        <v/>
      </c>
      <c r="D570" s="49" t="str" cm="1">
        <f t="array" ref="D570">IF(ROW()=ROW(D565),C568,INDEX(E565:E578,ROW()-ROW(D565)))</f>
        <v/>
      </c>
      <c r="E570" s="89" t="str">
        <f>IF(OR(D570="",C567="",C567&lt;=0,F570=""),"",TRIM(MID(D570,LEN(F570)+1+IF(MID(D570,LEN(F570)+1,1)=" ",1,0),99999)))</f>
        <v/>
      </c>
      <c r="F570" s="49" t="str">
        <f>IF(OR(G570="",G570=0,G570="0"),"",IF(LEN(G570)&lt;=C567,G570,IF(LEN(SUBSTITUTE(H570," ",""))=C567+1,LEFT(G570,C567),LEFT(G570,FIND("§",SUBSTITUTE(H570," ","§",LEN(H570)-LEN(SUBSTITUTE(H570," ",""))))-1))))</f>
        <v/>
      </c>
      <c r="G570" s="49" t="str">
        <f t="shared" si="13"/>
        <v/>
      </c>
      <c r="H570" s="49" t="str">
        <f>IF(OR(G570="",G570=0,G570="0"),"",LEFT(G570,C567+1))</f>
        <v/>
      </c>
      <c r="I570" s="246" t="str">
        <f>IF(LEN(TRIM(J570))&gt;0,MAX(I18:I569)+1,"")</f>
        <v/>
      </c>
      <c r="J570" s="110"/>
      <c r="K570" s="107"/>
      <c r="L570" s="107"/>
      <c r="M570" s="150"/>
      <c r="W570" s="3">
        <v>1</v>
      </c>
    </row>
    <row r="571" spans="2:23" ht="21" customHeight="1">
      <c r="B571" s="784"/>
      <c r="C571" s="55" t="str">
        <f>TRIM(SUBSTITUTE(SUBSTITUTE(SUBSTITUTE(SUBSTITUTE(C570,"►"," "),"▼"," "),"▲"," "),"◄"," "))</f>
        <v/>
      </c>
      <c r="D571" s="49" t="str" cm="1">
        <f t="array" ref="D571">IF(ROW()=ROW(D565),C568,INDEX(E565:E578,ROW()-ROW(D565)))</f>
        <v/>
      </c>
      <c r="E571" s="89" t="str">
        <f>IF(OR(D571="",C567="",C567&lt;=0,F571=""),"",TRIM(MID(D571,LEN(F571)+1+IF(MID(D571,LEN(F571)+1,1)=" ",1,0),99999)))</f>
        <v/>
      </c>
      <c r="F571" s="49" t="str">
        <f>IF(OR(G571="",G571=0,G571="0"),"",IF(LEN(G571)&lt;=C567,G571,IF(LEN(SUBSTITUTE(H571," ",""))=C567+1,LEFT(G571,C567),LEFT(G571,FIND("§",SUBSTITUTE(H571," ","§",LEN(H571)-LEN(SUBSTITUTE(H571," ",""))))-1))))</f>
        <v/>
      </c>
      <c r="G571" s="49" t="str">
        <f t="shared" si="13"/>
        <v/>
      </c>
      <c r="H571" s="49" t="str">
        <f>IF(OR(G571="",G571=0,G571="0"),"",LEFT(G571,C567+1))</f>
        <v/>
      </c>
      <c r="I571" s="246" t="str">
        <f>IF(LEN(TRIM(J571))&gt;0,MAX(I18:I570)+1,"")</f>
        <v/>
      </c>
      <c r="J571" s="110"/>
      <c r="K571" s="107"/>
      <c r="L571" s="107"/>
      <c r="M571" s="150"/>
      <c r="W571" s="3">
        <v>1</v>
      </c>
    </row>
    <row r="572" spans="2:23" ht="21" customHeight="1">
      <c r="B572" s="784"/>
      <c r="C572" s="55" t="str">
        <f>TRIM(SUBSTITUTE(SUBSTITUTE(C571,"“"," "),"”"," "))</f>
        <v/>
      </c>
      <c r="D572" s="49" t="str" cm="1">
        <f t="array" ref="D572">IF(ROW()=ROW(D565),C568,INDEX(E565:E578,ROW()-ROW(D565)))</f>
        <v/>
      </c>
      <c r="E572" s="89" t="str">
        <f>IF(OR(D572="",C567="",C567&lt;=0,F572=""),"",TRIM(MID(D572,LEN(F572)+1+IF(MID(D572,LEN(F572)+1,1)=" ",1,0),99999)))</f>
        <v/>
      </c>
      <c r="F572" s="49" t="str">
        <f>IF(OR(G572="",G572=0,G572="0"),"",IF(LEN(G572)&lt;=C567,G572,IF(LEN(SUBSTITUTE(H572," ",""))=C567+1,LEFT(G572,C567),LEFT(G572,FIND("§",SUBSTITUTE(H572," ","§",LEN(H572)-LEN(SUBSTITUTE(H572," ",""))))-1))))</f>
        <v/>
      </c>
      <c r="G572" s="49" t="str">
        <f t="shared" si="13"/>
        <v/>
      </c>
      <c r="H572" s="49" t="str">
        <f>IF(OR(G572="",G572=0,G572="0"),"",LEFT(G572,C567+1))</f>
        <v/>
      </c>
      <c r="I572" s="246" t="str">
        <f>IF(LEN(TRIM(J572))&gt;0,MAX(I18:I571)+1,"")</f>
        <v/>
      </c>
      <c r="J572" s="110"/>
      <c r="K572" s="107"/>
      <c r="L572" s="107"/>
      <c r="M572" s="150"/>
      <c r="W572" s="3">
        <v>1</v>
      </c>
    </row>
    <row r="573" spans="2:23" ht="21" customHeight="1">
      <c r="B573" s="784"/>
      <c r="C573" s="55"/>
      <c r="D573" s="49" t="str" cm="1">
        <f t="array" ref="D573">IF(ROW()=ROW(D565),C568,INDEX(E565:E578,ROW()-ROW(D565)))</f>
        <v/>
      </c>
      <c r="E573" s="89" t="str">
        <f>IF(OR(D573="",C567="",C567&lt;=0,F573=""),"",TRIM(MID(D573,LEN(F573)+1+IF(MID(D573,LEN(F573)+1,1)=" ",1,0),99999)))</f>
        <v/>
      </c>
      <c r="F573" s="49" t="str">
        <f>IF(OR(G573="",G573=0,G573="0"),"",IF(LEN(G573)&lt;=C567,G573,IF(LEN(SUBSTITUTE(H573," ",""))=C567+1,LEFT(G573,C567),LEFT(G573,FIND("§",SUBSTITUTE(H573," ","§",LEN(H573)-LEN(SUBSTITUTE(H573," ",""))))-1))))</f>
        <v/>
      </c>
      <c r="G573" s="49" t="str">
        <f t="shared" si="13"/>
        <v/>
      </c>
      <c r="H573" s="49" t="str">
        <f>IF(OR(G573="",G573=0,G573="0"),"",LEFT(G573,C567+1))</f>
        <v/>
      </c>
      <c r="I573" s="246" t="str">
        <f>IF(LEN(TRIM(J573))&gt;0,MAX(I18:I572)+1,"")</f>
        <v/>
      </c>
      <c r="J573" s="110"/>
      <c r="K573" s="107"/>
      <c r="L573" s="107"/>
      <c r="M573" s="150"/>
      <c r="W573" s="3">
        <v>1</v>
      </c>
    </row>
    <row r="574" spans="2:23" ht="21" customHeight="1">
      <c r="B574" s="784"/>
      <c r="C574" s="55"/>
      <c r="D574" s="49" t="str" cm="1">
        <f t="array" ref="D574">IF(ROW()=ROW(D565),C568,INDEX(E565:E578,ROW()-ROW(D565)))</f>
        <v/>
      </c>
      <c r="E574" s="89" t="str">
        <f>IF(OR(D574="",C567="",C567&lt;=0,F574=""),"",TRIM(MID(D574,LEN(F574)+1+IF(MID(D574,LEN(F574)+1,1)=" ",1,0),99999)))</f>
        <v/>
      </c>
      <c r="F574" s="49" t="str">
        <f>IF(OR(G574="",G574=0,G574="0"),"",IF(LEN(G574)&lt;=C567,G574,IF(LEN(SUBSTITUTE(H574," ",""))=C567+1,LEFT(G574,C567),LEFT(G574,FIND("§",SUBSTITUTE(H574," ","§",LEN(H574)-LEN(SUBSTITUTE(H574," ",""))))-1))))</f>
        <v/>
      </c>
      <c r="G574" s="49" t="str">
        <f t="shared" si="13"/>
        <v/>
      </c>
      <c r="H574" s="49" t="str">
        <f>IF(OR(G574="",G574=0,G574="0"),"",LEFT(G574,C567+1))</f>
        <v/>
      </c>
      <c r="I574" s="246" t="str">
        <f>IF(LEN(TRIM(J574))&gt;0,MAX(I18:I573)+1,"")</f>
        <v/>
      </c>
      <c r="J574" s="110"/>
      <c r="K574" s="107"/>
      <c r="L574" s="107"/>
      <c r="M574" s="150"/>
      <c r="W574" s="3">
        <v>1</v>
      </c>
    </row>
    <row r="575" spans="2:23" ht="21" customHeight="1">
      <c r="B575" s="784"/>
      <c r="C575" s="55"/>
      <c r="D575" s="49" t="str" cm="1">
        <f t="array" ref="D575">IF(ROW()=ROW(D565),C568,INDEX(E565:E578,ROW()-ROW(D565)))</f>
        <v/>
      </c>
      <c r="E575" s="89" t="str">
        <f>IF(OR(D575="",C567="",C567&lt;=0,F575=""),"",TRIM(MID(D575,LEN(F575)+1+IF(MID(D575,LEN(F575)+1,1)=" ",1,0),99999)))</f>
        <v/>
      </c>
      <c r="F575" s="49" t="str">
        <f>IF(OR(G575="",G575=0,G575="0"),"",IF(LEN(G575)&lt;=C567,G575,IF(LEN(SUBSTITUTE(H575," ",""))=C567+1,LEFT(G575,C567),LEFT(G575,FIND("§",SUBSTITUTE(H575," ","§",LEN(H575)-LEN(SUBSTITUTE(H575," ",""))))-1))))</f>
        <v/>
      </c>
      <c r="G575" s="49" t="str">
        <f t="shared" si="13"/>
        <v/>
      </c>
      <c r="H575" s="49" t="str">
        <f>IF(OR(G575="",G575=0,G575="0"),"",LEFT(G575,C567+1))</f>
        <v/>
      </c>
      <c r="I575" s="246" t="str">
        <f>IF(LEN(TRIM(J575))&gt;0,MAX(I18:I574)+1,"")</f>
        <v/>
      </c>
      <c r="J575" s="110"/>
      <c r="K575" s="107"/>
      <c r="L575" s="107"/>
      <c r="M575" s="150"/>
      <c r="W575" s="3">
        <v>1</v>
      </c>
    </row>
    <row r="576" spans="2:23" ht="21" customHeight="1">
      <c r="B576" s="784"/>
      <c r="C576" s="55"/>
      <c r="D576" s="49" t="str" cm="1">
        <f t="array" ref="D576">IF(ROW()=ROW(D565),C568,INDEX(E565:E578,ROW()-ROW(D565)))</f>
        <v/>
      </c>
      <c r="E576" s="89" t="str">
        <f>IF(OR(D576="",C567="",C567&lt;=0,F576=""),"",TRIM(MID(D576,LEN(F576)+1+IF(MID(D576,LEN(F576)+1,1)=" ",1,0),99999)))</f>
        <v/>
      </c>
      <c r="F576" s="49" t="str">
        <f>IF(OR(G576="",G576=0,G576="0"),"",IF(LEN(G576)&lt;=C567,G576,IF(LEN(SUBSTITUTE(H576," ",""))=C567+1,LEFT(G576,C567),LEFT(G576,FIND("§",SUBSTITUTE(H576," ","§",LEN(H576)-LEN(SUBSTITUTE(H576," ",""))))-1))))</f>
        <v/>
      </c>
      <c r="G576" s="49" t="str">
        <f t="shared" si="13"/>
        <v/>
      </c>
      <c r="H576" s="49" t="str">
        <f>IF(OR(G576="",G576=0,G576="0"),"",LEFT(G576,C567+1))</f>
        <v/>
      </c>
      <c r="I576" s="246" t="str">
        <f>IF(LEN(TRIM(J576))&gt;0,MAX(I18:I575)+1,"")</f>
        <v/>
      </c>
      <c r="J576" s="110"/>
      <c r="K576" s="107"/>
      <c r="L576" s="107"/>
      <c r="M576" s="150"/>
      <c r="W576" s="3">
        <v>1</v>
      </c>
    </row>
    <row r="577" spans="2:23" ht="21" customHeight="1">
      <c r="B577" s="784"/>
      <c r="C577" s="55"/>
      <c r="D577" s="49" t="str" cm="1">
        <f t="array" ref="D577">IF(ROW()=ROW(D565),C568,INDEX(E565:E578,ROW()-ROW(D565)))</f>
        <v/>
      </c>
      <c r="E577" s="89" t="str">
        <f>IF(OR(D577="",C567="",C567&lt;=0,F577=""),"",TRIM(MID(D577,LEN(F577)+1+IF(MID(D577,LEN(F577)+1,1)=" ",1,0),99999)))</f>
        <v/>
      </c>
      <c r="F577" s="49" t="str">
        <f>IF(OR(G577="",G577=0,G577="0"),"",IF(LEN(G577)&lt;=C567,G577,IF(LEN(SUBSTITUTE(H577," ",""))=C567+1,LEFT(G577,C567),LEFT(G577,FIND("§",SUBSTITUTE(H577," ","§",LEN(H577)-LEN(SUBSTITUTE(H577," ",""))))-1))))</f>
        <v/>
      </c>
      <c r="G577" s="49" t="str">
        <f t="shared" si="13"/>
        <v/>
      </c>
      <c r="H577" s="49" t="str">
        <f>IF(OR(G577="",G577=0,G577="0"),"",LEFT(G577,C567+1))</f>
        <v/>
      </c>
      <c r="I577" s="246" t="str">
        <f>IF(LEN(TRIM(J577))&gt;0,MAX(I18:I576)+1,"")</f>
        <v/>
      </c>
      <c r="J577" s="110"/>
      <c r="K577" s="107"/>
      <c r="L577" s="107"/>
      <c r="M577" s="150"/>
      <c r="W577" s="3">
        <v>1</v>
      </c>
    </row>
    <row r="578" spans="2:23" ht="21" customHeight="1">
      <c r="B578" s="784"/>
      <c r="C578" s="55"/>
      <c r="D578" s="49" t="str" cm="1">
        <f t="array" ref="D578">IF(ROW()=ROW(D565),C568,INDEX(E565:E578,ROW()-ROW(D565)))</f>
        <v/>
      </c>
      <c r="E578" s="89" t="str">
        <f>IF(OR(D578="",C567="",C567&lt;=0,F578=""),"",TRIM(MID(D578,LEN(F578)+1+IF(MID(D578,LEN(F578)+1,1)=" ",1,0),99999)))</f>
        <v/>
      </c>
      <c r="F578" s="49" t="str">
        <f>IF(OR(G578="",G578=0,G578="0"),"",IF(LEN(G578)&lt;=C567,G578,IF(LEN(SUBSTITUTE(H578," ",""))=C567+1,LEFT(G578,C567),LEFT(G578,FIND("§",SUBSTITUTE(H578," ","§",LEN(H578)-LEN(SUBSTITUTE(H578," ",""))))-1))))</f>
        <v/>
      </c>
      <c r="G578" s="49" t="str">
        <f t="shared" si="13"/>
        <v/>
      </c>
      <c r="H578" s="49" t="str">
        <f>IF(OR(G578="",G578=0,G578="0"),"",LEFT(G578,C567+1))</f>
        <v/>
      </c>
      <c r="I578" s="246" t="str">
        <f>IF(LEN(TRIM(J578))&gt;0,MAX(I18:I577)+1,"")</f>
        <v/>
      </c>
      <c r="J578" s="110"/>
      <c r="K578" s="107"/>
      <c r="L578" s="107"/>
      <c r="M578" s="150"/>
      <c r="W578" s="3">
        <v>1</v>
      </c>
    </row>
    <row r="579" spans="2:23" ht="21" customHeight="1">
      <c r="B579" s="784"/>
      <c r="C579" s="88" t="str">
        <f>IF(TRIM(SUBSTITUTE(K59,CHAR(160),""))="","",K59)</f>
        <v/>
      </c>
      <c r="D579" s="49" t="str" cm="1">
        <f t="array" ref="D579">IF(ROW()=ROW(D579),C582,INDEX(E579:E592,ROW()-ROW(D579)))</f>
        <v/>
      </c>
      <c r="E579" s="89" t="str">
        <f>IF(OR(D579="",C581="",C581&lt;=0,F579=""),"",TRIM(MID(D579,LEN(F579)+1+IF(MID(D579,LEN(F579)+1,1)=" ",1,0),99999)))</f>
        <v/>
      </c>
      <c r="F579" s="49" t="str">
        <f>IF(OR(G579="",G579=0,G579="0"),"",IF(LEN(G579)&lt;=C581,G579,IF(LEN(SUBSTITUTE(H579," ",""))=C581+1,LEFT(G579,C581),LEFT(G579,FIND("§",SUBSTITUTE(H579," ","§",LEN(H579)-LEN(SUBSTITUTE(H579," ",""))))-1))))</f>
        <v/>
      </c>
      <c r="G579" s="49" t="str">
        <f t="shared" si="13"/>
        <v/>
      </c>
      <c r="H579" s="49" t="str">
        <f>IF(OR(G579="",G579=0,G579="0"),"",LEFT(G579,C581+1))</f>
        <v/>
      </c>
      <c r="I579" s="246" t="str">
        <f>IF(LEN(TRIM(J579))&gt;0,MAX(I18:I578)+1,"")</f>
        <v/>
      </c>
      <c r="J579" s="110"/>
      <c r="K579" s="107"/>
      <c r="L579" s="107"/>
      <c r="M579" s="150"/>
      <c r="W579" s="3">
        <v>1</v>
      </c>
    </row>
    <row r="580" spans="2:23" ht="21" customHeight="1">
      <c r="B580" s="784"/>
      <c r="C580" s="55" t="str">
        <f>TRIM(SUBSTITUTE(SUBSTITUTE(SUBSTITUTE(SUBSTITUTE(SUBSTITUTE(SUBSTITUTE(SUBSTITUTE(SUBSTITUTE(SUBSTITUTE(CLEAN(IF(OR(LEFT(C579,1)="-",LEFT(C579,1)="="),MID(C579,2,99999),C579)),"—","-"),"–","-"),CHAR(160)," "),CHAR(9)," "),CHAR(13)," "),CHAR(10)," ")," "," ")," "," ")," "," "))</f>
        <v/>
      </c>
      <c r="D580" s="49" t="str" cm="1">
        <f t="array" ref="D580">IF(ROW()=ROW(D579),C582,INDEX(E579:E592,ROW()-ROW(D579)))</f>
        <v/>
      </c>
      <c r="E580" s="89" t="str">
        <f>IF(OR(D580="",C581="",C581&lt;=0,F580=""),"",TRIM(MID(D580,LEN(F580)+1+IF(MID(D580,LEN(F580)+1,1)=" ",1,0),99999)))</f>
        <v/>
      </c>
      <c r="F580" s="49" t="str">
        <f>IF(OR(G580="",G580=0,G580="0"),"",IF(LEN(G580)&lt;=C581,G580,IF(LEN(SUBSTITUTE(H580," ",""))=C581+1,LEFT(G580,C581),LEFT(G580,FIND("§",SUBSTITUTE(H580," ","§",LEN(H580)-LEN(SUBSTITUTE(H580," ",""))))-1))))</f>
        <v/>
      </c>
      <c r="G580" s="49" t="str">
        <f t="shared" si="13"/>
        <v/>
      </c>
      <c r="H580" s="49" t="str">
        <f>IF(OR(G580="",G580=0,G580="0"),"",LEFT(G580,C581+1))</f>
        <v/>
      </c>
      <c r="I580" s="246" t="str">
        <f>IF(LEN(TRIM(J580))&gt;0,MAX(I18:I579)+1,"")</f>
        <v/>
      </c>
      <c r="J580" s="110"/>
      <c r="K580" s="107"/>
      <c r="L580" s="107"/>
      <c r="M580" s="150"/>
      <c r="W580" s="3">
        <v>1</v>
      </c>
    </row>
    <row r="581" spans="2:23" ht="21" customHeight="1">
      <c r="B581" s="784"/>
      <c r="C581" s="92">
        <f>C16</f>
        <v>120</v>
      </c>
      <c r="D581" s="49" t="str" cm="1">
        <f t="array" ref="D581">IF(ROW()=ROW(D579),C582,INDEX(E579:E592,ROW()-ROW(D579)))</f>
        <v/>
      </c>
      <c r="E581" s="89" t="str">
        <f>IF(OR(D581="",C581="",C581&lt;=0,F581=""),"",TRIM(MID(D581,LEN(F581)+1+IF(MID(D581,LEN(F581)+1,1)=" ",1,0),99999)))</f>
        <v/>
      </c>
      <c r="F581" s="49" t="str">
        <f>IF(OR(G581="",G581=0,G581="0"),"",IF(LEN(G581)&lt;=C581,G581,IF(LEN(SUBSTITUTE(H581," ",""))=C581+1,LEFT(G581,C581),LEFT(G581,FIND("§",SUBSTITUTE(H581," ","§",LEN(H581)-LEN(SUBSTITUTE(H581," ",""))))-1))))</f>
        <v/>
      </c>
      <c r="G581" s="49" t="str">
        <f t="shared" si="13"/>
        <v/>
      </c>
      <c r="H581" s="49" t="str">
        <f>IF(OR(G581="",G581=0,G581="0"),"",LEFT(G581,C581+1))</f>
        <v/>
      </c>
      <c r="I581" s="246" t="str">
        <f>IF(LEN(TRIM(J581))&gt;0,MAX(I18:I580)+1,"")</f>
        <v/>
      </c>
      <c r="J581" s="110"/>
      <c r="K581" s="107"/>
      <c r="L581" s="107"/>
      <c r="M581" s="150"/>
      <c r="W581" s="3">
        <v>1</v>
      </c>
    </row>
    <row r="582" spans="2:23" ht="21" customHeight="1">
      <c r="B582" s="784"/>
      <c r="C582" s="55" t="str">
        <f>IF(UPPER(TRIM(C17))="X",C586,C580)</f>
        <v/>
      </c>
      <c r="D582" s="49" t="str" cm="1">
        <f t="array" ref="D582">IF(ROW()=ROW(D579),C582,INDEX(E579:E592,ROW()-ROW(D579)))</f>
        <v/>
      </c>
      <c r="E582" s="89" t="str">
        <f>IF(OR(D582="",C581="",C581&lt;=0,F582=""),"",TRIM(MID(D582,LEN(F582)+1+IF(MID(D582,LEN(F582)+1,1)=" ",1,0),99999)))</f>
        <v/>
      </c>
      <c r="F582" s="49" t="str">
        <f>IF(OR(G582="",G582=0,G582="0"),"",IF(LEN(G582)&lt;=C581,G582,IF(LEN(SUBSTITUTE(H582," ",""))=C581+1,LEFT(G582,C581),LEFT(G582,FIND("§",SUBSTITUTE(H582," ","§",LEN(H582)-LEN(SUBSTITUTE(H582," ",""))))-1))))</f>
        <v/>
      </c>
      <c r="G582" s="49" t="str">
        <f t="shared" si="13"/>
        <v/>
      </c>
      <c r="H582" s="49" t="str">
        <f>IF(OR(G582="",G582=0,G582="0"),"",LEFT(G582,C581+1))</f>
        <v/>
      </c>
      <c r="I582" s="246" t="str">
        <f>IF(LEN(TRIM(J582))&gt;0,MAX(I18:I581)+1,"")</f>
        <v/>
      </c>
      <c r="J582" s="110"/>
      <c r="K582" s="107"/>
      <c r="L582" s="107"/>
      <c r="M582" s="150"/>
      <c r="W582" s="3">
        <v>1</v>
      </c>
    </row>
    <row r="583" spans="2:23" ht="21" customHeight="1">
      <c r="B583" s="784"/>
      <c r="C583" s="94" t="str">
        <f>TRIM(SUBSTITUTE(SUBSTITUTE(SUBSTITUTE(SUBSTITUTE(SUBSTITUTE(SUBSTITUTE(SUBSTITUTE(SUBSTITUTE(SUBSTITUTE(SUBSTITUTE(C580,","," "),";"," "),":"," "),"!"," "),"?"," "),"…"," "),"»"," "),"«"," "),"/"," "),"."," "))</f>
        <v/>
      </c>
      <c r="D583" s="49" t="str" cm="1">
        <f t="array" ref="D583">IF(ROW()=ROW(D579),C582,INDEX(E579:E592,ROW()-ROW(D579)))</f>
        <v/>
      </c>
      <c r="E583" s="89" t="str">
        <f>IF(OR(D583="",C581="",C581&lt;=0,F583=""),"",TRIM(MID(D583,LEN(F583)+1+IF(MID(D583,LEN(F583)+1,1)=" ",1,0),99999)))</f>
        <v/>
      </c>
      <c r="F583" s="49" t="str">
        <f>IF(OR(G583="",G583=0,G583="0"),"",IF(LEN(G583)&lt;=C581,G583,IF(LEN(SUBSTITUTE(H583," ",""))=C581+1,LEFT(G583,C581),LEFT(G583,FIND("§",SUBSTITUTE(H583," ","§",LEN(H583)-LEN(SUBSTITUTE(H583," ",""))))-1))))</f>
        <v/>
      </c>
      <c r="G583" s="49" t="str">
        <f t="shared" si="13"/>
        <v/>
      </c>
      <c r="H583" s="49" t="str">
        <f>IF(OR(G583="",G583=0,G583="0"),"",LEFT(G583,C581+1))</f>
        <v/>
      </c>
      <c r="I583" s="246" t="str">
        <f>IF(LEN(TRIM(J583))&gt;0,MAX(I18:I582)+1,"")</f>
        <v/>
      </c>
      <c r="J583" s="110"/>
      <c r="K583" s="107"/>
      <c r="L583" s="107"/>
      <c r="M583" s="150"/>
      <c r="W583" s="3">
        <v>1</v>
      </c>
    </row>
    <row r="584" spans="2:23" ht="21" customHeight="1">
      <c r="B584" s="784"/>
      <c r="C584" s="49" t="str">
        <f>TRIM(SUBSTITUTE(SUBSTITUTE(SUBSTITUTE(SUBSTITUTE(SUBSTITUTE(SUBSTITUTE(SUBSTITUTE(SUBSTITUTE(C583,"("," "),")"," "),CHAR(34)," "),"-"," "),"_"," "),"&lt;"," "),"&gt;"," "),"="," "))</f>
        <v/>
      </c>
      <c r="D584" s="49" t="str" cm="1">
        <f t="array" ref="D584">IF(ROW()=ROW(D579),C582,INDEX(E579:E592,ROW()-ROW(D579)))</f>
        <v/>
      </c>
      <c r="E584" s="89" t="str">
        <f>IF(OR(D584="",C581="",C581&lt;=0,F584=""),"",TRIM(MID(D584,LEN(F584)+1+IF(MID(D584,LEN(F584)+1,1)=" ",1,0),99999)))</f>
        <v/>
      </c>
      <c r="F584" s="49" t="str">
        <f>IF(OR(G584="",G584=0,G584="0"),"",IF(LEN(G584)&lt;=C581,G584,IF(LEN(SUBSTITUTE(H584," ",""))=C581+1,LEFT(G584,C581),LEFT(G584,FIND("§",SUBSTITUTE(H584," ","§",LEN(H584)-LEN(SUBSTITUTE(H584," ",""))))-1))))</f>
        <v/>
      </c>
      <c r="G584" s="49" t="str">
        <f t="shared" si="13"/>
        <v/>
      </c>
      <c r="H584" s="49" t="str">
        <f>IF(OR(G584="",G584=0,G584="0"),"",LEFT(G584,C581+1))</f>
        <v/>
      </c>
      <c r="I584" s="246" t="str">
        <f>IF(LEN(TRIM(J584))&gt;0,MAX(I18:I583)+1,"")</f>
        <v/>
      </c>
      <c r="J584" s="110"/>
      <c r="K584" s="107"/>
      <c r="L584" s="107"/>
      <c r="M584" s="150"/>
      <c r="W584" s="3">
        <v>1</v>
      </c>
    </row>
    <row r="585" spans="2:23" ht="21" customHeight="1">
      <c r="B585" s="784"/>
      <c r="C585" s="55" t="str">
        <f>TRIM(SUBSTITUTE(SUBSTITUTE(SUBSTITUTE(SUBSTITUTE(C584,"►"," "),"▼"," "),"▲"," "),"◄"," "))</f>
        <v/>
      </c>
      <c r="D585" s="49" t="str" cm="1">
        <f t="array" ref="D585">IF(ROW()=ROW(D579),C582,INDEX(E579:E592,ROW()-ROW(D579)))</f>
        <v/>
      </c>
      <c r="E585" s="89" t="str">
        <f>IF(OR(D585="",C581="",C581&lt;=0,F585=""),"",TRIM(MID(D585,LEN(F585)+1+IF(MID(D585,LEN(F585)+1,1)=" ",1,0),99999)))</f>
        <v/>
      </c>
      <c r="F585" s="49" t="str">
        <f>IF(OR(G585="",G585=0,G585="0"),"",IF(LEN(G585)&lt;=C581,G585,IF(LEN(SUBSTITUTE(H585," ",""))=C581+1,LEFT(G585,C581),LEFT(G585,FIND("§",SUBSTITUTE(H585," ","§",LEN(H585)-LEN(SUBSTITUTE(H585," ",""))))-1))))</f>
        <v/>
      </c>
      <c r="G585" s="49" t="str">
        <f t="shared" si="13"/>
        <v/>
      </c>
      <c r="H585" s="49" t="str">
        <f>IF(OR(G585="",G585=0,G585="0"),"",LEFT(G585,C581+1))</f>
        <v/>
      </c>
      <c r="I585" s="246" t="str">
        <f>IF(LEN(TRIM(J585))&gt;0,MAX(I18:I584)+1,"")</f>
        <v/>
      </c>
      <c r="J585" s="110"/>
      <c r="K585" s="107"/>
      <c r="L585" s="107"/>
      <c r="M585" s="150"/>
      <c r="W585" s="3">
        <v>1</v>
      </c>
    </row>
    <row r="586" spans="2:23" ht="21" customHeight="1">
      <c r="B586" s="784"/>
      <c r="C586" s="55" t="str">
        <f>TRIM(SUBSTITUTE(SUBSTITUTE(C585,"“"," "),"”"," "))</f>
        <v/>
      </c>
      <c r="D586" s="49" t="str" cm="1">
        <f t="array" ref="D586">IF(ROW()=ROW(D579),C582,INDEX(E579:E592,ROW()-ROW(D579)))</f>
        <v/>
      </c>
      <c r="E586" s="89" t="str">
        <f>IF(OR(D586="",C581="",C581&lt;=0,F586=""),"",TRIM(MID(D586,LEN(F586)+1+IF(MID(D586,LEN(F586)+1,1)=" ",1,0),99999)))</f>
        <v/>
      </c>
      <c r="F586" s="49" t="str">
        <f>IF(OR(G586="",G586=0,G586="0"),"",IF(LEN(G586)&lt;=C581,G586,IF(LEN(SUBSTITUTE(H586," ",""))=C581+1,LEFT(G586,C581),LEFT(G586,FIND("§",SUBSTITUTE(H586," ","§",LEN(H586)-LEN(SUBSTITUTE(H586," ",""))))-1))))</f>
        <v/>
      </c>
      <c r="G586" s="49" t="str">
        <f t="shared" si="13"/>
        <v/>
      </c>
      <c r="H586" s="49" t="str">
        <f>IF(OR(G586="",G586=0,G586="0"),"",LEFT(G586,C581+1))</f>
        <v/>
      </c>
      <c r="I586" s="246" t="str">
        <f>IF(LEN(TRIM(J586))&gt;0,MAX(I18:I585)+1,"")</f>
        <v/>
      </c>
      <c r="J586" s="110"/>
      <c r="K586" s="107"/>
      <c r="L586" s="107"/>
      <c r="M586" s="150"/>
      <c r="W586" s="3">
        <v>1</v>
      </c>
    </row>
    <row r="587" spans="2:23" ht="21" customHeight="1">
      <c r="B587" s="784"/>
      <c r="C587" s="55"/>
      <c r="D587" s="49" t="str" cm="1">
        <f t="array" ref="D587">IF(ROW()=ROW(D579),C582,INDEX(E579:E592,ROW()-ROW(D579)))</f>
        <v/>
      </c>
      <c r="E587" s="89" t="str">
        <f>IF(OR(D587="",C581="",C581&lt;=0,F587=""),"",TRIM(MID(D587,LEN(F587)+1+IF(MID(D587,LEN(F587)+1,1)=" ",1,0),99999)))</f>
        <v/>
      </c>
      <c r="F587" s="49" t="str">
        <f>IF(OR(G587="",G587=0,G587="0"),"",IF(LEN(G587)&lt;=C581,G587,IF(LEN(SUBSTITUTE(H587," ",""))=C581+1,LEFT(G587,C581),LEFT(G587,FIND("§",SUBSTITUTE(H587," ","§",LEN(H587)-LEN(SUBSTITUTE(H587," ",""))))-1))))</f>
        <v/>
      </c>
      <c r="G587" s="49" t="str">
        <f t="shared" si="13"/>
        <v/>
      </c>
      <c r="H587" s="49" t="str">
        <f>IF(OR(G587="",G587=0,G587="0"),"",LEFT(G587,C581+1))</f>
        <v/>
      </c>
      <c r="I587" s="246" t="str">
        <f>IF(LEN(TRIM(J587))&gt;0,MAX(I18:I586)+1,"")</f>
        <v/>
      </c>
      <c r="J587" s="110"/>
      <c r="K587" s="107"/>
      <c r="L587" s="107"/>
      <c r="M587" s="150"/>
      <c r="W587" s="3">
        <v>1</v>
      </c>
    </row>
    <row r="588" spans="2:23" ht="21" customHeight="1">
      <c r="B588" s="784"/>
      <c r="C588" s="55"/>
      <c r="D588" s="49" t="str" cm="1">
        <f t="array" ref="D588">IF(ROW()=ROW(D579),C582,INDEX(E579:E592,ROW()-ROW(D579)))</f>
        <v/>
      </c>
      <c r="E588" s="89" t="str">
        <f>IF(OR(D588="",C581="",C581&lt;=0,F588=""),"",TRIM(MID(D588,LEN(F588)+1+IF(MID(D588,LEN(F588)+1,1)=" ",1,0),99999)))</f>
        <v/>
      </c>
      <c r="F588" s="49" t="str">
        <f>IF(OR(G588="",G588=0,G588="0"),"",IF(LEN(G588)&lt;=C581,G588,IF(LEN(SUBSTITUTE(H588," ",""))=C581+1,LEFT(G588,C581),LEFT(G588,FIND("§",SUBSTITUTE(H588," ","§",LEN(H588)-LEN(SUBSTITUTE(H588," ",""))))-1))))</f>
        <v/>
      </c>
      <c r="G588" s="49" t="str">
        <f t="shared" si="13"/>
        <v/>
      </c>
      <c r="H588" s="49" t="str">
        <f>IF(OR(G588="",G588=0,G588="0"),"",LEFT(G588,C581+1))</f>
        <v/>
      </c>
      <c r="I588" s="246" t="str">
        <f>IF(LEN(TRIM(J588))&gt;0,MAX(I18:I587)+1,"")</f>
        <v/>
      </c>
      <c r="J588" s="110"/>
      <c r="K588" s="107"/>
      <c r="L588" s="107"/>
      <c r="M588" s="150"/>
      <c r="W588" s="3">
        <v>1</v>
      </c>
    </row>
    <row r="589" spans="2:23" ht="21" customHeight="1">
      <c r="B589" s="784"/>
      <c r="C589" s="55"/>
      <c r="D589" s="49" t="str" cm="1">
        <f t="array" ref="D589">IF(ROW()=ROW(D579),C582,INDEX(E579:E592,ROW()-ROW(D579)))</f>
        <v/>
      </c>
      <c r="E589" s="89" t="str">
        <f>IF(OR(D589="",C581="",C581&lt;=0,F589=""),"",TRIM(MID(D589,LEN(F589)+1+IF(MID(D589,LEN(F589)+1,1)=" ",1,0),99999)))</f>
        <v/>
      </c>
      <c r="F589" s="49" t="str">
        <f>IF(OR(G589="",G589=0,G589="0"),"",IF(LEN(G589)&lt;=C581,G589,IF(LEN(SUBSTITUTE(H589," ",""))=C581+1,LEFT(G589,C581),LEFT(G589,FIND("§",SUBSTITUTE(H589," ","§",LEN(H589)-LEN(SUBSTITUTE(H589," ",""))))-1))))</f>
        <v/>
      </c>
      <c r="G589" s="49" t="str">
        <f t="shared" si="13"/>
        <v/>
      </c>
      <c r="H589" s="49" t="str">
        <f>IF(OR(G589="",G589=0,G589="0"),"",LEFT(G589,C581+1))</f>
        <v/>
      </c>
      <c r="I589" s="246" t="str">
        <f>IF(LEN(TRIM(J589))&gt;0,MAX(I18:I588)+1,"")</f>
        <v/>
      </c>
      <c r="J589" s="110"/>
      <c r="K589" s="107"/>
      <c r="L589" s="107"/>
      <c r="M589" s="150"/>
      <c r="W589" s="3">
        <v>1</v>
      </c>
    </row>
    <row r="590" spans="2:23" ht="21" customHeight="1">
      <c r="B590" s="784"/>
      <c r="C590" s="55"/>
      <c r="D590" s="49" t="str" cm="1">
        <f t="array" ref="D590">IF(ROW()=ROW(D579),C582,INDEX(E579:E592,ROW()-ROW(D579)))</f>
        <v/>
      </c>
      <c r="E590" s="89" t="str">
        <f>IF(OR(D590="",C581="",C581&lt;=0,F590=""),"",TRIM(MID(D590,LEN(F590)+1+IF(MID(D590,LEN(F590)+1,1)=" ",1,0),99999)))</f>
        <v/>
      </c>
      <c r="F590" s="49" t="str">
        <f>IF(OR(G590="",G590=0,G590="0"),"",IF(LEN(G590)&lt;=C581,G590,IF(LEN(SUBSTITUTE(H590," ",""))=C581+1,LEFT(G590,C581),LEFT(G590,FIND("§",SUBSTITUTE(H590," ","§",LEN(H590)-LEN(SUBSTITUTE(H590," ",""))))-1))))</f>
        <v/>
      </c>
      <c r="G590" s="49" t="str">
        <f t="shared" si="13"/>
        <v/>
      </c>
      <c r="H590" s="49" t="str">
        <f>IF(OR(G590="",G590=0,G590="0"),"",LEFT(G590,C581+1))</f>
        <v/>
      </c>
      <c r="I590" s="246" t="str">
        <f>IF(LEN(TRIM(J590))&gt;0,MAX(I18:I589)+1,"")</f>
        <v/>
      </c>
      <c r="J590" s="110"/>
      <c r="K590" s="107"/>
      <c r="L590" s="107"/>
      <c r="M590" s="150"/>
      <c r="W590" s="3">
        <v>1</v>
      </c>
    </row>
    <row r="591" spans="2:23" ht="21" customHeight="1">
      <c r="B591" s="784"/>
      <c r="C591" s="55"/>
      <c r="D591" s="49" t="str" cm="1">
        <f t="array" ref="D591">IF(ROW()=ROW(D579),C582,INDEX(E579:E592,ROW()-ROW(D579)))</f>
        <v/>
      </c>
      <c r="E591" s="89" t="str">
        <f>IF(OR(D591="",C581="",C581&lt;=0,F591=""),"",TRIM(MID(D591,LEN(F591)+1+IF(MID(D591,LEN(F591)+1,1)=" ",1,0),99999)))</f>
        <v/>
      </c>
      <c r="F591" s="49" t="str">
        <f>IF(OR(G591="",G591=0,G591="0"),"",IF(LEN(G591)&lt;=C581,G591,IF(LEN(SUBSTITUTE(H591," ",""))=C581+1,LEFT(G591,C581),LEFT(G591,FIND("§",SUBSTITUTE(H591," ","§",LEN(H591)-LEN(SUBSTITUTE(H591," ",""))))-1))))</f>
        <v/>
      </c>
      <c r="G591" s="49" t="str">
        <f t="shared" si="13"/>
        <v/>
      </c>
      <c r="H591" s="49" t="str">
        <f>IF(OR(G591="",G591=0,G591="0"),"",LEFT(G591,C581+1))</f>
        <v/>
      </c>
      <c r="I591" s="246" t="str">
        <f>IF(LEN(TRIM(J591))&gt;0,MAX(I18:I590)+1,"")</f>
        <v/>
      </c>
      <c r="J591" s="110"/>
      <c r="K591" s="107"/>
      <c r="L591" s="107"/>
      <c r="M591" s="150"/>
      <c r="W591" s="3">
        <v>1</v>
      </c>
    </row>
    <row r="592" spans="2:23" ht="21" customHeight="1">
      <c r="B592" s="784"/>
      <c r="C592" s="55"/>
      <c r="D592" s="49" t="str" cm="1">
        <f t="array" ref="D592">IF(ROW()=ROW(D579),C582,INDEX(E579:E592,ROW()-ROW(D579)))</f>
        <v/>
      </c>
      <c r="E592" s="89" t="str">
        <f>IF(OR(D592="",C581="",C581&lt;=0,F592=""),"",TRIM(MID(D592,LEN(F592)+1+IF(MID(D592,LEN(F592)+1,1)=" ",1,0),99999)))</f>
        <v/>
      </c>
      <c r="F592" s="49" t="str">
        <f>IF(OR(G592="",G592=0,G592="0"),"",IF(LEN(G592)&lt;=C581,G592,IF(LEN(SUBSTITUTE(H592," ",""))=C581+1,LEFT(G592,C581),LEFT(G592,FIND("§",SUBSTITUTE(H592," ","§",LEN(H592)-LEN(SUBSTITUTE(H592," ",""))))-1))))</f>
        <v/>
      </c>
      <c r="G592" s="49" t="str">
        <f t="shared" si="13"/>
        <v/>
      </c>
      <c r="H592" s="49" t="str">
        <f>IF(OR(G592="",G592=0,G592="0"),"",LEFT(G592,C581+1))</f>
        <v/>
      </c>
      <c r="I592" s="246" t="str">
        <f>IF(LEN(TRIM(J592))&gt;0,MAX(I18:I591)+1,"")</f>
        <v/>
      </c>
      <c r="J592" s="110"/>
      <c r="K592" s="107"/>
      <c r="L592" s="107"/>
      <c r="M592" s="150"/>
      <c r="W592" s="3">
        <v>1</v>
      </c>
    </row>
    <row r="593" spans="2:23" ht="21" customHeight="1">
      <c r="B593" s="784"/>
      <c r="C593" s="88" t="str">
        <f>IF(TRIM(SUBSTITUTE(K60,CHAR(160),""))="","",K60)</f>
        <v/>
      </c>
      <c r="D593" s="49" t="str" cm="1">
        <f t="array" ref="D593">IF(ROW()=ROW(D593),C596,INDEX(E593:E606,ROW()-ROW(D593)))</f>
        <v/>
      </c>
      <c r="E593" s="89" t="str">
        <f>IF(OR(D593="",C595="",C595&lt;=0,F593=""),"",TRIM(MID(D593,LEN(F593)+1+IF(MID(D593,LEN(F593)+1,1)=" ",1,0),99999)))</f>
        <v/>
      </c>
      <c r="F593" s="49" t="str">
        <f>IF(OR(G593="",G593=0,G593="0"),"",IF(LEN(G593)&lt;=C595,G593,IF(LEN(SUBSTITUTE(H593," ",""))=C595+1,LEFT(G593,C595),LEFT(G593,FIND("§",SUBSTITUTE(H593," ","§",LEN(H593)-LEN(SUBSTITUTE(H593," ",""))))-1))))</f>
        <v/>
      </c>
      <c r="G593" s="49" t="str">
        <f t="shared" si="13"/>
        <v/>
      </c>
      <c r="H593" s="49" t="str">
        <f>IF(OR(G593="",G593=0,G593="0"),"",LEFT(G593,C595+1))</f>
        <v/>
      </c>
      <c r="I593" s="246" t="str">
        <f>IF(LEN(TRIM(J593))&gt;0,MAX(I18:I592)+1,"")</f>
        <v/>
      </c>
      <c r="J593" s="110"/>
      <c r="K593" s="107"/>
      <c r="L593" s="107"/>
      <c r="M593" s="150"/>
      <c r="W593" s="3">
        <v>1</v>
      </c>
    </row>
    <row r="594" spans="2:23" ht="21" customHeight="1">
      <c r="B594" s="784"/>
      <c r="C594" s="55" t="str">
        <f>TRIM(SUBSTITUTE(SUBSTITUTE(SUBSTITUTE(SUBSTITUTE(SUBSTITUTE(SUBSTITUTE(SUBSTITUTE(SUBSTITUTE(SUBSTITUTE(CLEAN(IF(OR(LEFT(C593,1)="-",LEFT(C593,1)="="),MID(C593,2,99999),C593)),"—","-"),"–","-"),CHAR(160)," "),CHAR(9)," "),CHAR(13)," "),CHAR(10)," ")," "," ")," "," ")," "," "))</f>
        <v/>
      </c>
      <c r="D594" s="49" t="str" cm="1">
        <f t="array" ref="D594">IF(ROW()=ROW(D593),C596,INDEX(E593:E606,ROW()-ROW(D593)))</f>
        <v/>
      </c>
      <c r="E594" s="89" t="str">
        <f>IF(OR(D594="",C595="",C595&lt;=0,F594=""),"",TRIM(MID(D594,LEN(F594)+1+IF(MID(D594,LEN(F594)+1,1)=" ",1,0),99999)))</f>
        <v/>
      </c>
      <c r="F594" s="49" t="str">
        <f>IF(OR(G594="",G594=0,G594="0"),"",IF(LEN(G594)&lt;=C595,G594,IF(LEN(SUBSTITUTE(H594," ",""))=C595+1,LEFT(G594,C595),LEFT(G594,FIND("§",SUBSTITUTE(H594," ","§",LEN(H594)-LEN(SUBSTITUTE(H594," ",""))))-1))))</f>
        <v/>
      </c>
      <c r="G594" s="49" t="str">
        <f t="shared" si="13"/>
        <v/>
      </c>
      <c r="H594" s="49" t="str">
        <f>IF(OR(G594="",G594=0,G594="0"),"",LEFT(G594,C595+1))</f>
        <v/>
      </c>
      <c r="I594" s="246" t="str">
        <f>IF(LEN(TRIM(J594))&gt;0,MAX(I18:I593)+1,"")</f>
        <v/>
      </c>
      <c r="J594" s="110"/>
      <c r="K594" s="107"/>
      <c r="L594" s="107"/>
      <c r="M594" s="150"/>
      <c r="W594" s="3">
        <v>1</v>
      </c>
    </row>
    <row r="595" spans="2:23" ht="21" customHeight="1">
      <c r="B595" s="784"/>
      <c r="C595" s="92">
        <f>C16</f>
        <v>120</v>
      </c>
      <c r="D595" s="49" t="str" cm="1">
        <f t="array" ref="D595">IF(ROW()=ROW(D593),C596,INDEX(E593:E606,ROW()-ROW(D593)))</f>
        <v/>
      </c>
      <c r="E595" s="89" t="str">
        <f>IF(OR(D595="",C595="",C595&lt;=0,F595=""),"",TRIM(MID(D595,LEN(F595)+1+IF(MID(D595,LEN(F595)+1,1)=" ",1,0),99999)))</f>
        <v/>
      </c>
      <c r="F595" s="49" t="str">
        <f>IF(OR(G595="",G595=0,G595="0"),"",IF(LEN(G595)&lt;=C595,G595,IF(LEN(SUBSTITUTE(H595," ",""))=C595+1,LEFT(G595,C595),LEFT(G595,FIND("§",SUBSTITUTE(H595," ","§",LEN(H595)-LEN(SUBSTITUTE(H595," ",""))))-1))))</f>
        <v/>
      </c>
      <c r="G595" s="49" t="str">
        <f t="shared" ref="G595:G648" si="14">IF(OR(D595="",D595=0),"",TRIM(SUBSTITUTE(SUBSTITUTE(D595,CHAR(160)," "),CHAR(10)," ")))</f>
        <v/>
      </c>
      <c r="H595" s="49" t="str">
        <f>IF(OR(G595="",G595=0,G595="0"),"",LEFT(G595,C595+1))</f>
        <v/>
      </c>
      <c r="I595" s="246" t="str">
        <f>IF(LEN(TRIM(J595))&gt;0,MAX(I18:I594)+1,"")</f>
        <v/>
      </c>
      <c r="J595" s="110"/>
      <c r="K595" s="107"/>
      <c r="L595" s="107"/>
      <c r="M595" s="150"/>
      <c r="W595" s="3">
        <v>1</v>
      </c>
    </row>
    <row r="596" spans="2:23" ht="21" customHeight="1">
      <c r="B596" s="784"/>
      <c r="C596" s="55" t="str">
        <f>IF(UPPER(TRIM(C17))="X",C600,C594)</f>
        <v/>
      </c>
      <c r="D596" s="49" t="str" cm="1">
        <f t="array" ref="D596">IF(ROW()=ROW(D593),C596,INDEX(E593:E606,ROW()-ROW(D593)))</f>
        <v/>
      </c>
      <c r="E596" s="89" t="str">
        <f>IF(OR(D596="",C595="",C595&lt;=0,F596=""),"",TRIM(MID(D596,LEN(F596)+1+IF(MID(D596,LEN(F596)+1,1)=" ",1,0),99999)))</f>
        <v/>
      </c>
      <c r="F596" s="49" t="str">
        <f>IF(OR(G596="",G596=0,G596="0"),"",IF(LEN(G596)&lt;=C595,G596,IF(LEN(SUBSTITUTE(H596," ",""))=C595+1,LEFT(G596,C595),LEFT(G596,FIND("§",SUBSTITUTE(H596," ","§",LEN(H596)-LEN(SUBSTITUTE(H596," ",""))))-1))))</f>
        <v/>
      </c>
      <c r="G596" s="49" t="str">
        <f t="shared" si="14"/>
        <v/>
      </c>
      <c r="H596" s="49" t="str">
        <f>IF(OR(G596="",G596=0,G596="0"),"",LEFT(G596,C595+1))</f>
        <v/>
      </c>
      <c r="I596" s="246" t="str">
        <f>IF(LEN(TRIM(J596))&gt;0,MAX(I18:I595)+1,"")</f>
        <v/>
      </c>
      <c r="J596" s="110"/>
      <c r="K596" s="107"/>
      <c r="L596" s="107"/>
      <c r="M596" s="150"/>
      <c r="W596" s="3">
        <v>1</v>
      </c>
    </row>
    <row r="597" spans="2:23" ht="21" customHeight="1">
      <c r="B597" s="784"/>
      <c r="C597" s="94" t="str">
        <f>TRIM(SUBSTITUTE(SUBSTITUTE(SUBSTITUTE(SUBSTITUTE(SUBSTITUTE(SUBSTITUTE(SUBSTITUTE(SUBSTITUTE(SUBSTITUTE(SUBSTITUTE(C594,","," "),";"," "),":"," "),"!"," "),"?"," "),"…"," "),"»"," "),"«"," "),"/"," "),"."," "))</f>
        <v/>
      </c>
      <c r="D597" s="49" t="str" cm="1">
        <f t="array" ref="D597">IF(ROW()=ROW(D593),C596,INDEX(E593:E606,ROW()-ROW(D593)))</f>
        <v/>
      </c>
      <c r="E597" s="89" t="str">
        <f>IF(OR(D597="",C595="",C595&lt;=0,F597=""),"",TRIM(MID(D597,LEN(F597)+1+IF(MID(D597,LEN(F597)+1,1)=" ",1,0),99999)))</f>
        <v/>
      </c>
      <c r="F597" s="49" t="str">
        <f>IF(OR(G597="",G597=0,G597="0"),"",IF(LEN(G597)&lt;=C595,G597,IF(LEN(SUBSTITUTE(H597," ",""))=C595+1,LEFT(G597,C595),LEFT(G597,FIND("§",SUBSTITUTE(H597," ","§",LEN(H597)-LEN(SUBSTITUTE(H597," ",""))))-1))))</f>
        <v/>
      </c>
      <c r="G597" s="49" t="str">
        <f t="shared" si="14"/>
        <v/>
      </c>
      <c r="H597" s="49" t="str">
        <f>IF(OR(G597="",G597=0,G597="0"),"",LEFT(G597,C595+1))</f>
        <v/>
      </c>
      <c r="I597" s="246" t="str">
        <f>IF(LEN(TRIM(J597))&gt;0,MAX(I18:I596)+1,"")</f>
        <v/>
      </c>
      <c r="J597" s="110"/>
      <c r="K597" s="107"/>
      <c r="L597" s="107"/>
      <c r="M597" s="150"/>
      <c r="W597" s="3">
        <v>1</v>
      </c>
    </row>
    <row r="598" spans="2:23" ht="21" customHeight="1">
      <c r="B598" s="784"/>
      <c r="C598" s="49" t="str">
        <f>TRIM(SUBSTITUTE(SUBSTITUTE(SUBSTITUTE(SUBSTITUTE(SUBSTITUTE(SUBSTITUTE(SUBSTITUTE(SUBSTITUTE(C597,"("," "),")"," "),CHAR(34)," "),"-"," "),"_"," "),"&lt;"," "),"&gt;"," "),"="," "))</f>
        <v/>
      </c>
      <c r="D598" s="49" t="str" cm="1">
        <f t="array" ref="D598">IF(ROW()=ROW(D593),C596,INDEX(E593:E606,ROW()-ROW(D593)))</f>
        <v/>
      </c>
      <c r="E598" s="89" t="str">
        <f>IF(OR(D598="",C595="",C595&lt;=0,F598=""),"",TRIM(MID(D598,LEN(F598)+1+IF(MID(D598,LEN(F598)+1,1)=" ",1,0),99999)))</f>
        <v/>
      </c>
      <c r="F598" s="49" t="str">
        <f>IF(OR(G598="",G598=0,G598="0"),"",IF(LEN(G598)&lt;=C595,G598,IF(LEN(SUBSTITUTE(H598," ",""))=C595+1,LEFT(G598,C595),LEFT(G598,FIND("§",SUBSTITUTE(H598," ","§",LEN(H598)-LEN(SUBSTITUTE(H598," ",""))))-1))))</f>
        <v/>
      </c>
      <c r="G598" s="49" t="str">
        <f t="shared" si="14"/>
        <v/>
      </c>
      <c r="H598" s="49" t="str">
        <f>IF(OR(G598="",G598=0,G598="0"),"",LEFT(G598,C595+1))</f>
        <v/>
      </c>
      <c r="I598" s="246" t="str">
        <f>IF(LEN(TRIM(J598))&gt;0,MAX(I18:I597)+1,"")</f>
        <v/>
      </c>
      <c r="J598" s="110"/>
      <c r="K598" s="107"/>
      <c r="L598" s="107"/>
      <c r="M598" s="150"/>
      <c r="W598" s="3">
        <v>1</v>
      </c>
    </row>
    <row r="599" spans="2:23" ht="21" customHeight="1">
      <c r="B599" s="784"/>
      <c r="C599" s="55" t="str">
        <f>TRIM(SUBSTITUTE(SUBSTITUTE(SUBSTITUTE(SUBSTITUTE(C598,"►"," "),"▼"," "),"▲"," "),"◄"," "))</f>
        <v/>
      </c>
      <c r="D599" s="49" t="str" cm="1">
        <f t="array" ref="D599">IF(ROW()=ROW(D593),C596,INDEX(E593:E606,ROW()-ROW(D593)))</f>
        <v/>
      </c>
      <c r="E599" s="89" t="str">
        <f>IF(OR(D599="",C595="",C595&lt;=0,F599=""),"",TRIM(MID(D599,LEN(F599)+1+IF(MID(D599,LEN(F599)+1,1)=" ",1,0),99999)))</f>
        <v/>
      </c>
      <c r="F599" s="49" t="str">
        <f>IF(OR(G599="",G599=0,G599="0"),"",IF(LEN(G599)&lt;=C595,G599,IF(LEN(SUBSTITUTE(H599," ",""))=C595+1,LEFT(G599,C595),LEFT(G599,FIND("§",SUBSTITUTE(H599," ","§",LEN(H599)-LEN(SUBSTITUTE(H599," ",""))))-1))))</f>
        <v/>
      </c>
      <c r="G599" s="49" t="str">
        <f t="shared" si="14"/>
        <v/>
      </c>
      <c r="H599" s="49" t="str">
        <f>IF(OR(G599="",G599=0,G599="0"),"",LEFT(G599,C595+1))</f>
        <v/>
      </c>
      <c r="I599" s="246" t="str">
        <f>IF(LEN(TRIM(J599))&gt;0,MAX(I18:I598)+1,"")</f>
        <v/>
      </c>
      <c r="J599" s="110"/>
      <c r="K599" s="107"/>
      <c r="L599" s="107"/>
      <c r="M599" s="150"/>
      <c r="W599" s="3">
        <v>1</v>
      </c>
    </row>
    <row r="600" spans="2:23" ht="21" customHeight="1">
      <c r="B600" s="784"/>
      <c r="C600" s="55" t="str">
        <f>TRIM(SUBSTITUTE(SUBSTITUTE(C599,"“"," "),"”"," "))</f>
        <v/>
      </c>
      <c r="D600" s="49" t="str" cm="1">
        <f t="array" ref="D600">IF(ROW()=ROW(D593),C596,INDEX(E593:E606,ROW()-ROW(D593)))</f>
        <v/>
      </c>
      <c r="E600" s="89" t="str">
        <f>IF(OR(D600="",C595="",C595&lt;=0,F600=""),"",TRIM(MID(D600,LEN(F600)+1+IF(MID(D600,LEN(F600)+1,1)=" ",1,0),99999)))</f>
        <v/>
      </c>
      <c r="F600" s="49" t="str">
        <f>IF(OR(G600="",G600=0,G600="0"),"",IF(LEN(G600)&lt;=C595,G600,IF(LEN(SUBSTITUTE(H600," ",""))=C595+1,LEFT(G600,C595),LEFT(G600,FIND("§",SUBSTITUTE(H600," ","§",LEN(H600)-LEN(SUBSTITUTE(H600," ",""))))-1))))</f>
        <v/>
      </c>
      <c r="G600" s="49" t="str">
        <f t="shared" si="14"/>
        <v/>
      </c>
      <c r="H600" s="49" t="str">
        <f>IF(OR(G600="",G600=0,G600="0"),"",LEFT(G600,C595+1))</f>
        <v/>
      </c>
      <c r="I600" s="246" t="str">
        <f>IF(LEN(TRIM(J600))&gt;0,MAX(I18:I599)+1,"")</f>
        <v/>
      </c>
      <c r="J600" s="110"/>
      <c r="K600" s="107"/>
      <c r="L600" s="107"/>
      <c r="M600" s="150"/>
      <c r="W600" s="3">
        <v>1</v>
      </c>
    </row>
    <row r="601" spans="2:23" ht="21" customHeight="1">
      <c r="B601" s="784"/>
      <c r="C601" s="55"/>
      <c r="D601" s="49" t="str" cm="1">
        <f t="array" ref="D601">IF(ROW()=ROW(D593),C596,INDEX(E593:E606,ROW()-ROW(D593)))</f>
        <v/>
      </c>
      <c r="E601" s="89" t="str">
        <f>IF(OR(D601="",C595="",C595&lt;=0,F601=""),"",TRIM(MID(D601,LEN(F601)+1+IF(MID(D601,LEN(F601)+1,1)=" ",1,0),99999)))</f>
        <v/>
      </c>
      <c r="F601" s="49" t="str">
        <f>IF(OR(G601="",G601=0,G601="0"),"",IF(LEN(G601)&lt;=C595,G601,IF(LEN(SUBSTITUTE(H601," ",""))=C595+1,LEFT(G601,C595),LEFT(G601,FIND("§",SUBSTITUTE(H601," ","§",LEN(H601)-LEN(SUBSTITUTE(H601," ",""))))-1))))</f>
        <v/>
      </c>
      <c r="G601" s="49" t="str">
        <f t="shared" si="14"/>
        <v/>
      </c>
      <c r="H601" s="49" t="str">
        <f>IF(OR(G601="",G601=0,G601="0"),"",LEFT(G601,C595+1))</f>
        <v/>
      </c>
      <c r="I601" s="246" t="str">
        <f>IF(LEN(TRIM(J601))&gt;0,MAX(I18:I600)+1,"")</f>
        <v/>
      </c>
      <c r="J601" s="110"/>
      <c r="K601" s="107"/>
      <c r="L601" s="107"/>
      <c r="M601" s="150"/>
      <c r="W601" s="3">
        <v>1</v>
      </c>
    </row>
    <row r="602" spans="2:23" ht="21" customHeight="1">
      <c r="B602" s="784"/>
      <c r="C602" s="55"/>
      <c r="D602" s="49" t="str" cm="1">
        <f t="array" ref="D602">IF(ROW()=ROW(D593),C596,INDEX(E593:E606,ROW()-ROW(D593)))</f>
        <v/>
      </c>
      <c r="E602" s="89" t="str">
        <f>IF(OR(D602="",C595="",C595&lt;=0,F602=""),"",TRIM(MID(D602,LEN(F602)+1+IF(MID(D602,LEN(F602)+1,1)=" ",1,0),99999)))</f>
        <v/>
      </c>
      <c r="F602" s="49" t="str">
        <f>IF(OR(G602="",G602=0,G602="0"),"",IF(LEN(G602)&lt;=C595,G602,IF(LEN(SUBSTITUTE(H602," ",""))=C595+1,LEFT(G602,C595),LEFT(G602,FIND("§",SUBSTITUTE(H602," ","§",LEN(H602)-LEN(SUBSTITUTE(H602," ",""))))-1))))</f>
        <v/>
      </c>
      <c r="G602" s="49" t="str">
        <f t="shared" si="14"/>
        <v/>
      </c>
      <c r="H602" s="49" t="str">
        <f>IF(OR(G602="",G602=0,G602="0"),"",LEFT(G602,C595+1))</f>
        <v/>
      </c>
      <c r="I602" s="246" t="str">
        <f>IF(LEN(TRIM(J602))&gt;0,MAX(I18:I601)+1,"")</f>
        <v/>
      </c>
      <c r="J602" s="110"/>
      <c r="K602" s="107"/>
      <c r="L602" s="107"/>
      <c r="M602" s="150"/>
      <c r="W602" s="3">
        <v>1</v>
      </c>
    </row>
    <row r="603" spans="2:23" ht="21" customHeight="1">
      <c r="B603" s="784"/>
      <c r="C603" s="55"/>
      <c r="D603" s="49" t="str" cm="1">
        <f t="array" ref="D603">IF(ROW()=ROW(D593),C596,INDEX(E593:E606,ROW()-ROW(D593)))</f>
        <v/>
      </c>
      <c r="E603" s="89" t="str">
        <f>IF(OR(D603="",C595="",C595&lt;=0,F603=""),"",TRIM(MID(D603,LEN(F603)+1+IF(MID(D603,LEN(F603)+1,1)=" ",1,0),99999)))</f>
        <v/>
      </c>
      <c r="F603" s="49" t="str">
        <f>IF(OR(G603="",G603=0,G603="0"),"",IF(LEN(G603)&lt;=C595,G603,IF(LEN(SUBSTITUTE(H603," ",""))=C595+1,LEFT(G603,C595),LEFT(G603,FIND("§",SUBSTITUTE(H603," ","§",LEN(H603)-LEN(SUBSTITUTE(H603," ",""))))-1))))</f>
        <v/>
      </c>
      <c r="G603" s="49" t="str">
        <f t="shared" si="14"/>
        <v/>
      </c>
      <c r="H603" s="49" t="str">
        <f>IF(OR(G603="",G603=0,G603="0"),"",LEFT(G603,C595+1))</f>
        <v/>
      </c>
      <c r="I603" s="246" t="str">
        <f>IF(LEN(TRIM(J603))&gt;0,MAX(I18:I602)+1,"")</f>
        <v/>
      </c>
      <c r="J603" s="110"/>
      <c r="K603" s="107"/>
      <c r="L603" s="107"/>
      <c r="M603" s="150"/>
      <c r="W603" s="3">
        <v>1</v>
      </c>
    </row>
    <row r="604" spans="2:23" ht="21" customHeight="1">
      <c r="B604" s="784"/>
      <c r="C604" s="55"/>
      <c r="D604" s="49" t="str" cm="1">
        <f t="array" ref="D604">IF(ROW()=ROW(D593),C596,INDEX(E593:E606,ROW()-ROW(D593)))</f>
        <v/>
      </c>
      <c r="E604" s="89" t="str">
        <f>IF(OR(D604="",C595="",C595&lt;=0,F604=""),"",TRIM(MID(D604,LEN(F604)+1+IF(MID(D604,LEN(F604)+1,1)=" ",1,0),99999)))</f>
        <v/>
      </c>
      <c r="F604" s="49" t="str">
        <f>IF(OR(G604="",G604=0,G604="0"),"",IF(LEN(G604)&lt;=C595,G604,IF(LEN(SUBSTITUTE(H604," ",""))=C595+1,LEFT(G604,C595),LEFT(G604,FIND("§",SUBSTITUTE(H604," ","§",LEN(H604)-LEN(SUBSTITUTE(H604," ",""))))-1))))</f>
        <v/>
      </c>
      <c r="G604" s="49" t="str">
        <f t="shared" si="14"/>
        <v/>
      </c>
      <c r="H604" s="49" t="str">
        <f>IF(OR(G604="",G604=0,G604="0"),"",LEFT(G604,C595+1))</f>
        <v/>
      </c>
      <c r="I604" s="246" t="str">
        <f>IF(LEN(TRIM(J604))&gt;0,MAX(I18:I603)+1,"")</f>
        <v/>
      </c>
      <c r="J604" s="110"/>
      <c r="K604" s="107"/>
      <c r="L604" s="107"/>
      <c r="M604" s="150"/>
      <c r="W604" s="3">
        <v>1</v>
      </c>
    </row>
    <row r="605" spans="2:23" ht="21" customHeight="1">
      <c r="B605" s="784"/>
      <c r="C605" s="55"/>
      <c r="D605" s="49" t="str" cm="1">
        <f t="array" ref="D605">IF(ROW()=ROW(D593),C596,INDEX(E593:E606,ROW()-ROW(D593)))</f>
        <v/>
      </c>
      <c r="E605" s="89" t="str">
        <f>IF(OR(D605="",C595="",C595&lt;=0,F605=""),"",TRIM(MID(D605,LEN(F605)+1+IF(MID(D605,LEN(F605)+1,1)=" ",1,0),99999)))</f>
        <v/>
      </c>
      <c r="F605" s="49" t="str">
        <f>IF(OR(G605="",G605=0,G605="0"),"",IF(LEN(G605)&lt;=C595,G605,IF(LEN(SUBSTITUTE(H605," ",""))=C595+1,LEFT(G605,C595),LEFT(G605,FIND("§",SUBSTITUTE(H605," ","§",LEN(H605)-LEN(SUBSTITUTE(H605," ",""))))-1))))</f>
        <v/>
      </c>
      <c r="G605" s="49" t="str">
        <f t="shared" si="14"/>
        <v/>
      </c>
      <c r="H605" s="49" t="str">
        <f>IF(OR(G605="",G605=0,G605="0"),"",LEFT(G605,C595+1))</f>
        <v/>
      </c>
      <c r="I605" s="246" t="str">
        <f>IF(LEN(TRIM(J605))&gt;0,MAX(I18:I604)+1,"")</f>
        <v/>
      </c>
      <c r="J605" s="110"/>
      <c r="K605" s="107"/>
      <c r="L605" s="107"/>
      <c r="M605" s="150"/>
      <c r="W605" s="3">
        <v>1</v>
      </c>
    </row>
    <row r="606" spans="2:23" ht="21" customHeight="1">
      <c r="B606" s="784"/>
      <c r="C606" s="55"/>
      <c r="D606" s="49" t="str" cm="1">
        <f t="array" ref="D606">IF(ROW()=ROW(D593),C596,INDEX(E593:E606,ROW()-ROW(D593)))</f>
        <v/>
      </c>
      <c r="E606" s="89" t="str">
        <f>IF(OR(D606="",C595="",C595&lt;=0,F606=""),"",TRIM(MID(D606,LEN(F606)+1+IF(MID(D606,LEN(F606)+1,1)=" ",1,0),99999)))</f>
        <v/>
      </c>
      <c r="F606" s="49" t="str">
        <f>IF(OR(G606="",G606=0,G606="0"),"",IF(LEN(G606)&lt;=C595,G606,IF(LEN(SUBSTITUTE(H606," ",""))=C595+1,LEFT(G606,C595),LEFT(G606,FIND("§",SUBSTITUTE(H606," ","§",LEN(H606)-LEN(SUBSTITUTE(H606," ",""))))-1))))</f>
        <v/>
      </c>
      <c r="G606" s="49" t="str">
        <f t="shared" si="14"/>
        <v/>
      </c>
      <c r="H606" s="49" t="str">
        <f>IF(OR(G606="",G606=0,G606="0"),"",LEFT(G606,C595+1))</f>
        <v/>
      </c>
      <c r="I606" s="246" t="str">
        <f>IF(LEN(TRIM(J606))&gt;0,MAX(I18:I605)+1,"")</f>
        <v/>
      </c>
      <c r="J606" s="110"/>
      <c r="K606" s="107"/>
      <c r="L606" s="107"/>
      <c r="M606" s="150"/>
      <c r="W606" s="3">
        <v>1</v>
      </c>
    </row>
    <row r="607" spans="2:23" ht="21" customHeight="1">
      <c r="B607" s="784"/>
      <c r="C607" s="88" t="str">
        <f>IF(TRIM(SUBSTITUTE(K61,CHAR(160),""))="","",K61)</f>
        <v/>
      </c>
      <c r="D607" s="49" t="str" cm="1">
        <f t="array" ref="D607">IF(ROW()=ROW(D607),C610,INDEX(E607:E620,ROW()-ROW(D607)))</f>
        <v/>
      </c>
      <c r="E607" s="89" t="str">
        <f>IF(OR(D607="",C609="",C609&lt;=0,F607=""),"",TRIM(MID(D607,LEN(F607)+1+IF(MID(D607,LEN(F607)+1,1)=" ",1,0),99999)))</f>
        <v/>
      </c>
      <c r="F607" s="49" t="str">
        <f>IF(OR(G607="",G607=0,G607="0"),"",IF(LEN(G607)&lt;=C609,G607,IF(LEN(SUBSTITUTE(H607," ",""))=C609+1,LEFT(G607,C609),LEFT(G607,FIND("§",SUBSTITUTE(H607," ","§",LEN(H607)-LEN(SUBSTITUTE(H607," ",""))))-1))))</f>
        <v/>
      </c>
      <c r="G607" s="49" t="str">
        <f t="shared" si="14"/>
        <v/>
      </c>
      <c r="H607" s="49" t="str">
        <f>IF(OR(G607="",G607=0,G607="0"),"",LEFT(G607,C609+1))</f>
        <v/>
      </c>
      <c r="I607" s="246" t="str">
        <f>IF(LEN(TRIM(J607))&gt;0,MAX(I18:I606)+1,"")</f>
        <v/>
      </c>
      <c r="J607" s="110"/>
      <c r="K607" s="107"/>
      <c r="L607" s="107"/>
      <c r="M607" s="150"/>
      <c r="W607" s="3">
        <v>1</v>
      </c>
    </row>
    <row r="608" spans="2:23" ht="21" customHeight="1">
      <c r="B608" s="784"/>
      <c r="C608" s="55" t="str">
        <f>TRIM(SUBSTITUTE(SUBSTITUTE(SUBSTITUTE(SUBSTITUTE(SUBSTITUTE(SUBSTITUTE(SUBSTITUTE(SUBSTITUTE(SUBSTITUTE(CLEAN(IF(OR(LEFT(C607,1)="-",LEFT(C607,1)="="),MID(C607,2,99999),C607)),"—","-"),"–","-"),CHAR(160)," "),CHAR(9)," "),CHAR(13)," "),CHAR(10)," ")," "," ")," "," ")," "," "))</f>
        <v/>
      </c>
      <c r="D608" s="49" t="str" cm="1">
        <f t="array" ref="D608">IF(ROW()=ROW(D607),C610,INDEX(E607:E620,ROW()-ROW(D607)))</f>
        <v/>
      </c>
      <c r="E608" s="89" t="str">
        <f>IF(OR(D608="",C609="",C609&lt;=0,F608=""),"",TRIM(MID(D608,LEN(F608)+1+IF(MID(D608,LEN(F608)+1,1)=" ",1,0),99999)))</f>
        <v/>
      </c>
      <c r="F608" s="49" t="str">
        <f>IF(OR(G608="",G608=0,G608="0"),"",IF(LEN(G608)&lt;=C609,G608,IF(LEN(SUBSTITUTE(H608," ",""))=C609+1,LEFT(G608,C609),LEFT(G608,FIND("§",SUBSTITUTE(H608," ","§",LEN(H608)-LEN(SUBSTITUTE(H608," ",""))))-1))))</f>
        <v/>
      </c>
      <c r="G608" s="49" t="str">
        <f t="shared" si="14"/>
        <v/>
      </c>
      <c r="H608" s="49" t="str">
        <f>IF(OR(G608="",G608=0,G608="0"),"",LEFT(G608,C609+1))</f>
        <v/>
      </c>
      <c r="I608" s="246" t="str">
        <f>IF(LEN(TRIM(J608))&gt;0,MAX(I18:I607)+1,"")</f>
        <v/>
      </c>
      <c r="J608" s="110"/>
      <c r="K608" s="107"/>
      <c r="L608" s="107"/>
      <c r="M608" s="150"/>
      <c r="W608" s="3">
        <v>1</v>
      </c>
    </row>
    <row r="609" spans="2:23" ht="21" customHeight="1">
      <c r="B609" s="784"/>
      <c r="C609" s="92">
        <f>C16</f>
        <v>120</v>
      </c>
      <c r="D609" s="49" t="str" cm="1">
        <f t="array" ref="D609">IF(ROW()=ROW(D607),C610,INDEX(E607:E620,ROW()-ROW(D607)))</f>
        <v/>
      </c>
      <c r="E609" s="89" t="str">
        <f>IF(OR(D609="",C609="",C609&lt;=0,F609=""),"",TRIM(MID(D609,LEN(F609)+1+IF(MID(D609,LEN(F609)+1,1)=" ",1,0),99999)))</f>
        <v/>
      </c>
      <c r="F609" s="49" t="str">
        <f>IF(OR(G609="",G609=0,G609="0"),"",IF(LEN(G609)&lt;=C609,G609,IF(LEN(SUBSTITUTE(H609," ",""))=C609+1,LEFT(G609,C609),LEFT(G609,FIND("§",SUBSTITUTE(H609," ","§",LEN(H609)-LEN(SUBSTITUTE(H609," ",""))))-1))))</f>
        <v/>
      </c>
      <c r="G609" s="49" t="str">
        <f t="shared" si="14"/>
        <v/>
      </c>
      <c r="H609" s="49" t="str">
        <f>IF(OR(G609="",G609=0,G609="0"),"",LEFT(G609,C609+1))</f>
        <v/>
      </c>
      <c r="I609" s="246" t="str">
        <f>IF(LEN(TRIM(J609))&gt;0,MAX(I18:I608)+1,"")</f>
        <v/>
      </c>
      <c r="J609" s="110"/>
      <c r="K609" s="107"/>
      <c r="L609" s="107"/>
      <c r="M609" s="150"/>
      <c r="W609" s="3">
        <v>1</v>
      </c>
    </row>
    <row r="610" spans="2:23" ht="21" customHeight="1">
      <c r="B610" s="784"/>
      <c r="C610" s="55" t="str">
        <f>IF(UPPER(TRIM(C17))="X",C614,C608)</f>
        <v/>
      </c>
      <c r="D610" s="49" t="str" cm="1">
        <f t="array" ref="D610">IF(ROW()=ROW(D607),C610,INDEX(E607:E620,ROW()-ROW(D607)))</f>
        <v/>
      </c>
      <c r="E610" s="89" t="str">
        <f>IF(OR(D610="",C609="",C609&lt;=0,F610=""),"",TRIM(MID(D610,LEN(F610)+1+IF(MID(D610,LEN(F610)+1,1)=" ",1,0),99999)))</f>
        <v/>
      </c>
      <c r="F610" s="49" t="str">
        <f>IF(OR(G610="",G610=0,G610="0"),"",IF(LEN(G610)&lt;=C609,G610,IF(LEN(SUBSTITUTE(H610," ",""))=C609+1,LEFT(G610,C609),LEFT(G610,FIND("§",SUBSTITUTE(H610," ","§",LEN(H610)-LEN(SUBSTITUTE(H610," ",""))))-1))))</f>
        <v/>
      </c>
      <c r="G610" s="49" t="str">
        <f t="shared" si="14"/>
        <v/>
      </c>
      <c r="H610" s="49" t="str">
        <f>IF(OR(G610="",G610=0,G610="0"),"",LEFT(G610,C609+1))</f>
        <v/>
      </c>
      <c r="I610" s="246" t="str">
        <f>IF(LEN(TRIM(J610))&gt;0,MAX(I18:I609)+1,"")</f>
        <v/>
      </c>
      <c r="J610" s="110"/>
      <c r="K610" s="107"/>
      <c r="L610" s="107"/>
      <c r="M610" s="150"/>
      <c r="W610" s="3">
        <v>1</v>
      </c>
    </row>
    <row r="611" spans="2:23" ht="21" customHeight="1">
      <c r="B611" s="784"/>
      <c r="C611" s="94" t="str">
        <f>TRIM(SUBSTITUTE(SUBSTITUTE(SUBSTITUTE(SUBSTITUTE(SUBSTITUTE(SUBSTITUTE(SUBSTITUTE(SUBSTITUTE(SUBSTITUTE(SUBSTITUTE(C608,","," "),";"," "),":"," "),"!"," "),"?"," "),"…"," "),"»"," "),"«"," "),"/"," "),"."," "))</f>
        <v/>
      </c>
      <c r="D611" s="49" t="str" cm="1">
        <f t="array" ref="D611">IF(ROW()=ROW(D607),C610,INDEX(E607:E620,ROW()-ROW(D607)))</f>
        <v/>
      </c>
      <c r="E611" s="89" t="str">
        <f>IF(OR(D611="",C609="",C609&lt;=0,F611=""),"",TRIM(MID(D611,LEN(F611)+1+IF(MID(D611,LEN(F611)+1,1)=" ",1,0),99999)))</f>
        <v/>
      </c>
      <c r="F611" s="49" t="str">
        <f>IF(OR(G611="",G611=0,G611="0"),"",IF(LEN(G611)&lt;=C609,G611,IF(LEN(SUBSTITUTE(H611," ",""))=C609+1,LEFT(G611,C609),LEFT(G611,FIND("§",SUBSTITUTE(H611," ","§",LEN(H611)-LEN(SUBSTITUTE(H611," ",""))))-1))))</f>
        <v/>
      </c>
      <c r="G611" s="49" t="str">
        <f t="shared" si="14"/>
        <v/>
      </c>
      <c r="H611" s="49" t="str">
        <f>IF(OR(G611="",G611=0,G611="0"),"",LEFT(G611,C609+1))</f>
        <v/>
      </c>
      <c r="I611" s="246" t="str">
        <f>IF(LEN(TRIM(J611))&gt;0,MAX(I18:I610)+1,"")</f>
        <v/>
      </c>
      <c r="J611" s="110"/>
      <c r="K611" s="107"/>
      <c r="L611" s="107"/>
      <c r="M611" s="150"/>
      <c r="W611" s="3">
        <v>1</v>
      </c>
    </row>
    <row r="612" spans="2:23" ht="21" customHeight="1">
      <c r="B612" s="784"/>
      <c r="C612" s="49" t="str">
        <f>TRIM(SUBSTITUTE(SUBSTITUTE(SUBSTITUTE(SUBSTITUTE(SUBSTITUTE(SUBSTITUTE(SUBSTITUTE(SUBSTITUTE(C611,"("," "),")"," "),CHAR(34)," "),"-"," "),"_"," "),"&lt;"," "),"&gt;"," "),"="," "))</f>
        <v/>
      </c>
      <c r="D612" s="49" t="str" cm="1">
        <f t="array" ref="D612">IF(ROW()=ROW(D607),C610,INDEX(E607:E620,ROW()-ROW(D607)))</f>
        <v/>
      </c>
      <c r="E612" s="89" t="str">
        <f>IF(OR(D612="",C609="",C609&lt;=0,F612=""),"",TRIM(MID(D612,LEN(F612)+1+IF(MID(D612,LEN(F612)+1,1)=" ",1,0),99999)))</f>
        <v/>
      </c>
      <c r="F612" s="49" t="str">
        <f>IF(OR(G612="",G612=0,G612="0"),"",IF(LEN(G612)&lt;=C609,G612,IF(LEN(SUBSTITUTE(H612," ",""))=C609+1,LEFT(G612,C609),LEFT(G612,FIND("§",SUBSTITUTE(H612," ","§",LEN(H612)-LEN(SUBSTITUTE(H612," ",""))))-1))))</f>
        <v/>
      </c>
      <c r="G612" s="49" t="str">
        <f t="shared" si="14"/>
        <v/>
      </c>
      <c r="H612" s="49" t="str">
        <f>IF(OR(G612="",G612=0,G612="0"),"",LEFT(G612,C609+1))</f>
        <v/>
      </c>
      <c r="I612" s="246" t="str">
        <f>IF(LEN(TRIM(J612))&gt;0,MAX(I18:I611)+1,"")</f>
        <v/>
      </c>
      <c r="J612" s="110"/>
      <c r="K612" s="107"/>
      <c r="L612" s="107"/>
      <c r="M612" s="150"/>
      <c r="W612" s="3">
        <v>1</v>
      </c>
    </row>
    <row r="613" spans="2:23" ht="21" customHeight="1">
      <c r="B613" s="784"/>
      <c r="C613" s="55" t="str">
        <f>TRIM(SUBSTITUTE(SUBSTITUTE(SUBSTITUTE(SUBSTITUTE(C612,"►"," "),"▼"," "),"▲"," "),"◄"," "))</f>
        <v/>
      </c>
      <c r="D613" s="49" t="str" cm="1">
        <f t="array" ref="D613">IF(ROW()=ROW(D607),C610,INDEX(E607:E620,ROW()-ROW(D607)))</f>
        <v/>
      </c>
      <c r="E613" s="89" t="str">
        <f>IF(OR(D613="",C609="",C609&lt;=0,F613=""),"",TRIM(MID(D613,LEN(F613)+1+IF(MID(D613,LEN(F613)+1,1)=" ",1,0),99999)))</f>
        <v/>
      </c>
      <c r="F613" s="49" t="str">
        <f>IF(OR(G613="",G613=0,G613="0"),"",IF(LEN(G613)&lt;=C609,G613,IF(LEN(SUBSTITUTE(H613," ",""))=C609+1,LEFT(G613,C609),LEFT(G613,FIND("§",SUBSTITUTE(H613," ","§",LEN(H613)-LEN(SUBSTITUTE(H613," ",""))))-1))))</f>
        <v/>
      </c>
      <c r="G613" s="49" t="str">
        <f t="shared" si="14"/>
        <v/>
      </c>
      <c r="H613" s="49" t="str">
        <f>IF(OR(G613="",G613=0,G613="0"),"",LEFT(G613,C609+1))</f>
        <v/>
      </c>
      <c r="I613" s="246" t="str">
        <f>IF(LEN(TRIM(J613))&gt;0,MAX(I18:I612)+1,"")</f>
        <v/>
      </c>
      <c r="J613" s="110"/>
      <c r="K613" s="107"/>
      <c r="L613" s="107"/>
      <c r="M613" s="150"/>
      <c r="W613" s="3">
        <v>1</v>
      </c>
    </row>
    <row r="614" spans="2:23" ht="21" customHeight="1">
      <c r="B614" s="784"/>
      <c r="C614" s="55" t="str">
        <f>TRIM(SUBSTITUTE(SUBSTITUTE(C613,"“"," "),"”"," "))</f>
        <v/>
      </c>
      <c r="D614" s="49" t="str" cm="1">
        <f t="array" ref="D614">IF(ROW()=ROW(D607),C610,INDEX(E607:E620,ROW()-ROW(D607)))</f>
        <v/>
      </c>
      <c r="E614" s="89" t="str">
        <f>IF(OR(D614="",C609="",C609&lt;=0,F614=""),"",TRIM(MID(D614,LEN(F614)+1+IF(MID(D614,LEN(F614)+1,1)=" ",1,0),99999)))</f>
        <v/>
      </c>
      <c r="F614" s="49" t="str">
        <f>IF(OR(G614="",G614=0,G614="0"),"",IF(LEN(G614)&lt;=C609,G614,IF(LEN(SUBSTITUTE(H614," ",""))=C609+1,LEFT(G614,C609),LEFT(G614,FIND("§",SUBSTITUTE(H614," ","§",LEN(H614)-LEN(SUBSTITUTE(H614," ",""))))-1))))</f>
        <v/>
      </c>
      <c r="G614" s="49" t="str">
        <f t="shared" si="14"/>
        <v/>
      </c>
      <c r="H614" s="49" t="str">
        <f>IF(OR(G614="",G614=0,G614="0"),"",LEFT(G614,C609+1))</f>
        <v/>
      </c>
      <c r="I614" s="246" t="str">
        <f>IF(LEN(TRIM(J614))&gt;0,MAX(I18:I613)+1,"")</f>
        <v/>
      </c>
      <c r="J614" s="110"/>
      <c r="K614" s="107"/>
      <c r="L614" s="107"/>
      <c r="M614" s="150"/>
      <c r="W614" s="3">
        <v>1</v>
      </c>
    </row>
    <row r="615" spans="2:23" ht="21" customHeight="1">
      <c r="B615" s="784"/>
      <c r="C615" s="55"/>
      <c r="D615" s="49" t="str" cm="1">
        <f t="array" ref="D615">IF(ROW()=ROW(D607),C610,INDEX(E607:E620,ROW()-ROW(D607)))</f>
        <v/>
      </c>
      <c r="E615" s="89" t="str">
        <f>IF(OR(D615="",C609="",C609&lt;=0,F615=""),"",TRIM(MID(D615,LEN(F615)+1+IF(MID(D615,LEN(F615)+1,1)=" ",1,0),99999)))</f>
        <v/>
      </c>
      <c r="F615" s="49" t="str">
        <f>IF(OR(G615="",G615=0,G615="0"),"",IF(LEN(G615)&lt;=C609,G615,IF(LEN(SUBSTITUTE(H615," ",""))=C609+1,LEFT(G615,C609),LEFT(G615,FIND("§",SUBSTITUTE(H615," ","§",LEN(H615)-LEN(SUBSTITUTE(H615," ",""))))-1))))</f>
        <v/>
      </c>
      <c r="G615" s="49" t="str">
        <f t="shared" si="14"/>
        <v/>
      </c>
      <c r="H615" s="49" t="str">
        <f>IF(OR(G615="",G615=0,G615="0"),"",LEFT(G615,C609+1))</f>
        <v/>
      </c>
      <c r="I615" s="246" t="str">
        <f>IF(LEN(TRIM(J615))&gt;0,MAX(I18:I614)+1,"")</f>
        <v/>
      </c>
      <c r="J615" s="110"/>
      <c r="K615" s="107"/>
      <c r="L615" s="107"/>
      <c r="M615" s="150"/>
      <c r="W615" s="3">
        <v>1</v>
      </c>
    </row>
    <row r="616" spans="2:23" ht="21" customHeight="1">
      <c r="B616" s="784"/>
      <c r="C616" s="55"/>
      <c r="D616" s="49" t="str" cm="1">
        <f t="array" ref="D616">IF(ROW()=ROW(D607),C610,INDEX(E607:E620,ROW()-ROW(D607)))</f>
        <v/>
      </c>
      <c r="E616" s="89" t="str">
        <f>IF(OR(D616="",C609="",C609&lt;=0,F616=""),"",TRIM(MID(D616,LEN(F616)+1+IF(MID(D616,LEN(F616)+1,1)=" ",1,0),99999)))</f>
        <v/>
      </c>
      <c r="F616" s="49" t="str">
        <f>IF(OR(G616="",G616=0,G616="0"),"",IF(LEN(G616)&lt;=C609,G616,IF(LEN(SUBSTITUTE(H616," ",""))=C609+1,LEFT(G616,C609),LEFT(G616,FIND("§",SUBSTITUTE(H616," ","§",LEN(H616)-LEN(SUBSTITUTE(H616," ",""))))-1))))</f>
        <v/>
      </c>
      <c r="G616" s="49" t="str">
        <f t="shared" si="14"/>
        <v/>
      </c>
      <c r="H616" s="49" t="str">
        <f>IF(OR(G616="",G616=0,G616="0"),"",LEFT(G616,C609+1))</f>
        <v/>
      </c>
      <c r="I616" s="246" t="str">
        <f>IF(LEN(TRIM(J616))&gt;0,MAX(I18:I615)+1,"")</f>
        <v/>
      </c>
      <c r="J616" s="110"/>
      <c r="K616" s="107"/>
      <c r="L616" s="107"/>
      <c r="M616" s="150"/>
      <c r="W616" s="3">
        <v>1</v>
      </c>
    </row>
    <row r="617" spans="2:23" ht="21" customHeight="1">
      <c r="B617" s="784"/>
      <c r="C617" s="55"/>
      <c r="D617" s="49" t="str" cm="1">
        <f t="array" ref="D617">IF(ROW()=ROW(D607),C610,INDEX(E607:E620,ROW()-ROW(D607)))</f>
        <v/>
      </c>
      <c r="E617" s="89" t="str">
        <f>IF(OR(D617="",C609="",C609&lt;=0,F617=""),"",TRIM(MID(D617,LEN(F617)+1+IF(MID(D617,LEN(F617)+1,1)=" ",1,0),99999)))</f>
        <v/>
      </c>
      <c r="F617" s="49" t="str">
        <f>IF(OR(G617="",G617=0,G617="0"),"",IF(LEN(G617)&lt;=C609,G617,IF(LEN(SUBSTITUTE(H617," ",""))=C609+1,LEFT(G617,C609),LEFT(G617,FIND("§",SUBSTITUTE(H617," ","§",LEN(H617)-LEN(SUBSTITUTE(H617," ",""))))-1))))</f>
        <v/>
      </c>
      <c r="G617" s="49" t="str">
        <f t="shared" si="14"/>
        <v/>
      </c>
      <c r="H617" s="49" t="str">
        <f>IF(OR(G617="",G617=0,G617="0"),"",LEFT(G617,C609+1))</f>
        <v/>
      </c>
      <c r="I617" s="246" t="str">
        <f>IF(LEN(TRIM(J617))&gt;0,MAX(I18:I616)+1,"")</f>
        <v/>
      </c>
      <c r="J617" s="110"/>
      <c r="K617" s="107"/>
      <c r="L617" s="107"/>
      <c r="M617" s="150"/>
      <c r="W617" s="3">
        <v>1</v>
      </c>
    </row>
    <row r="618" spans="2:23" ht="21" customHeight="1">
      <c r="B618" s="784"/>
      <c r="C618" s="55"/>
      <c r="D618" s="49" t="str" cm="1">
        <f t="array" ref="D618">IF(ROW()=ROW(D607),C610,INDEX(E607:E620,ROW()-ROW(D607)))</f>
        <v/>
      </c>
      <c r="E618" s="89" t="str">
        <f>IF(OR(D618="",C609="",C609&lt;=0,F618=""),"",TRIM(MID(D618,LEN(F618)+1+IF(MID(D618,LEN(F618)+1,1)=" ",1,0),99999)))</f>
        <v/>
      </c>
      <c r="F618" s="49" t="str">
        <f>IF(OR(G618="",G618=0,G618="0"),"",IF(LEN(G618)&lt;=C609,G618,IF(LEN(SUBSTITUTE(H618," ",""))=C609+1,LEFT(G618,C609),LEFT(G618,FIND("§",SUBSTITUTE(H618," ","§",LEN(H618)-LEN(SUBSTITUTE(H618," ",""))))-1))))</f>
        <v/>
      </c>
      <c r="G618" s="49" t="str">
        <f t="shared" si="14"/>
        <v/>
      </c>
      <c r="H618" s="49" t="str">
        <f>IF(OR(G618="",G618=0,G618="0"),"",LEFT(G618,C609+1))</f>
        <v/>
      </c>
      <c r="I618" s="246" t="str">
        <f>IF(LEN(TRIM(J618))&gt;0,MAX(I18:I617)+1,"")</f>
        <v/>
      </c>
      <c r="J618" s="110"/>
      <c r="K618" s="107"/>
      <c r="L618" s="107"/>
      <c r="M618" s="150"/>
      <c r="W618" s="3">
        <v>1</v>
      </c>
    </row>
    <row r="619" spans="2:23" ht="21" customHeight="1">
      <c r="B619" s="784"/>
      <c r="C619" s="55"/>
      <c r="D619" s="49" t="str" cm="1">
        <f t="array" ref="D619">IF(ROW()=ROW(D607),C610,INDEX(E607:E620,ROW()-ROW(D607)))</f>
        <v/>
      </c>
      <c r="E619" s="89" t="str">
        <f>IF(OR(D619="",C609="",C609&lt;=0,F619=""),"",TRIM(MID(D619,LEN(F619)+1+IF(MID(D619,LEN(F619)+1,1)=" ",1,0),99999)))</f>
        <v/>
      </c>
      <c r="F619" s="49" t="str">
        <f>IF(OR(G619="",G619=0,G619="0"),"",IF(LEN(G619)&lt;=C609,G619,IF(LEN(SUBSTITUTE(H619," ",""))=C609+1,LEFT(G619,C609),LEFT(G619,FIND("§",SUBSTITUTE(H619," ","§",LEN(H619)-LEN(SUBSTITUTE(H619," ",""))))-1))))</f>
        <v/>
      </c>
      <c r="G619" s="49" t="str">
        <f t="shared" si="14"/>
        <v/>
      </c>
      <c r="H619" s="49" t="str">
        <f>IF(OR(G619="",G619=0,G619="0"),"",LEFT(G619,C609+1))</f>
        <v/>
      </c>
      <c r="I619" s="246" t="str">
        <f>IF(LEN(TRIM(J619))&gt;0,MAX(I18:I618)+1,"")</f>
        <v/>
      </c>
      <c r="J619" s="110"/>
      <c r="K619" s="107"/>
      <c r="L619" s="107"/>
      <c r="M619" s="150"/>
      <c r="W619" s="3">
        <v>1</v>
      </c>
    </row>
    <row r="620" spans="2:23" ht="21" customHeight="1">
      <c r="B620" s="784"/>
      <c r="C620" s="55"/>
      <c r="D620" s="49" t="str" cm="1">
        <f t="array" ref="D620">IF(ROW()=ROW(D607),C610,INDEX(E607:E620,ROW()-ROW(D607)))</f>
        <v/>
      </c>
      <c r="E620" s="89" t="str">
        <f>IF(OR(D620="",C609="",C609&lt;=0,F620=""),"",TRIM(MID(D620,LEN(F620)+1+IF(MID(D620,LEN(F620)+1,1)=" ",1,0),99999)))</f>
        <v/>
      </c>
      <c r="F620" s="49" t="str">
        <f>IF(OR(G620="",G620=0,G620="0"),"",IF(LEN(G620)&lt;=C609,G620,IF(LEN(SUBSTITUTE(H620," ",""))=C609+1,LEFT(G620,C609),LEFT(G620,FIND("§",SUBSTITUTE(H620," ","§",LEN(H620)-LEN(SUBSTITUTE(H620," ",""))))-1))))</f>
        <v/>
      </c>
      <c r="G620" s="49" t="str">
        <f t="shared" si="14"/>
        <v/>
      </c>
      <c r="H620" s="49" t="str">
        <f>IF(OR(G620="",G620=0,G620="0"),"",LEFT(G620,C609+1))</f>
        <v/>
      </c>
      <c r="I620" s="246" t="str">
        <f>IF(LEN(TRIM(J620))&gt;0,MAX(I18:I619)+1,"")</f>
        <v/>
      </c>
      <c r="J620" s="110"/>
      <c r="K620" s="107"/>
      <c r="L620" s="107"/>
      <c r="M620" s="150"/>
      <c r="W620" s="3">
        <v>1</v>
      </c>
    </row>
    <row r="621" spans="2:23" ht="21" customHeight="1">
      <c r="B621" s="784"/>
      <c r="C621" s="88" t="str">
        <f>IF(TRIM(SUBSTITUTE(K62,CHAR(160),""))="","",K62)</f>
        <v/>
      </c>
      <c r="D621" s="49" t="str" cm="1">
        <f t="array" ref="D621">IF(ROW()=ROW(D621),C624,INDEX(E621:E634,ROW()-ROW(D621)))</f>
        <v/>
      </c>
      <c r="E621" s="89" t="str">
        <f>IF(OR(D621="",C623="",C623&lt;=0,F621=""),"",TRIM(MID(D621,LEN(F621)+1+IF(MID(D621,LEN(F621)+1,1)=" ",1,0),99999)))</f>
        <v/>
      </c>
      <c r="F621" s="49" t="str">
        <f>IF(OR(G621="",G621=0,G621="0"),"",IF(LEN(G621)&lt;=C623,G621,IF(LEN(SUBSTITUTE(H621," ",""))=C623+1,LEFT(G621,C623),LEFT(G621,FIND("§",SUBSTITUTE(H621," ","§",LEN(H621)-LEN(SUBSTITUTE(H621," ",""))))-1))))</f>
        <v/>
      </c>
      <c r="G621" s="49" t="str">
        <f t="shared" si="14"/>
        <v/>
      </c>
      <c r="H621" s="49" t="str">
        <f>IF(OR(G621="",G621=0,G621="0"),"",LEFT(G621,C623+1))</f>
        <v/>
      </c>
      <c r="I621" s="246" t="str">
        <f>IF(LEN(TRIM(J621))&gt;0,MAX(I18:I620)+1,"")</f>
        <v/>
      </c>
      <c r="J621" s="110"/>
      <c r="K621" s="107"/>
      <c r="L621" s="107"/>
      <c r="M621" s="150"/>
      <c r="W621" s="3">
        <v>1</v>
      </c>
    </row>
    <row r="622" spans="2:23" ht="21" customHeight="1">
      <c r="B622" s="784"/>
      <c r="C622" s="55" t="str">
        <f>TRIM(SUBSTITUTE(SUBSTITUTE(SUBSTITUTE(SUBSTITUTE(SUBSTITUTE(SUBSTITUTE(SUBSTITUTE(SUBSTITUTE(SUBSTITUTE(CLEAN(IF(OR(LEFT(C621,1)="-",LEFT(C621,1)="="),MID(C621,2,99999),C621)),"—","-"),"–","-"),CHAR(160)," "),CHAR(9)," "),CHAR(13)," "),CHAR(10)," ")," "," ")," "," ")," "," "))</f>
        <v/>
      </c>
      <c r="D622" s="49" t="str" cm="1">
        <f t="array" ref="D622">IF(ROW()=ROW(D621),C624,INDEX(E621:E634,ROW()-ROW(D621)))</f>
        <v/>
      </c>
      <c r="E622" s="89" t="str">
        <f>IF(OR(D622="",C623="",C623&lt;=0,F622=""),"",TRIM(MID(D622,LEN(F622)+1+IF(MID(D622,LEN(F622)+1,1)=" ",1,0),99999)))</f>
        <v/>
      </c>
      <c r="F622" s="49" t="str">
        <f>IF(OR(G622="",G622=0,G622="0"),"",IF(LEN(G622)&lt;=C623,G622,IF(LEN(SUBSTITUTE(H622," ",""))=C623+1,LEFT(G622,C623),LEFT(G622,FIND("§",SUBSTITUTE(H622," ","§",LEN(H622)-LEN(SUBSTITUTE(H622," ",""))))-1))))</f>
        <v/>
      </c>
      <c r="G622" s="49" t="str">
        <f t="shared" si="14"/>
        <v/>
      </c>
      <c r="H622" s="49" t="str">
        <f>IF(OR(G622="",G622=0,G622="0"),"",LEFT(G622,C623+1))</f>
        <v/>
      </c>
      <c r="I622" s="246" t="str">
        <f>IF(LEN(TRIM(J622))&gt;0,MAX(I18:I621)+1,"")</f>
        <v/>
      </c>
      <c r="J622" s="110"/>
      <c r="K622" s="107"/>
      <c r="L622" s="107"/>
      <c r="M622" s="150"/>
      <c r="W622" s="3">
        <v>1</v>
      </c>
    </row>
    <row r="623" spans="2:23" ht="21" customHeight="1">
      <c r="B623" s="784"/>
      <c r="C623" s="92">
        <f>C16</f>
        <v>120</v>
      </c>
      <c r="D623" s="49" t="str" cm="1">
        <f t="array" ref="D623">IF(ROW()=ROW(D621),C624,INDEX(E621:E634,ROW()-ROW(D621)))</f>
        <v/>
      </c>
      <c r="E623" s="89" t="str">
        <f>IF(OR(D623="",C623="",C623&lt;=0,F623=""),"",TRIM(MID(D623,LEN(F623)+1+IF(MID(D623,LEN(F623)+1,1)=" ",1,0),99999)))</f>
        <v/>
      </c>
      <c r="F623" s="49" t="str">
        <f>IF(OR(G623="",G623=0,G623="0"),"",IF(LEN(G623)&lt;=C623,G623,IF(LEN(SUBSTITUTE(H623," ",""))=C623+1,LEFT(G623,C623),LEFT(G623,FIND("§",SUBSTITUTE(H623," ","§",LEN(H623)-LEN(SUBSTITUTE(H623," ",""))))-1))))</f>
        <v/>
      </c>
      <c r="G623" s="49" t="str">
        <f t="shared" si="14"/>
        <v/>
      </c>
      <c r="H623" s="49" t="str">
        <f>IF(OR(G623="",G623=0,G623="0"),"",LEFT(G623,C623+1))</f>
        <v/>
      </c>
      <c r="I623" s="246" t="str">
        <f>IF(LEN(TRIM(J623))&gt;0,MAX(I18:I622)+1,"")</f>
        <v/>
      </c>
      <c r="J623" s="110"/>
      <c r="K623" s="107"/>
      <c r="L623" s="107"/>
      <c r="M623" s="150"/>
      <c r="W623" s="3">
        <v>1</v>
      </c>
    </row>
    <row r="624" spans="2:23" ht="21" customHeight="1">
      <c r="B624" s="784"/>
      <c r="C624" s="55" t="str">
        <f>IF(UPPER(TRIM(C17))="X",C628,C622)</f>
        <v/>
      </c>
      <c r="D624" s="49" t="str" cm="1">
        <f t="array" ref="D624">IF(ROW()=ROW(D621),C624,INDEX(E621:E634,ROW()-ROW(D621)))</f>
        <v/>
      </c>
      <c r="E624" s="89" t="str">
        <f>IF(OR(D624="",C623="",C623&lt;=0,F624=""),"",TRIM(MID(D624,LEN(F624)+1+IF(MID(D624,LEN(F624)+1,1)=" ",1,0),99999)))</f>
        <v/>
      </c>
      <c r="F624" s="49" t="str">
        <f>IF(OR(G624="",G624=0,G624="0"),"",IF(LEN(G624)&lt;=C623,G624,IF(LEN(SUBSTITUTE(H624," ",""))=C623+1,LEFT(G624,C623),LEFT(G624,FIND("§",SUBSTITUTE(H624," ","§",LEN(H624)-LEN(SUBSTITUTE(H624," ",""))))-1))))</f>
        <v/>
      </c>
      <c r="G624" s="49" t="str">
        <f t="shared" si="14"/>
        <v/>
      </c>
      <c r="H624" s="49" t="str">
        <f>IF(OR(G624="",G624=0,G624="0"),"",LEFT(G624,C623+1))</f>
        <v/>
      </c>
      <c r="I624" s="246" t="str">
        <f>IF(LEN(TRIM(J624))&gt;0,MAX(I18:I623)+1,"")</f>
        <v/>
      </c>
      <c r="J624" s="110"/>
      <c r="K624" s="107"/>
      <c r="L624" s="107"/>
      <c r="M624" s="150"/>
      <c r="W624" s="3">
        <v>1</v>
      </c>
    </row>
    <row r="625" spans="2:23" ht="21" customHeight="1">
      <c r="B625" s="784"/>
      <c r="C625" s="94" t="str">
        <f>TRIM(SUBSTITUTE(SUBSTITUTE(SUBSTITUTE(SUBSTITUTE(SUBSTITUTE(SUBSTITUTE(SUBSTITUTE(SUBSTITUTE(SUBSTITUTE(SUBSTITUTE(C622,","," "),";"," "),":"," "),"!"," "),"?"," "),"…"," "),"»"," "),"«"," "),"/"," "),"."," "))</f>
        <v/>
      </c>
      <c r="D625" s="49" t="str" cm="1">
        <f t="array" ref="D625">IF(ROW()=ROW(D621),C624,INDEX(E621:E634,ROW()-ROW(D621)))</f>
        <v/>
      </c>
      <c r="E625" s="89" t="str">
        <f>IF(OR(D625="",C623="",C623&lt;=0,F625=""),"",TRIM(MID(D625,LEN(F625)+1+IF(MID(D625,LEN(F625)+1,1)=" ",1,0),99999)))</f>
        <v/>
      </c>
      <c r="F625" s="49" t="str">
        <f>IF(OR(G625="",G625=0,G625="0"),"",IF(LEN(G625)&lt;=C623,G625,IF(LEN(SUBSTITUTE(H625," ",""))=C623+1,LEFT(G625,C623),LEFT(G625,FIND("§",SUBSTITUTE(H625," ","§",LEN(H625)-LEN(SUBSTITUTE(H625," ",""))))-1))))</f>
        <v/>
      </c>
      <c r="G625" s="49" t="str">
        <f t="shared" si="14"/>
        <v/>
      </c>
      <c r="H625" s="49" t="str">
        <f>IF(OR(G625="",G625=0,G625="0"),"",LEFT(G625,C623+1))</f>
        <v/>
      </c>
      <c r="I625" s="246" t="str">
        <f>IF(LEN(TRIM(J625))&gt;0,MAX(I18:I624)+1,"")</f>
        <v/>
      </c>
      <c r="J625" s="110"/>
      <c r="K625" s="107"/>
      <c r="L625" s="107"/>
      <c r="M625" s="150"/>
      <c r="W625" s="3">
        <v>1</v>
      </c>
    </row>
    <row r="626" spans="2:23" ht="21" customHeight="1">
      <c r="B626" s="784"/>
      <c r="C626" s="49" t="str">
        <f>TRIM(SUBSTITUTE(SUBSTITUTE(SUBSTITUTE(SUBSTITUTE(SUBSTITUTE(SUBSTITUTE(SUBSTITUTE(SUBSTITUTE(C625,"("," "),")"," "),CHAR(34)," "),"-"," "),"_"," "),"&lt;"," "),"&gt;"," "),"="," "))</f>
        <v/>
      </c>
      <c r="D626" s="49" t="str" cm="1">
        <f t="array" ref="D626">IF(ROW()=ROW(D621),C624,INDEX(E621:E634,ROW()-ROW(D621)))</f>
        <v/>
      </c>
      <c r="E626" s="89" t="str">
        <f>IF(OR(D626="",C623="",C623&lt;=0,F626=""),"",TRIM(MID(D626,LEN(F626)+1+IF(MID(D626,LEN(F626)+1,1)=" ",1,0),99999)))</f>
        <v/>
      </c>
      <c r="F626" s="49" t="str">
        <f>IF(OR(G626="",G626=0,G626="0"),"",IF(LEN(G626)&lt;=C623,G626,IF(LEN(SUBSTITUTE(H626," ",""))=C623+1,LEFT(G626,C623),LEFT(G626,FIND("§",SUBSTITUTE(H626," ","§",LEN(H626)-LEN(SUBSTITUTE(H626," ",""))))-1))))</f>
        <v/>
      </c>
      <c r="G626" s="49" t="str">
        <f t="shared" si="14"/>
        <v/>
      </c>
      <c r="H626" s="49" t="str">
        <f>IF(OR(G626="",G626=0,G626="0"),"",LEFT(G626,C623+1))</f>
        <v/>
      </c>
      <c r="I626" s="246" t="str">
        <f>IF(LEN(TRIM(J626))&gt;0,MAX(I18:I625)+1,"")</f>
        <v/>
      </c>
      <c r="J626" s="110"/>
      <c r="K626" s="107"/>
      <c r="L626" s="107"/>
      <c r="M626" s="150"/>
      <c r="W626" s="3">
        <v>1</v>
      </c>
    </row>
    <row r="627" spans="2:23" ht="21" customHeight="1">
      <c r="B627" s="784"/>
      <c r="C627" s="55" t="str">
        <f>TRIM(SUBSTITUTE(SUBSTITUTE(SUBSTITUTE(SUBSTITUTE(C626,"►"," "),"▼"," "),"▲"," "),"◄"," "))</f>
        <v/>
      </c>
      <c r="D627" s="49" t="str" cm="1">
        <f t="array" ref="D627">IF(ROW()=ROW(D621),C624,INDEX(E621:E634,ROW()-ROW(D621)))</f>
        <v/>
      </c>
      <c r="E627" s="89" t="str">
        <f>IF(OR(D627="",C623="",C623&lt;=0,F627=""),"",TRIM(MID(D627,LEN(F627)+1+IF(MID(D627,LEN(F627)+1,1)=" ",1,0),99999)))</f>
        <v/>
      </c>
      <c r="F627" s="49" t="str">
        <f>IF(OR(G627="",G627=0,G627="0"),"",IF(LEN(G627)&lt;=C623,G627,IF(LEN(SUBSTITUTE(H627," ",""))=C623+1,LEFT(G627,C623),LEFT(G627,FIND("§",SUBSTITUTE(H627," ","§",LEN(H627)-LEN(SUBSTITUTE(H627," ",""))))-1))))</f>
        <v/>
      </c>
      <c r="G627" s="49" t="str">
        <f t="shared" si="14"/>
        <v/>
      </c>
      <c r="H627" s="49" t="str">
        <f>IF(OR(G627="",G627=0,G627="0"),"",LEFT(G627,C623+1))</f>
        <v/>
      </c>
      <c r="I627" s="246" t="str">
        <f>IF(LEN(TRIM(J627))&gt;0,MAX(I18:I626)+1,"")</f>
        <v/>
      </c>
      <c r="J627" s="110"/>
      <c r="K627" s="107"/>
      <c r="L627" s="107"/>
      <c r="M627" s="150"/>
      <c r="W627" s="3">
        <v>1</v>
      </c>
    </row>
    <row r="628" spans="2:23" ht="21" customHeight="1">
      <c r="B628" s="784"/>
      <c r="C628" s="55" t="str">
        <f>TRIM(SUBSTITUTE(SUBSTITUTE(C627,"“"," "),"”"," "))</f>
        <v/>
      </c>
      <c r="D628" s="49" t="str" cm="1">
        <f t="array" ref="D628">IF(ROW()=ROW(D621),C624,INDEX(E621:E634,ROW()-ROW(D621)))</f>
        <v/>
      </c>
      <c r="E628" s="89" t="str">
        <f>IF(OR(D628="",C623="",C623&lt;=0,F628=""),"",TRIM(MID(D628,LEN(F628)+1+IF(MID(D628,LEN(F628)+1,1)=" ",1,0),99999)))</f>
        <v/>
      </c>
      <c r="F628" s="49" t="str">
        <f>IF(OR(G628="",G628=0,G628="0"),"",IF(LEN(G628)&lt;=C623,G628,IF(LEN(SUBSTITUTE(H628," ",""))=C623+1,LEFT(G628,C623),LEFT(G628,FIND("§",SUBSTITUTE(H628," ","§",LEN(H628)-LEN(SUBSTITUTE(H628," ",""))))-1))))</f>
        <v/>
      </c>
      <c r="G628" s="49" t="str">
        <f t="shared" si="14"/>
        <v/>
      </c>
      <c r="H628" s="49" t="str">
        <f>IF(OR(G628="",G628=0,G628="0"),"",LEFT(G628,C623+1))</f>
        <v/>
      </c>
      <c r="I628" s="246" t="str">
        <f>IF(LEN(TRIM(J628))&gt;0,MAX(I18:I627)+1,"")</f>
        <v/>
      </c>
      <c r="J628" s="110"/>
      <c r="K628" s="107"/>
      <c r="L628" s="107"/>
      <c r="M628" s="150"/>
      <c r="W628" s="3">
        <v>1</v>
      </c>
    </row>
    <row r="629" spans="2:23" ht="21" customHeight="1">
      <c r="B629" s="784"/>
      <c r="C629" s="55"/>
      <c r="D629" s="49" t="str" cm="1">
        <f t="array" ref="D629">IF(ROW()=ROW(D621),C624,INDEX(E621:E634,ROW()-ROW(D621)))</f>
        <v/>
      </c>
      <c r="E629" s="89" t="str">
        <f>IF(OR(D629="",C623="",C623&lt;=0,F629=""),"",TRIM(MID(D629,LEN(F629)+1+IF(MID(D629,LEN(F629)+1,1)=" ",1,0),99999)))</f>
        <v/>
      </c>
      <c r="F629" s="49" t="str">
        <f>IF(OR(G629="",G629=0,G629="0"),"",IF(LEN(G629)&lt;=C623,G629,IF(LEN(SUBSTITUTE(H629," ",""))=C623+1,LEFT(G629,C623),LEFT(G629,FIND("§",SUBSTITUTE(H629," ","§",LEN(H629)-LEN(SUBSTITUTE(H629," ",""))))-1))))</f>
        <v/>
      </c>
      <c r="G629" s="49" t="str">
        <f t="shared" si="14"/>
        <v/>
      </c>
      <c r="H629" s="49" t="str">
        <f>IF(OR(G629="",G629=0,G629="0"),"",LEFT(G629,C623+1))</f>
        <v/>
      </c>
      <c r="I629" s="246" t="str">
        <f>IF(LEN(TRIM(J629))&gt;0,MAX(I18:I628)+1,"")</f>
        <v/>
      </c>
      <c r="J629" s="110"/>
      <c r="K629" s="107"/>
      <c r="L629" s="107"/>
      <c r="M629" s="150"/>
      <c r="W629" s="3">
        <v>1</v>
      </c>
    </row>
    <row r="630" spans="2:23" ht="21" customHeight="1">
      <c r="B630" s="784"/>
      <c r="C630" s="55"/>
      <c r="D630" s="49" t="str" cm="1">
        <f t="array" ref="D630">IF(ROW()=ROW(D621),C624,INDEX(E621:E634,ROW()-ROW(D621)))</f>
        <v/>
      </c>
      <c r="E630" s="89" t="str">
        <f>IF(OR(D630="",C623="",C623&lt;=0,F630=""),"",TRIM(MID(D630,LEN(F630)+1+IF(MID(D630,LEN(F630)+1,1)=" ",1,0),99999)))</f>
        <v/>
      </c>
      <c r="F630" s="49" t="str">
        <f>IF(OR(G630="",G630=0,G630="0"),"",IF(LEN(G630)&lt;=C623,G630,IF(LEN(SUBSTITUTE(H630," ",""))=C623+1,LEFT(G630,C623),LEFT(G630,FIND("§",SUBSTITUTE(H630," ","§",LEN(H630)-LEN(SUBSTITUTE(H630," ",""))))-1))))</f>
        <v/>
      </c>
      <c r="G630" s="49" t="str">
        <f t="shared" si="14"/>
        <v/>
      </c>
      <c r="H630" s="49" t="str">
        <f>IF(OR(G630="",G630=0,G630="0"),"",LEFT(G630,C623+1))</f>
        <v/>
      </c>
      <c r="I630" s="246" t="str">
        <f>IF(LEN(TRIM(J630))&gt;0,MAX(I18:I629)+1,"")</f>
        <v/>
      </c>
      <c r="J630" s="110"/>
      <c r="K630" s="107"/>
      <c r="L630" s="107"/>
      <c r="M630" s="150"/>
      <c r="W630" s="3">
        <v>1</v>
      </c>
    </row>
    <row r="631" spans="2:23" ht="21" customHeight="1">
      <c r="B631" s="784"/>
      <c r="C631" s="55"/>
      <c r="D631" s="49" t="str" cm="1">
        <f t="array" ref="D631">IF(ROW()=ROW(D621),C624,INDEX(E621:E634,ROW()-ROW(D621)))</f>
        <v/>
      </c>
      <c r="E631" s="89" t="str">
        <f>IF(OR(D631="",C623="",C623&lt;=0,F631=""),"",TRIM(MID(D631,LEN(F631)+1+IF(MID(D631,LEN(F631)+1,1)=" ",1,0),99999)))</f>
        <v/>
      </c>
      <c r="F631" s="49" t="str">
        <f>IF(OR(G631="",G631=0,G631="0"),"",IF(LEN(G631)&lt;=C623,G631,IF(LEN(SUBSTITUTE(H631," ",""))=C623+1,LEFT(G631,C623),LEFT(G631,FIND("§",SUBSTITUTE(H631," ","§",LEN(H631)-LEN(SUBSTITUTE(H631," ",""))))-1))))</f>
        <v/>
      </c>
      <c r="G631" s="49" t="str">
        <f t="shared" si="14"/>
        <v/>
      </c>
      <c r="H631" s="49" t="str">
        <f>IF(OR(G631="",G631=0,G631="0"),"",LEFT(G631,C623+1))</f>
        <v/>
      </c>
      <c r="I631" s="246" t="str">
        <f>IF(LEN(TRIM(J631))&gt;0,MAX(I18:I630)+1,"")</f>
        <v/>
      </c>
      <c r="J631" s="110"/>
      <c r="K631" s="107"/>
      <c r="L631" s="107"/>
      <c r="M631" s="150"/>
      <c r="W631" s="3">
        <v>1</v>
      </c>
    </row>
    <row r="632" spans="2:23" ht="21" customHeight="1">
      <c r="B632" s="784"/>
      <c r="C632" s="55"/>
      <c r="D632" s="49" t="str" cm="1">
        <f t="array" ref="D632">IF(ROW()=ROW(D621),C624,INDEX(E621:E634,ROW()-ROW(D621)))</f>
        <v/>
      </c>
      <c r="E632" s="89" t="str">
        <f>IF(OR(D632="",C623="",C623&lt;=0,F632=""),"",TRIM(MID(D632,LEN(F632)+1+IF(MID(D632,LEN(F632)+1,1)=" ",1,0),99999)))</f>
        <v/>
      </c>
      <c r="F632" s="49" t="str">
        <f>IF(OR(G632="",G632=0,G632="0"),"",IF(LEN(G632)&lt;=C623,G632,IF(LEN(SUBSTITUTE(H632," ",""))=C623+1,LEFT(G632,C623),LEFT(G632,FIND("§",SUBSTITUTE(H632," ","§",LEN(H632)-LEN(SUBSTITUTE(H632," ",""))))-1))))</f>
        <v/>
      </c>
      <c r="G632" s="49" t="str">
        <f t="shared" si="14"/>
        <v/>
      </c>
      <c r="H632" s="49" t="str">
        <f>IF(OR(G632="",G632=0,G632="0"),"",LEFT(G632,C623+1))</f>
        <v/>
      </c>
      <c r="I632" s="246" t="str">
        <f>IF(LEN(TRIM(J632))&gt;0,MAX(I18:I631)+1,"")</f>
        <v/>
      </c>
      <c r="J632" s="110"/>
      <c r="K632" s="107"/>
      <c r="L632" s="107"/>
      <c r="M632" s="150"/>
      <c r="W632" s="3">
        <v>1</v>
      </c>
    </row>
    <row r="633" spans="2:23" ht="21" customHeight="1">
      <c r="B633" s="784"/>
      <c r="C633" s="55"/>
      <c r="D633" s="49" t="str" cm="1">
        <f t="array" ref="D633">IF(ROW()=ROW(D621),C624,INDEX(E621:E634,ROW()-ROW(D621)))</f>
        <v/>
      </c>
      <c r="E633" s="89" t="str">
        <f>IF(OR(D633="",C623="",C623&lt;=0,F633=""),"",TRIM(MID(D633,LEN(F633)+1+IF(MID(D633,LEN(F633)+1,1)=" ",1,0),99999)))</f>
        <v/>
      </c>
      <c r="F633" s="49" t="str">
        <f>IF(OR(G633="",G633=0,G633="0"),"",IF(LEN(G633)&lt;=C623,G633,IF(LEN(SUBSTITUTE(H633," ",""))=C623+1,LEFT(G633,C623),LEFT(G633,FIND("§",SUBSTITUTE(H633," ","§",LEN(H633)-LEN(SUBSTITUTE(H633," ",""))))-1))))</f>
        <v/>
      </c>
      <c r="G633" s="49" t="str">
        <f t="shared" si="14"/>
        <v/>
      </c>
      <c r="H633" s="49" t="str">
        <f>IF(OR(G633="",G633=0,G633="0"),"",LEFT(G633,C623+1))</f>
        <v/>
      </c>
      <c r="I633" s="246" t="str">
        <f>IF(LEN(TRIM(J633))&gt;0,MAX(I18:I632)+1,"")</f>
        <v/>
      </c>
      <c r="J633" s="110"/>
      <c r="K633" s="107"/>
      <c r="L633" s="107"/>
      <c r="M633" s="150"/>
      <c r="W633" s="3">
        <v>1</v>
      </c>
    </row>
    <row r="634" spans="2:23" ht="21" customHeight="1">
      <c r="B634" s="784"/>
      <c r="C634" s="55"/>
      <c r="D634" s="49" t="str" cm="1">
        <f t="array" ref="D634">IF(ROW()=ROW(D621),C624,INDEX(E621:E634,ROW()-ROW(D621)))</f>
        <v/>
      </c>
      <c r="E634" s="89" t="str">
        <f>IF(OR(D634="",C623="",C623&lt;=0,F634=""),"",TRIM(MID(D634,LEN(F634)+1+IF(MID(D634,LEN(F634)+1,1)=" ",1,0),99999)))</f>
        <v/>
      </c>
      <c r="F634" s="49" t="str">
        <f>IF(OR(G634="",G634=0,G634="0"),"",IF(LEN(G634)&lt;=C623,G634,IF(LEN(SUBSTITUTE(H634," ",""))=C623+1,LEFT(G634,C623),LEFT(G634,FIND("§",SUBSTITUTE(H634," ","§",LEN(H634)-LEN(SUBSTITUTE(H634," ",""))))-1))))</f>
        <v/>
      </c>
      <c r="G634" s="49" t="str">
        <f t="shared" si="14"/>
        <v/>
      </c>
      <c r="H634" s="49" t="str">
        <f>IF(OR(G634="",G634=0,G634="0"),"",LEFT(G634,C623+1))</f>
        <v/>
      </c>
      <c r="I634" s="246" t="str">
        <f>IF(LEN(TRIM(J634))&gt;0,MAX(I18:I633)+1,"")</f>
        <v/>
      </c>
      <c r="J634" s="110"/>
      <c r="K634" s="107"/>
      <c r="L634" s="107"/>
      <c r="M634" s="150"/>
      <c r="W634" s="3">
        <v>1</v>
      </c>
    </row>
    <row r="635" spans="2:23" ht="21" customHeight="1">
      <c r="B635" s="784"/>
      <c r="C635" s="88" t="str">
        <f>IF(TRIM(SUBSTITUTE(K63,CHAR(160),""))="","",K63)</f>
        <v/>
      </c>
      <c r="D635" s="49" t="str" cm="1">
        <f t="array" ref="D635">IF(ROW()=ROW(D635),C638,INDEX(E635:E648,ROW()-ROW(D635)))</f>
        <v/>
      </c>
      <c r="E635" s="89" t="str">
        <f>IF(OR(D635="",C637="",C637&lt;=0,F635=""),"",TRIM(MID(D635,LEN(F635)+1+IF(MID(D635,LEN(F635)+1,1)=" ",1,0),99999)))</f>
        <v/>
      </c>
      <c r="F635" s="49" t="str">
        <f>IF(OR(G635="",G635=0,G635="0"),"",IF(LEN(G635)&lt;=C637,G635,IF(LEN(SUBSTITUTE(H635," ",""))=C637+1,LEFT(G635,C637),LEFT(G635,FIND("§",SUBSTITUTE(H635," ","§",LEN(H635)-LEN(SUBSTITUTE(H635," ",""))))-1))))</f>
        <v/>
      </c>
      <c r="G635" s="49" t="str">
        <f t="shared" si="14"/>
        <v/>
      </c>
      <c r="H635" s="49" t="str">
        <f>IF(OR(G635="",G635=0,G635="0"),"",LEFT(G635,C637+1))</f>
        <v/>
      </c>
      <c r="I635" s="246" t="str">
        <f>IF(LEN(TRIM(J635))&gt;0,MAX(I18:I634)+1,"")</f>
        <v/>
      </c>
      <c r="J635" s="110"/>
      <c r="K635" s="107"/>
      <c r="L635" s="107"/>
      <c r="M635" s="150"/>
      <c r="W635" s="3">
        <v>1</v>
      </c>
    </row>
    <row r="636" spans="2:23" ht="21" customHeight="1">
      <c r="B636" s="784"/>
      <c r="C636" s="55" t="str">
        <f>TRIM(SUBSTITUTE(SUBSTITUTE(SUBSTITUTE(SUBSTITUTE(SUBSTITUTE(SUBSTITUTE(SUBSTITUTE(SUBSTITUTE(SUBSTITUTE(CLEAN(IF(OR(LEFT(C635,1)="-",LEFT(C635,1)="="),MID(C635,2,99999),C635)),"—","-"),"–","-"),CHAR(160)," "),CHAR(9)," "),CHAR(13)," "),CHAR(10)," ")," "," ")," "," ")," "," "))</f>
        <v/>
      </c>
      <c r="D636" s="49" t="str" cm="1">
        <f t="array" ref="D636">IF(ROW()=ROW(D635),C638,INDEX(E635:E648,ROW()-ROW(D635)))</f>
        <v/>
      </c>
      <c r="E636" s="89" t="str">
        <f>IF(OR(D636="",C637="",C637&lt;=0,F636=""),"",TRIM(MID(D636,LEN(F636)+1+IF(MID(D636,LEN(F636)+1,1)=" ",1,0),99999)))</f>
        <v/>
      </c>
      <c r="F636" s="49" t="str">
        <f>IF(OR(G636="",G636=0,G636="0"),"",IF(LEN(G636)&lt;=C637,G636,IF(LEN(SUBSTITUTE(H636," ",""))=C637+1,LEFT(G636,C637),LEFT(G636,FIND("§",SUBSTITUTE(H636," ","§",LEN(H636)-LEN(SUBSTITUTE(H636," ",""))))-1))))</f>
        <v/>
      </c>
      <c r="G636" s="49" t="str">
        <f t="shared" si="14"/>
        <v/>
      </c>
      <c r="H636" s="49" t="str">
        <f>IF(OR(G636="",G636=0,G636="0"),"",LEFT(G636,C637+1))</f>
        <v/>
      </c>
      <c r="I636" s="246" t="str">
        <f>IF(LEN(TRIM(J636))&gt;0,MAX(I18:I635)+1,"")</f>
        <v/>
      </c>
      <c r="J636" s="110"/>
      <c r="K636" s="107"/>
      <c r="L636" s="107"/>
      <c r="M636" s="150"/>
      <c r="W636" s="3">
        <v>1</v>
      </c>
    </row>
    <row r="637" spans="2:23" ht="21" customHeight="1">
      <c r="B637" s="784"/>
      <c r="C637" s="92">
        <f>C16</f>
        <v>120</v>
      </c>
      <c r="D637" s="49" t="str" cm="1">
        <f t="array" ref="D637">IF(ROW()=ROW(D635),C638,INDEX(E635:E648,ROW()-ROW(D635)))</f>
        <v/>
      </c>
      <c r="E637" s="89" t="str">
        <f>IF(OR(D637="",C637="",C637&lt;=0,F637=""),"",TRIM(MID(D637,LEN(F637)+1+IF(MID(D637,LEN(F637)+1,1)=" ",1,0),99999)))</f>
        <v/>
      </c>
      <c r="F637" s="49" t="str">
        <f>IF(OR(G637="",G637=0,G637="0"),"",IF(LEN(G637)&lt;=C637,G637,IF(LEN(SUBSTITUTE(H637," ",""))=C637+1,LEFT(G637,C637),LEFT(G637,FIND("§",SUBSTITUTE(H637," ","§",LEN(H637)-LEN(SUBSTITUTE(H637," ",""))))-1))))</f>
        <v/>
      </c>
      <c r="G637" s="49" t="str">
        <f t="shared" si="14"/>
        <v/>
      </c>
      <c r="H637" s="49" t="str">
        <f>IF(OR(G637="",G637=0,G637="0"),"",LEFT(G637,C637+1))</f>
        <v/>
      </c>
      <c r="I637" s="246" t="str">
        <f>IF(LEN(TRIM(J637))&gt;0,MAX(I18:I636)+1,"")</f>
        <v/>
      </c>
      <c r="J637" s="110"/>
      <c r="K637" s="107"/>
      <c r="L637" s="107"/>
      <c r="M637" s="150"/>
      <c r="W637" s="3">
        <v>1</v>
      </c>
    </row>
    <row r="638" spans="2:23" ht="21" customHeight="1">
      <c r="B638" s="784"/>
      <c r="C638" s="55" t="str">
        <f>IF(UPPER(TRIM(C17))="X",C642,C636)</f>
        <v/>
      </c>
      <c r="D638" s="49" t="str" cm="1">
        <f t="array" ref="D638">IF(ROW()=ROW(D635),C638,INDEX(E635:E648,ROW()-ROW(D635)))</f>
        <v/>
      </c>
      <c r="E638" s="89" t="str">
        <f>IF(OR(D638="",C637="",C637&lt;=0,F638=""),"",TRIM(MID(D638,LEN(F638)+1+IF(MID(D638,LEN(F638)+1,1)=" ",1,0),99999)))</f>
        <v/>
      </c>
      <c r="F638" s="49" t="str">
        <f>IF(OR(G638="",G638=0,G638="0"),"",IF(LEN(G638)&lt;=C637,G638,IF(LEN(SUBSTITUTE(H638," ",""))=C637+1,LEFT(G638,C637),LEFT(G638,FIND("§",SUBSTITUTE(H638," ","§",LEN(H638)-LEN(SUBSTITUTE(H638," ",""))))-1))))</f>
        <v/>
      </c>
      <c r="G638" s="49" t="str">
        <f t="shared" si="14"/>
        <v/>
      </c>
      <c r="H638" s="49" t="str">
        <f>IF(OR(G638="",G638=0,G638="0"),"",LEFT(G638,C637+1))</f>
        <v/>
      </c>
      <c r="I638" s="246" t="str">
        <f>IF(LEN(TRIM(J638))&gt;0,MAX(I18:I637)+1,"")</f>
        <v/>
      </c>
      <c r="J638" s="110"/>
      <c r="K638" s="107"/>
      <c r="L638" s="107"/>
      <c r="M638" s="150"/>
      <c r="W638" s="3">
        <v>1</v>
      </c>
    </row>
    <row r="639" spans="2:23" ht="21" customHeight="1">
      <c r="B639" s="784"/>
      <c r="C639" s="94" t="str">
        <f>TRIM(SUBSTITUTE(SUBSTITUTE(SUBSTITUTE(SUBSTITUTE(SUBSTITUTE(SUBSTITUTE(SUBSTITUTE(SUBSTITUTE(SUBSTITUTE(SUBSTITUTE(C636,","," "),";"," "),":"," "),"!"," "),"?"," "),"…"," "),"»"," "),"«"," "),"/"," "),"."," "))</f>
        <v/>
      </c>
      <c r="D639" s="49" t="str" cm="1">
        <f t="array" ref="D639">IF(ROW()=ROW(D635),C638,INDEX(E635:E648,ROW()-ROW(D635)))</f>
        <v/>
      </c>
      <c r="E639" s="89" t="str">
        <f>IF(OR(D639="",C637="",C637&lt;=0,F639=""),"",TRIM(MID(D639,LEN(F639)+1+IF(MID(D639,LEN(F639)+1,1)=" ",1,0),99999)))</f>
        <v/>
      </c>
      <c r="F639" s="49" t="str">
        <f>IF(OR(G639="",G639=0,G639="0"),"",IF(LEN(G639)&lt;=C637,G639,IF(LEN(SUBSTITUTE(H639," ",""))=C637+1,LEFT(G639,C637),LEFT(G639,FIND("§",SUBSTITUTE(H639," ","§",LEN(H639)-LEN(SUBSTITUTE(H639," ",""))))-1))))</f>
        <v/>
      </c>
      <c r="G639" s="49" t="str">
        <f t="shared" si="14"/>
        <v/>
      </c>
      <c r="H639" s="49" t="str">
        <f>IF(OR(G639="",G639=0,G639="0"),"",LEFT(G639,C637+1))</f>
        <v/>
      </c>
      <c r="I639" s="246" t="str">
        <f>IF(LEN(TRIM(J639))&gt;0,MAX(I18:I638)+1,"")</f>
        <v/>
      </c>
      <c r="J639" s="110"/>
      <c r="K639" s="107"/>
      <c r="L639" s="107"/>
      <c r="M639" s="150"/>
      <c r="W639" s="3">
        <v>1</v>
      </c>
    </row>
    <row r="640" spans="2:23" ht="21" customHeight="1">
      <c r="B640" s="784"/>
      <c r="C640" s="49" t="str">
        <f>TRIM(SUBSTITUTE(SUBSTITUTE(SUBSTITUTE(SUBSTITUTE(SUBSTITUTE(SUBSTITUTE(SUBSTITUTE(SUBSTITUTE(C639,"("," "),")"," "),CHAR(34)," "),"-"," "),"_"," "),"&lt;"," "),"&gt;"," "),"="," "))</f>
        <v/>
      </c>
      <c r="D640" s="49" t="str" cm="1">
        <f t="array" ref="D640">IF(ROW()=ROW(D635),C638,INDEX(E635:E648,ROW()-ROW(D635)))</f>
        <v/>
      </c>
      <c r="E640" s="89" t="str">
        <f>IF(OR(D640="",C637="",C637&lt;=0,F640=""),"",TRIM(MID(D640,LEN(F640)+1+IF(MID(D640,LEN(F640)+1,1)=" ",1,0),99999)))</f>
        <v/>
      </c>
      <c r="F640" s="49" t="str">
        <f>IF(OR(G640="",G640=0,G640="0"),"",IF(LEN(G640)&lt;=C637,G640,IF(LEN(SUBSTITUTE(H640," ",""))=C637+1,LEFT(G640,C637),LEFT(G640,FIND("§",SUBSTITUTE(H640," ","§",LEN(H640)-LEN(SUBSTITUTE(H640," ",""))))-1))))</f>
        <v/>
      </c>
      <c r="G640" s="49" t="str">
        <f t="shared" si="14"/>
        <v/>
      </c>
      <c r="H640" s="49" t="str">
        <f>IF(OR(G640="",G640=0,G640="0"),"",LEFT(G640,C637+1))</f>
        <v/>
      </c>
      <c r="I640" s="246" t="str">
        <f>IF(LEN(TRIM(J640))&gt;0,MAX(I18:I639)+1,"")</f>
        <v/>
      </c>
      <c r="J640" s="110"/>
      <c r="K640" s="107"/>
      <c r="L640" s="107"/>
      <c r="M640" s="150"/>
      <c r="W640" s="3">
        <v>1</v>
      </c>
    </row>
    <row r="641" spans="1:25" ht="21" customHeight="1">
      <c r="B641" s="784"/>
      <c r="C641" s="55" t="str">
        <f>TRIM(SUBSTITUTE(SUBSTITUTE(SUBSTITUTE(SUBSTITUTE(C640,"►"," "),"▼"," "),"▲"," "),"◄"," "))</f>
        <v/>
      </c>
      <c r="D641" s="49" t="str" cm="1">
        <f t="array" ref="D641">IF(ROW()=ROW(D635),C638,INDEX(E635:E648,ROW()-ROW(D635)))</f>
        <v/>
      </c>
      <c r="E641" s="89" t="str">
        <f>IF(OR(D641="",C637="",C637&lt;=0,F641=""),"",TRIM(MID(D641,LEN(F641)+1+IF(MID(D641,LEN(F641)+1,1)=" ",1,0),99999)))</f>
        <v/>
      </c>
      <c r="F641" s="49" t="str">
        <f>IF(OR(G641="",G641=0,G641="0"),"",IF(LEN(G641)&lt;=C637,G641,IF(LEN(SUBSTITUTE(H641," ",""))=C637+1,LEFT(G641,C637),LEFT(G641,FIND("§",SUBSTITUTE(H641," ","§",LEN(H641)-LEN(SUBSTITUTE(H641," ",""))))-1))))</f>
        <v/>
      </c>
      <c r="G641" s="49" t="str">
        <f t="shared" si="14"/>
        <v/>
      </c>
      <c r="H641" s="49" t="str">
        <f>IF(OR(G641="",G641=0,G641="0"),"",LEFT(G641,C637+1))</f>
        <v/>
      </c>
      <c r="I641" s="246" t="str">
        <f>IF(LEN(TRIM(J641))&gt;0,MAX(I18:I640)+1,"")</f>
        <v/>
      </c>
      <c r="J641" s="110"/>
      <c r="K641" s="107"/>
      <c r="L641" s="107"/>
      <c r="M641" s="150"/>
      <c r="W641" s="3">
        <v>1</v>
      </c>
    </row>
    <row r="642" spans="1:25" ht="21" customHeight="1">
      <c r="B642" s="784"/>
      <c r="C642" s="55" t="str">
        <f>TRIM(SUBSTITUTE(SUBSTITUTE(C641,"“"," "),"”"," "))</f>
        <v/>
      </c>
      <c r="D642" s="49" t="str" cm="1">
        <f t="array" ref="D642">IF(ROW()=ROW(D635),C638,INDEX(E635:E648,ROW()-ROW(D635)))</f>
        <v/>
      </c>
      <c r="E642" s="89" t="str">
        <f>IF(OR(D642="",C637="",C637&lt;=0,F642=""),"",TRIM(MID(D642,LEN(F642)+1+IF(MID(D642,LEN(F642)+1,1)=" ",1,0),99999)))</f>
        <v/>
      </c>
      <c r="F642" s="49" t="str">
        <f>IF(OR(G642="",G642=0,G642="0"),"",IF(LEN(G642)&lt;=C637,G642,IF(LEN(SUBSTITUTE(H642," ",""))=C637+1,LEFT(G642,C637),LEFT(G642,FIND("§",SUBSTITUTE(H642," ","§",LEN(H642)-LEN(SUBSTITUTE(H642," ",""))))-1))))</f>
        <v/>
      </c>
      <c r="G642" s="49" t="str">
        <f t="shared" si="14"/>
        <v/>
      </c>
      <c r="H642" s="49" t="str">
        <f>IF(OR(G642="",G642=0,G642="0"),"",LEFT(G642,C637+1))</f>
        <v/>
      </c>
      <c r="I642" s="246" t="str">
        <f>IF(LEN(TRIM(J642))&gt;0,MAX(I18:I641)+1,"")</f>
        <v/>
      </c>
      <c r="J642" s="110"/>
      <c r="K642" s="107"/>
      <c r="L642" s="107"/>
      <c r="M642" s="150"/>
      <c r="W642" s="3">
        <v>1</v>
      </c>
    </row>
    <row r="643" spans="1:25" ht="21" customHeight="1">
      <c r="B643" s="784"/>
      <c r="C643" s="55"/>
      <c r="D643" s="49" t="str" cm="1">
        <f t="array" ref="D643">IF(ROW()=ROW(D635),C638,INDEX(E635:E648,ROW()-ROW(D635)))</f>
        <v/>
      </c>
      <c r="E643" s="89" t="str">
        <f>IF(OR(D643="",C637="",C637&lt;=0,F643=""),"",TRIM(MID(D643,LEN(F643)+1+IF(MID(D643,LEN(F643)+1,1)=" ",1,0),99999)))</f>
        <v/>
      </c>
      <c r="F643" s="49" t="str">
        <f>IF(OR(G643="",G643=0,G643="0"),"",IF(LEN(G643)&lt;=C637,G643,IF(LEN(SUBSTITUTE(H643," ",""))=C637+1,LEFT(G643,C637),LEFT(G643,FIND("§",SUBSTITUTE(H643," ","§",LEN(H643)-LEN(SUBSTITUTE(H643," ",""))))-1))))</f>
        <v/>
      </c>
      <c r="G643" s="49" t="str">
        <f t="shared" si="14"/>
        <v/>
      </c>
      <c r="H643" s="49" t="str">
        <f>IF(OR(G643="",G643=0,G643="0"),"",LEFT(G643,C637+1))</f>
        <v/>
      </c>
      <c r="I643" s="246" t="str">
        <f>IF(LEN(TRIM(J643))&gt;0,MAX(I18:I642)+1,"")</f>
        <v/>
      </c>
      <c r="J643" s="110"/>
      <c r="K643" s="107"/>
      <c r="L643" s="107"/>
      <c r="M643" s="150"/>
      <c r="W643" s="3">
        <v>1</v>
      </c>
    </row>
    <row r="644" spans="1:25" ht="21" customHeight="1">
      <c r="B644" s="784"/>
      <c r="C644" s="55"/>
      <c r="D644" s="49" t="str" cm="1">
        <f t="array" ref="D644">IF(ROW()=ROW(D635),C638,INDEX(E635:E648,ROW()-ROW(D635)))</f>
        <v/>
      </c>
      <c r="E644" s="89" t="str">
        <f>IF(OR(D644="",C637="",C637&lt;=0,F644=""),"",TRIM(MID(D644,LEN(F644)+1+IF(MID(D644,LEN(F644)+1,1)=" ",1,0),99999)))</f>
        <v/>
      </c>
      <c r="F644" s="49" t="str">
        <f>IF(OR(G644="",G644=0,G644="0"),"",IF(LEN(G644)&lt;=C637,G644,IF(LEN(SUBSTITUTE(H644," ",""))=C637+1,LEFT(G644,C637),LEFT(G644,FIND("§",SUBSTITUTE(H644," ","§",LEN(H644)-LEN(SUBSTITUTE(H644," ",""))))-1))))</f>
        <v/>
      </c>
      <c r="G644" s="49" t="str">
        <f t="shared" si="14"/>
        <v/>
      </c>
      <c r="H644" s="49" t="str">
        <f>IF(OR(G644="",G644=0,G644="0"),"",LEFT(G644,C637+1))</f>
        <v/>
      </c>
      <c r="I644" s="246" t="str">
        <f>IF(LEN(TRIM(J644))&gt;0,MAX(I18:I643)+1,"")</f>
        <v/>
      </c>
      <c r="J644" s="110"/>
      <c r="K644" s="107"/>
      <c r="L644" s="107"/>
      <c r="M644" s="150"/>
      <c r="W644" s="3">
        <v>1</v>
      </c>
    </row>
    <row r="645" spans="1:25" ht="21" customHeight="1">
      <c r="B645" s="784"/>
      <c r="C645" s="55"/>
      <c r="D645" s="49" t="str" cm="1">
        <f t="array" ref="D645">IF(ROW()=ROW(D635),C638,INDEX(E635:E648,ROW()-ROW(D635)))</f>
        <v/>
      </c>
      <c r="E645" s="89" t="str">
        <f>IF(OR(D645="",C637="",C637&lt;=0,F645=""),"",TRIM(MID(D645,LEN(F645)+1+IF(MID(D645,LEN(F645)+1,1)=" ",1,0),99999)))</f>
        <v/>
      </c>
      <c r="F645" s="49" t="str">
        <f>IF(OR(G645="",G645=0,G645="0"),"",IF(LEN(G645)&lt;=C637,G645,IF(LEN(SUBSTITUTE(H645," ",""))=C637+1,LEFT(G645,C637),LEFT(G645,FIND("§",SUBSTITUTE(H645," ","§",LEN(H645)-LEN(SUBSTITUTE(H645," ",""))))-1))))</f>
        <v/>
      </c>
      <c r="G645" s="49" t="str">
        <f t="shared" si="14"/>
        <v/>
      </c>
      <c r="H645" s="49" t="str">
        <f>IF(OR(G645="",G645=0,G645="0"),"",LEFT(G645,C637+1))</f>
        <v/>
      </c>
      <c r="I645" s="246" t="str">
        <f>IF(LEN(TRIM(J645))&gt;0,MAX(I18:I644)+1,"")</f>
        <v/>
      </c>
      <c r="J645" s="110"/>
      <c r="K645" s="107"/>
      <c r="L645" s="107"/>
      <c r="M645" s="150"/>
      <c r="W645" s="3">
        <v>1</v>
      </c>
    </row>
    <row r="646" spans="1:25" ht="21" customHeight="1">
      <c r="B646" s="784"/>
      <c r="C646" s="55"/>
      <c r="D646" s="49" t="str" cm="1">
        <f t="array" ref="D646">IF(ROW()=ROW(D635),C638,INDEX(E635:E648,ROW()-ROW(D635)))</f>
        <v/>
      </c>
      <c r="E646" s="89" t="str">
        <f>IF(OR(D646="",C637="",C637&lt;=0,F646=""),"",TRIM(MID(D646,LEN(F646)+1+IF(MID(D646,LEN(F646)+1,1)=" ",1,0),99999)))</f>
        <v/>
      </c>
      <c r="F646" s="49" t="str">
        <f>IF(OR(G646="",G646=0,G646="0"),"",IF(LEN(G646)&lt;=C637,G646,IF(LEN(SUBSTITUTE(H646," ",""))=C637+1,LEFT(G646,C637),LEFT(G646,FIND("§",SUBSTITUTE(H646," ","§",LEN(H646)-LEN(SUBSTITUTE(H646," ",""))))-1))))</f>
        <v/>
      </c>
      <c r="G646" s="49" t="str">
        <f t="shared" si="14"/>
        <v/>
      </c>
      <c r="H646" s="49" t="str">
        <f>IF(OR(G646="",G646=0,G646="0"),"",LEFT(G646,C637+1))</f>
        <v/>
      </c>
      <c r="I646" s="246" t="str">
        <f>IF(LEN(TRIM(J646))&gt;0,MAX(I18:I645)+1,"")</f>
        <v/>
      </c>
      <c r="J646" s="110"/>
      <c r="K646" s="107"/>
      <c r="L646" s="107"/>
      <c r="M646" s="150"/>
      <c r="W646" s="3">
        <v>1</v>
      </c>
    </row>
    <row r="647" spans="1:25" ht="21" customHeight="1">
      <c r="B647" s="784"/>
      <c r="C647" s="55"/>
      <c r="D647" s="49" t="str" cm="1">
        <f t="array" ref="D647">IF(ROW()=ROW(D635),C638,INDEX(E635:E648,ROW()-ROW(D635)))</f>
        <v/>
      </c>
      <c r="E647" s="89" t="str">
        <f>IF(OR(D647="",C637="",C637&lt;=0,F647=""),"",TRIM(MID(D647,LEN(F647)+1+IF(MID(D647,LEN(F647)+1,1)=" ",1,0),99999)))</f>
        <v/>
      </c>
      <c r="F647" s="49" t="str">
        <f>IF(OR(G647="",G647=0,G647="0"),"",IF(LEN(G647)&lt;=C637,G647,IF(LEN(SUBSTITUTE(H647," ",""))=C637+1,LEFT(G647,C637),LEFT(G647,FIND("§",SUBSTITUTE(H647," ","§",LEN(H647)-LEN(SUBSTITUTE(H647," ",""))))-1))))</f>
        <v/>
      </c>
      <c r="G647" s="49" t="str">
        <f t="shared" si="14"/>
        <v/>
      </c>
      <c r="H647" s="49" t="str">
        <f>IF(OR(G647="",G647=0,G647="0"),"",LEFT(G647,C637+1))</f>
        <v/>
      </c>
      <c r="I647" s="246" t="str">
        <f>IF(LEN(TRIM(J647))&gt;0,MAX(I18:I646)+1,"")</f>
        <v/>
      </c>
      <c r="J647" s="110"/>
      <c r="K647" s="107"/>
      <c r="L647" s="107"/>
      <c r="M647" s="150"/>
      <c r="W647" s="3">
        <v>1</v>
      </c>
    </row>
    <row r="648" spans="1:25" ht="21" customHeight="1" thickBot="1">
      <c r="B648" s="785"/>
      <c r="C648" s="151"/>
      <c r="D648" s="152" t="str" cm="1">
        <f t="array" ref="D648">IF(ROW()=ROW(D635),C638,INDEX(E635:E648,ROW()-ROW(D635)))</f>
        <v/>
      </c>
      <c r="E648" s="153" t="str">
        <f>IF(OR(D648="",C637="",C637&lt;=0,F648=""),"",TRIM(MID(D648,LEN(F648)+1+IF(MID(D648,LEN(F648)+1,1)=" ",1,0),99999)))</f>
        <v/>
      </c>
      <c r="F648" s="152" t="str">
        <f>IF(OR(G648="",G648=0,G648="0"),"",IF(LEN(G648)&lt;=C637,G648,IF(LEN(SUBSTITUTE(H648," ",""))=C637+1,LEFT(G648,C637),LEFT(G648,FIND("§",SUBSTITUTE(H648," ","§",LEN(H648)-LEN(SUBSTITUTE(H648," ",""))))-1))))</f>
        <v/>
      </c>
      <c r="G648" s="152" t="str">
        <f t="shared" si="14"/>
        <v/>
      </c>
      <c r="H648" s="152" t="str">
        <f>IF(OR(G648="",G648=0,G648="0"),"",LEFT(G648,C637+1))</f>
        <v/>
      </c>
      <c r="I648" s="665" t="str">
        <f>IF(LEN(TRIM(J648))&gt;0,MAX(I18:I647)+1,"")</f>
        <v/>
      </c>
      <c r="J648" s="154"/>
      <c r="K648" s="155"/>
      <c r="L648" s="155"/>
      <c r="M648" s="156"/>
      <c r="W648" s="3">
        <v>1</v>
      </c>
    </row>
    <row r="649" spans="1:25">
      <c r="W649" s="3">
        <v>1</v>
      </c>
    </row>
    <row r="650" spans="1:25">
      <c r="W650" s="62" t="s">
        <v>56</v>
      </c>
    </row>
    <row r="651" spans="1:25">
      <c r="A651" s="3">
        <v>1</v>
      </c>
      <c r="B651" s="3">
        <v>1</v>
      </c>
      <c r="C651" s="3">
        <v>1</v>
      </c>
      <c r="D651" s="3">
        <v>1</v>
      </c>
      <c r="E651" s="3">
        <v>1</v>
      </c>
      <c r="F651" s="3">
        <v>1</v>
      </c>
      <c r="G651" s="3">
        <v>1</v>
      </c>
      <c r="H651" s="3">
        <v>1</v>
      </c>
      <c r="I651" s="3">
        <v>1</v>
      </c>
      <c r="J651" s="3">
        <v>1</v>
      </c>
      <c r="K651" s="3">
        <v>1</v>
      </c>
      <c r="L651" s="3">
        <v>1</v>
      </c>
      <c r="M651" s="3">
        <v>1</v>
      </c>
      <c r="N651" s="3">
        <v>1</v>
      </c>
      <c r="O651" s="3">
        <v>1</v>
      </c>
      <c r="P651" s="3">
        <v>1</v>
      </c>
      <c r="Q651" s="3">
        <v>1</v>
      </c>
      <c r="R651" s="3">
        <v>1</v>
      </c>
      <c r="S651" s="3">
        <v>1</v>
      </c>
      <c r="T651" s="3">
        <v>1</v>
      </c>
      <c r="U651" s="3">
        <v>1</v>
      </c>
      <c r="V651" s="3">
        <v>1</v>
      </c>
      <c r="W651" s="1" t="str">
        <f>ADDRESS(ROW(),COLUMN(),4)</f>
        <v>W651</v>
      </c>
      <c r="X651" s="21"/>
      <c r="Y651" s="22" t="str">
        <f>ADDRESS(ROW(),COLUMN(),4)</f>
        <v>Y651</v>
      </c>
    </row>
  </sheetData>
  <mergeCells count="4">
    <mergeCell ref="B10:B648"/>
    <mergeCell ref="N9:N10"/>
    <mergeCell ref="N11:N12"/>
    <mergeCell ref="C2:M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AE151F-E307-480F-B89E-ECBCB2169C58}">
  <dimension ref="A1:Z646"/>
  <sheetViews>
    <sheetView showZeros="0" zoomScaleNormal="100" workbookViewId="0">
      <selection activeCell="L24" sqref="L24"/>
    </sheetView>
  </sheetViews>
  <sheetFormatPr baseColWidth="10" defaultRowHeight="15"/>
  <cols>
    <col min="2" max="2" width="5.7109375" customWidth="1"/>
    <col min="3" max="3" width="10.7109375" customWidth="1"/>
    <col min="4" max="8" width="5.7109375" customWidth="1"/>
    <col min="9" max="9" width="8" customWidth="1"/>
    <col min="10" max="10" width="115.7109375" customWidth="1"/>
    <col min="11" max="11" width="7.7109375" customWidth="1"/>
    <col min="12" max="12" width="116.42578125" customWidth="1"/>
    <col min="13" max="14" width="10.7109375" customWidth="1"/>
    <col min="15" max="15" width="21.85546875" style="157" customWidth="1"/>
    <col min="16" max="22" width="11.42578125" style="157"/>
    <col min="26" max="26" width="76.28515625" customWidth="1"/>
  </cols>
  <sheetData>
    <row r="1" spans="1:26" ht="15.75">
      <c r="A1" s="1" t="str">
        <f>ADDRESS(ROW(),COLUMN(),4)</f>
        <v>A1</v>
      </c>
      <c r="B1" s="828" t="s">
        <v>813</v>
      </c>
      <c r="C1" s="828"/>
      <c r="D1" s="828"/>
      <c r="E1" s="828"/>
      <c r="F1" s="828"/>
      <c r="G1" s="828"/>
      <c r="H1" s="828"/>
      <c r="I1" s="828"/>
      <c r="J1" s="828"/>
      <c r="K1" s="828"/>
      <c r="L1" s="828"/>
      <c r="M1" s="727"/>
      <c r="N1" s="727"/>
      <c r="O1" s="727"/>
      <c r="P1" s="108" t="str">
        <f>"à coller "&amp;J13&amp;" pour aérer le texte"</f>
        <v>à coller 1️⃣ COLLEZ LE TEXTE BRUT  A DÉCOUPER  DANS CETTE COLONNE ▼     pour aérer le texte</v>
      </c>
      <c r="Q1" s="63"/>
      <c r="R1" s="63"/>
      <c r="S1" s="63"/>
      <c r="T1" s="63"/>
      <c r="U1" s="63"/>
      <c r="V1" s="63"/>
      <c r="X1" s="3">
        <v>1</v>
      </c>
      <c r="Y1" s="4" t="str">
        <f>SUBSTITUTE(ADDRESS(1,COLUMN(),4),"1","")</f>
        <v>Y</v>
      </c>
      <c r="Z1" s="5" t="str">
        <f>SUBSTITUTE(ADDRESS(1,COLUMN(),4),"1","")</f>
        <v>Z</v>
      </c>
    </row>
    <row r="2" spans="1:26" ht="15.75">
      <c r="B2" s="828"/>
      <c r="C2" s="828"/>
      <c r="D2" s="828"/>
      <c r="E2" s="828"/>
      <c r="F2" s="828"/>
      <c r="G2" s="828"/>
      <c r="H2" s="828"/>
      <c r="I2" s="828"/>
      <c r="J2" s="828"/>
      <c r="K2" s="828"/>
      <c r="L2" s="828"/>
      <c r="M2" s="727"/>
      <c r="N2" s="727"/>
      <c r="O2" s="727"/>
      <c r="P2" s="109" t="s">
        <v>130</v>
      </c>
      <c r="Q2" s="109" t="s">
        <v>131</v>
      </c>
      <c r="R2" s="109" t="s">
        <v>80</v>
      </c>
      <c r="S2" s="109" t="s">
        <v>81</v>
      </c>
      <c r="T2" s="63"/>
      <c r="U2" s="63"/>
      <c r="V2" s="63"/>
      <c r="X2" s="3">
        <v>1</v>
      </c>
      <c r="Y2" s="7" t="s">
        <v>0</v>
      </c>
      <c r="Z2" s="8"/>
    </row>
    <row r="3" spans="1:26" ht="16.5" thickBot="1">
      <c r="B3" s="828"/>
      <c r="C3" s="828"/>
      <c r="D3" s="828"/>
      <c r="E3" s="828"/>
      <c r="F3" s="828"/>
      <c r="G3" s="828"/>
      <c r="H3" s="828"/>
      <c r="I3" s="828"/>
      <c r="J3" s="828"/>
      <c r="K3" s="828"/>
      <c r="L3" s="828"/>
      <c r="M3" s="727"/>
      <c r="N3" s="727"/>
      <c r="O3" s="727"/>
      <c r="P3" s="2" t="s">
        <v>152</v>
      </c>
      <c r="Q3" s="63"/>
      <c r="R3" s="63"/>
      <c r="S3" s="63"/>
      <c r="T3" s="63"/>
      <c r="U3" s="63"/>
      <c r="V3" s="63"/>
      <c r="X3" s="3">
        <v>1</v>
      </c>
      <c r="Y3" s="9">
        <f ca="1">COUNTA(A1:X646)+COUNTBLANK(A1:X646)</f>
        <v>19644</v>
      </c>
      <c r="Z3" s="10" t="str">
        <f>"cellules entre -cells -celdas  "&amp;" " &amp;A1&amp;" et  "&amp;X646</f>
        <v>cellules entre -cells -celdas   A1 et  X646</v>
      </c>
    </row>
    <row r="4" spans="1:26" ht="15.75" customHeight="1">
      <c r="B4" s="126" t="s">
        <v>57</v>
      </c>
      <c r="C4" s="637" t="str">
        <f t="shared" ref="C4:N4" si="0">SUBSTITUTE(ADDRESS(1,COLUMN(),4),"1","")</f>
        <v>C</v>
      </c>
      <c r="D4" s="637" t="str">
        <f t="shared" si="0"/>
        <v>D</v>
      </c>
      <c r="E4" s="637" t="str">
        <f t="shared" si="0"/>
        <v>E</v>
      </c>
      <c r="F4" s="637" t="str">
        <f t="shared" si="0"/>
        <v>F</v>
      </c>
      <c r="G4" s="637" t="str">
        <f t="shared" si="0"/>
        <v>G</v>
      </c>
      <c r="H4" s="637" t="str">
        <f t="shared" si="0"/>
        <v>H</v>
      </c>
      <c r="I4" s="637" t="str">
        <f t="shared" si="0"/>
        <v>I</v>
      </c>
      <c r="J4" s="637" t="str">
        <f>SUBSTITUTE(ADDRESS(1,COLUMN(),4),"1","")</f>
        <v>J</v>
      </c>
      <c r="K4" s="637" t="str">
        <f t="shared" si="0"/>
        <v>K</v>
      </c>
      <c r="L4" s="637" t="str">
        <f t="shared" si="0"/>
        <v>L</v>
      </c>
      <c r="M4" s="637" t="str">
        <f t="shared" si="0"/>
        <v>M</v>
      </c>
      <c r="N4" s="639" t="str">
        <f t="shared" si="0"/>
        <v>N</v>
      </c>
      <c r="O4" s="797" t="s">
        <v>793</v>
      </c>
      <c r="P4" s="63"/>
      <c r="Q4" s="35"/>
      <c r="R4" s="35"/>
      <c r="S4" s="35"/>
      <c r="T4" s="68"/>
      <c r="U4" s="68" t="s">
        <v>84</v>
      </c>
      <c r="V4" s="69" t="str">
        <f>X646</f>
        <v>X646</v>
      </c>
      <c r="X4" s="3">
        <v>1</v>
      </c>
      <c r="Y4" s="9">
        <f ca="1">COUNTA(A1:X646)</f>
        <v>5133</v>
      </c>
      <c r="Z4" s="10" t="s">
        <v>1</v>
      </c>
    </row>
    <row r="5" spans="1:26" ht="15" customHeight="1">
      <c r="B5" s="829"/>
      <c r="C5" s="27">
        <f t="shared" ref="C5:N5" ca="1" si="1">CELL("largeur",C5)</f>
        <v>10</v>
      </c>
      <c r="D5" s="27">
        <f t="shared" ca="1" si="1"/>
        <v>5</v>
      </c>
      <c r="E5" s="27">
        <f t="shared" ca="1" si="1"/>
        <v>5</v>
      </c>
      <c r="F5" s="27">
        <f t="shared" ca="1" si="1"/>
        <v>5</v>
      </c>
      <c r="G5" s="27">
        <f t="shared" ca="1" si="1"/>
        <v>5</v>
      </c>
      <c r="H5" s="27">
        <f t="shared" ca="1" si="1"/>
        <v>5</v>
      </c>
      <c r="I5" s="27">
        <f t="shared" ca="1" si="1"/>
        <v>7</v>
      </c>
      <c r="J5" s="27">
        <f ca="1">CELL("largeur",J5)</f>
        <v>115</v>
      </c>
      <c r="K5" s="27">
        <f t="shared" ca="1" si="1"/>
        <v>7</v>
      </c>
      <c r="L5" s="27">
        <f t="shared" ca="1" si="1"/>
        <v>116</v>
      </c>
      <c r="M5" s="27">
        <f t="shared" ca="1" si="1"/>
        <v>10</v>
      </c>
      <c r="N5" s="28">
        <f t="shared" ca="1" si="1"/>
        <v>10</v>
      </c>
      <c r="O5" s="797"/>
      <c r="P5" s="70"/>
      <c r="Q5" s="35"/>
      <c r="R5" s="35"/>
      <c r="S5" s="35"/>
      <c r="T5" s="35"/>
      <c r="U5" s="35"/>
      <c r="V5" s="35"/>
      <c r="X5" s="3">
        <v>1</v>
      </c>
      <c r="Y5" s="9">
        <f ca="1">COUNTBLANK(A1:X646)</f>
        <v>14511</v>
      </c>
      <c r="Z5" s="10" t="s">
        <v>2</v>
      </c>
    </row>
    <row r="6" spans="1:26" ht="15.75">
      <c r="B6" s="829"/>
      <c r="C6" s="221">
        <v>10</v>
      </c>
      <c r="D6" s="221">
        <v>5</v>
      </c>
      <c r="E6" s="221">
        <v>5</v>
      </c>
      <c r="F6" s="221">
        <v>5</v>
      </c>
      <c r="G6" s="221">
        <v>5</v>
      </c>
      <c r="H6" s="221">
        <v>5</v>
      </c>
      <c r="I6" s="221">
        <v>7</v>
      </c>
      <c r="J6" s="221">
        <f ca="1">J5</f>
        <v>115</v>
      </c>
      <c r="K6" s="223">
        <v>7</v>
      </c>
      <c r="L6" s="223">
        <f>C10</f>
        <v>122</v>
      </c>
      <c r="M6" s="221">
        <v>10</v>
      </c>
      <c r="N6" s="222">
        <v>10</v>
      </c>
      <c r="O6" s="798" t="s">
        <v>792</v>
      </c>
      <c r="P6" s="71" t="s">
        <v>85</v>
      </c>
      <c r="Q6" s="71"/>
      <c r="R6" s="72"/>
      <c r="S6" s="72"/>
      <c r="T6" s="72"/>
      <c r="U6" s="72"/>
      <c r="V6" s="72"/>
      <c r="X6" s="3">
        <v>1</v>
      </c>
      <c r="Y6" s="9">
        <f>SUM(X1:X644)+2</f>
        <v>646</v>
      </c>
      <c r="Z6" s="10" t="s">
        <v>3</v>
      </c>
    </row>
    <row r="7" spans="1:26" ht="18.75">
      <c r="B7" s="829"/>
      <c r="C7" s="134" t="s">
        <v>60</v>
      </c>
      <c r="D7" s="135"/>
      <c r="E7" s="136"/>
      <c r="F7" s="135"/>
      <c r="G7" s="135"/>
      <c r="H7" s="135"/>
      <c r="I7" s="135"/>
      <c r="J7" s="135"/>
      <c r="K7" s="135"/>
      <c r="L7" s="135"/>
      <c r="M7" s="135"/>
      <c r="N7" s="220"/>
      <c r="O7" s="798"/>
      <c r="P7" s="63"/>
      <c r="Q7" s="63"/>
      <c r="R7" s="63"/>
      <c r="S7" s="63"/>
      <c r="T7" s="73"/>
      <c r="U7" s="35"/>
      <c r="V7" s="35"/>
      <c r="X7" s="3">
        <v>1</v>
      </c>
      <c r="Y7" s="9" cm="1">
        <f t="array" ref="Y7">SUM(A646:W646+1)</f>
        <v>46</v>
      </c>
      <c r="Z7" s="10" t="s">
        <v>4</v>
      </c>
    </row>
    <row r="8" spans="1:26" ht="21">
      <c r="B8" s="829"/>
      <c r="C8" s="34" t="s">
        <v>62</v>
      </c>
      <c r="D8" s="63"/>
      <c r="E8" s="74"/>
      <c r="F8" s="112" t="s">
        <v>130</v>
      </c>
      <c r="G8" s="112" t="s">
        <v>131</v>
      </c>
      <c r="H8" s="112" t="s">
        <v>80</v>
      </c>
      <c r="I8" s="112" t="s">
        <v>81</v>
      </c>
      <c r="J8" s="75" t="s">
        <v>249</v>
      </c>
      <c r="K8" s="74"/>
      <c r="L8" s="679" t="str">
        <f ca="1">" Largeur de cette colonne : " &amp; L5 &amp; IF(L5 &gt; C10, " - Colonne trop large de " &amp; (L5 - C10), IF(L5 &lt; C10, " - Élargissez la colonne à " &amp; C10, " Largeur correcte"))</f>
        <v xml:space="preserve"> Largeur de cette colonne : 116 - Élargissez la colonne à 122</v>
      </c>
      <c r="M8" s="75"/>
      <c r="N8" s="146"/>
      <c r="P8" s="76" t="str">
        <f>ADDRESS(ROW(J13),COLUMN(J13),4)&amp;J13</f>
        <v xml:space="preserve">J131️⃣ COLLEZ LE TEXTE BRUT  A DÉCOUPER  DANS CETTE COLONNE ▼    </v>
      </c>
      <c r="Q8" s="73"/>
      <c r="R8" s="63"/>
      <c r="S8" s="63"/>
      <c r="T8" s="35"/>
      <c r="U8" s="35"/>
      <c r="V8" s="35"/>
      <c r="X8" s="3">
        <v>1</v>
      </c>
      <c r="Y8" s="9"/>
      <c r="Z8" s="10"/>
    </row>
    <row r="9" spans="1:26" ht="15.75" customHeight="1">
      <c r="B9" s="829"/>
      <c r="C9" s="642" t="s">
        <v>283</v>
      </c>
      <c r="D9" s="642"/>
      <c r="E9" s="642"/>
      <c r="F9" s="642"/>
      <c r="G9" s="642"/>
      <c r="H9" s="63"/>
      <c r="I9" s="63"/>
      <c r="J9" s="75"/>
      <c r="K9" s="77"/>
      <c r="L9" s="77" t="s">
        <v>86</v>
      </c>
      <c r="M9" s="75"/>
      <c r="N9" s="146"/>
      <c r="P9" s="73" t="s">
        <v>87</v>
      </c>
      <c r="Q9" s="35"/>
      <c r="R9" s="63"/>
      <c r="S9" s="63"/>
      <c r="T9" s="35"/>
      <c r="U9" s="35"/>
      <c r="V9" s="35"/>
      <c r="X9" s="3">
        <v>1</v>
      </c>
    </row>
    <row r="10" spans="1:26" ht="21">
      <c r="B10" s="829"/>
      <c r="C10" s="258">
        <v>122</v>
      </c>
      <c r="D10" s="78" t="s">
        <v>88</v>
      </c>
      <c r="E10" s="79"/>
      <c r="F10" s="80"/>
      <c r="G10" s="80"/>
      <c r="H10" s="80"/>
      <c r="I10" s="80"/>
      <c r="J10" s="63"/>
      <c r="K10" s="79"/>
      <c r="L10" s="66" t="s">
        <v>82</v>
      </c>
      <c r="M10" s="63"/>
      <c r="N10" s="147"/>
      <c r="P10" s="2" t="s">
        <v>89</v>
      </c>
      <c r="Q10" s="63"/>
      <c r="R10" s="63"/>
      <c r="S10" s="63"/>
      <c r="T10" s="35"/>
      <c r="U10" s="35"/>
      <c r="V10" s="35"/>
      <c r="X10" s="3">
        <v>1</v>
      </c>
      <c r="Y10" s="45" t="s">
        <v>64</v>
      </c>
      <c r="Z10" s="45"/>
    </row>
    <row r="11" spans="1:26" ht="15.75">
      <c r="B11" s="829"/>
      <c r="C11" s="259">
        <v>120</v>
      </c>
      <c r="D11" s="78" t="s">
        <v>168</v>
      </c>
      <c r="E11" s="63"/>
      <c r="F11" s="44"/>
      <c r="G11" s="44"/>
      <c r="H11" s="44"/>
      <c r="I11" s="44"/>
      <c r="J11" s="63"/>
      <c r="K11" s="40"/>
      <c r="L11" s="830" t="s">
        <v>83</v>
      </c>
      <c r="M11" s="830"/>
      <c r="N11" s="831"/>
      <c r="P11" s="76" t="str">
        <f>ADDRESS(ROW(C10),COLUMN(C10),4)&amp;D10</f>
        <v xml:space="preserve">C10◄ 2️⃣  Saisissez  la largeur du document dans lequel vous collerez ensuite le texte. </v>
      </c>
      <c r="Q11" s="63"/>
      <c r="R11" s="63"/>
      <c r="S11" s="63"/>
      <c r="T11" s="35"/>
      <c r="U11" s="35"/>
      <c r="V11" s="35"/>
      <c r="X11" s="3">
        <v>1</v>
      </c>
      <c r="Y11" s="45" t="s">
        <v>67</v>
      </c>
      <c r="Z11" s="45"/>
    </row>
    <row r="12" spans="1:26" ht="15.75">
      <c r="B12" s="829"/>
      <c r="C12" s="699"/>
      <c r="D12" s="43" t="s">
        <v>90</v>
      </c>
      <c r="E12" s="56"/>
      <c r="F12" s="35"/>
      <c r="G12" s="35"/>
      <c r="H12" s="35"/>
      <c r="I12" s="35"/>
      <c r="J12" s="63"/>
      <c r="K12" s="56"/>
      <c r="L12" s="830"/>
      <c r="M12" s="830"/>
      <c r="N12" s="831"/>
      <c r="P12" s="2" t="s">
        <v>92</v>
      </c>
      <c r="Q12" s="63"/>
      <c r="R12" s="63"/>
      <c r="S12" s="63"/>
      <c r="T12" s="35"/>
      <c r="U12" s="35"/>
      <c r="V12" s="35"/>
      <c r="X12" s="3">
        <v>1</v>
      </c>
      <c r="Y12" s="45" t="s">
        <v>68</v>
      </c>
      <c r="Z12" s="45"/>
    </row>
    <row r="13" spans="1:26" ht="21">
      <c r="B13" s="829"/>
      <c r="C13" s="158"/>
      <c r="D13" s="132"/>
      <c r="E13" s="133"/>
      <c r="F13" s="132"/>
      <c r="G13" s="132"/>
      <c r="H13" s="132"/>
      <c r="I13" s="132"/>
      <c r="J13" s="715" t="s">
        <v>91</v>
      </c>
      <c r="K13" s="693">
        <v>0</v>
      </c>
      <c r="L13" s="86" t="s">
        <v>247</v>
      </c>
      <c r="M13" s="695"/>
      <c r="N13" s="692" t="s">
        <v>94</v>
      </c>
      <c r="P13" s="87" t="str">
        <f>"et ajustez la largeur de la colonne "&amp;I4&amp;"  à celle du document "</f>
        <v xml:space="preserve">et ajustez la largeur de la colonne I  à celle du document </v>
      </c>
      <c r="Q13" s="63"/>
      <c r="R13" s="63"/>
      <c r="S13" s="63"/>
      <c r="T13" s="35"/>
      <c r="U13" s="35"/>
      <c r="V13" s="35"/>
      <c r="X13" s="3">
        <v>1</v>
      </c>
      <c r="Y13" s="45"/>
    </row>
    <row r="14" spans="1:26" ht="15.75">
      <c r="B14" s="829"/>
      <c r="C14" s="88" t="str">
        <f>IF(TRIM(SUBSTITUTE(J14,CHAR(160),""))="","",J14)</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14" s="49" t="str" cm="1">
        <f t="array" ref="D14">IF(ROW()=ROW(D14),C17,INDEX(E14:E27,ROW()-ROW(D14)))</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14" s="89" t="str">
        <f>IF(OR(D14="",C16="",C16&lt;=0,F14=""),"",TRIM(MID(D14,LEN(F14)+1+IF(MID(D14,LEN(F14)+1,1)=" ",1,0),99999)))</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14" s="49" t="str">
        <f>IF(OR(G14="",G14=0,G14="0"),"",IF(LEN(G14)&lt;=C16,G14,IF(LEN(SUBSTITUTE(H14," ",""))=C16+1,LEFT(G14,C16),LEFT(G14,FIND("§",SUBSTITUTE(H14," ","§",LEN(H14)-LEN(SUBSTITUTE(H14," ",""))))-1))))</f>
        <v>Si vous récupérez du texte sur internet, collez-le d’abord dans la colonne 1️⃣ pour le “nettoyer” : cela supprime les</v>
      </c>
      <c r="G14" s="49" t="str">
        <f t="shared" ref="G14:G77" si="2">IF(OR(D14="",D14=0),"",TRIM(SUBSTITUTE(SUBSTITUTE(D14,CHAR(160)," "),CHAR(10)," ")))</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14" s="49" t="str">
        <f>IF(OR(G14="",G14=0,G14="0"),"",LEFT(G14,C16+1))</f>
        <v>Si vous récupérez du texte sur internet, collez-le d’abord dans la colonne 1️⃣ pour le “nettoyer” : cela supprime les esp</v>
      </c>
      <c r="I14" s="159" t="str">
        <f>IF(J14="","",LEN(TRIM(SUBSTITUTE(J14,CHAR(160),"")))&amp;" car.")</f>
        <v>554 car.</v>
      </c>
      <c r="J14" s="91" t="s">
        <v>246</v>
      </c>
      <c r="K14" s="246">
        <f>IF(LEN(TRIM(L14))&gt;0,MAX(K13:K13)+1,"")</f>
        <v>1</v>
      </c>
      <c r="L14" s="110" t="str" cm="1">
        <f t="array" ref="L14:L21">_xlfn._xlws.FILTER(F14:F643,TRIM(SUBSTITUTE(F14:F643,CHAR(160),""))&lt;&gt;"")</f>
        <v>Si vous récupérez du texte sur internet, collez-le d’abord dans la colonne 1️⃣ pour le “nettoyer” : cela supprime les</v>
      </c>
      <c r="M14" s="696" t="str">
        <f t="shared" ref="M14:M58" si="3">IF(L14="","",(LEN(TRIM(SUBSTITUTE(L14,CHAR(160)," ")))-LEN(SUBSTITUTE(TRIM(SUBSTITUTE(L14,CHAR(160)," "))," ",""))+1)&amp;" mot"&amp;IF((LEN(TRIM(SUBSTITUTE(L14,CHAR(160)," ")))-LEN(SUBSTITUTE(TRIM(SUBSTITUTE(L14,CHAR(160)," "))," ",""))+1)&gt;1,"s",""))</f>
        <v>20 mots</v>
      </c>
      <c r="N14" s="694" t="str">
        <f t="shared" ref="N14:N58" si="4">IF(LEN(SUBSTITUTE(SUBSTITUTE(L14,CHAR(160),"")," ",""))=0,"",LEN(SUBSTITUTE(SUBSTITUTE(L14,CHAR(160),"")," ",""))&amp;" car.")</f>
        <v>98 car.</v>
      </c>
      <c r="P14" s="17" t="s">
        <v>95</v>
      </c>
      <c r="Q14" s="63"/>
      <c r="R14" s="63"/>
      <c r="S14" s="63"/>
      <c r="T14" s="35"/>
      <c r="U14" s="35"/>
      <c r="V14" s="35"/>
      <c r="X14" s="3">
        <v>1</v>
      </c>
      <c r="Y14" s="45" t="s">
        <v>69</v>
      </c>
    </row>
    <row r="15" spans="1:26" ht="15.75">
      <c r="B15" s="829"/>
      <c r="C15" s="55" t="str">
        <f>TRIM(SUBSTITUTE(SUBSTITUTE(SUBSTITUTE(SUBSTITUTE(SUBSTITUTE(SUBSTITUTE(SUBSTITUTE(SUBSTITUTE(SUBSTITUTE(CLEAN(IF(OR(LEFT(C14,1)="-",LEFT(C14,1)="="),MID(C14,2,99999),C14)),"—","-"),"–","-"),CHAR(160)," "),CHAR(9)," "),CHAR(13)," "),CHAR(10)," ")," "," ")," "," ")," "," "))</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15" s="49" t="str" cm="1">
        <f t="array" ref="D15">IF(ROW()=ROW(D14),C17,INDEX(E14:E27,ROW()-ROW(D14)))</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15" s="89" t="str">
        <f>IF(OR(D15="",C16="",C16&lt;=0,F15=""),"",TRIM(MID(D15,LEN(F15)+1+IF(MID(D15,LEN(F15)+1,1)=" ",1,0),99999)))</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15" s="49" t="str">
        <f>IF(OR(G15="",G15=0,G15="0"),"",IF(LEN(G15)&lt;=C16,G15,IF(LEN(SUBSTITUTE(H15," ",""))=C16+1,LEFT(G15,C16),LEFT(G15,FIND("§",SUBSTITUTE(H15," ","§",LEN(H15)-LEN(SUBSTITUTE(H15," ",""))))-1))))</f>
        <v>espaces insécables, tabulations invisibles et autres “pollutions”.◄ 2️⃣ Saisissez la largeur du document dans lequel</v>
      </c>
      <c r="G15" s="49" t="str">
        <f t="shared" si="2"/>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15" s="49" t="str">
        <f>IF(OR(G15="",G15=0,G15="0"),"",LEFT(G15,C16+1))</f>
        <v>espaces insécables, tabulations invisibles et autres “pollutions”.◄ 2️⃣ Saisissez la largeur du document dans lequel vous</v>
      </c>
      <c r="I15" s="159" t="str">
        <f t="shared" ref="I15:I58" si="5">IF(J15="","",LEN(TRIM(SUBSTITUTE(J15,CHAR(160),"")))&amp;" car.")</f>
        <v>16 car.</v>
      </c>
      <c r="J15" s="91" t="s">
        <v>248</v>
      </c>
      <c r="K15" s="246">
        <f>IF(LEN(TRIM(L15))&gt;0,MAX(K13:K14)+1,"")</f>
        <v>2</v>
      </c>
      <c r="L15" s="110" t="str">
        <v>espaces insécables, tabulations invisibles et autres “pollutions”.◄ 2️⃣ Saisissez la largeur du document dans lequel</v>
      </c>
      <c r="M15" s="696" t="str">
        <f t="shared" si="3"/>
        <v>15 mots</v>
      </c>
      <c r="N15" s="694" t="str">
        <f t="shared" si="4"/>
        <v>102 car.</v>
      </c>
      <c r="P15" s="63"/>
      <c r="Q15" s="63"/>
      <c r="R15" s="63"/>
      <c r="S15" s="63"/>
      <c r="T15" s="35"/>
      <c r="U15" s="35"/>
      <c r="V15" s="35"/>
      <c r="X15" s="3">
        <v>1</v>
      </c>
      <c r="Y15" s="45" t="s">
        <v>71</v>
      </c>
    </row>
    <row r="16" spans="1:26" ht="15.75">
      <c r="B16" s="829"/>
      <c r="C16" s="92">
        <f>C11</f>
        <v>120</v>
      </c>
      <c r="D16" s="49" t="str" cm="1">
        <f t="array" ref="D16">IF(ROW()=ROW(D14),C17,INDEX(E14:E27,ROW()-ROW(D14)))</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16" s="89" t="str">
        <f>IF(OR(D16="",C16="",C16&lt;=0,F16=""),"",TRIM(MID(D16,LEN(F16)+1+IF(MID(D16,LEN(F16)+1,1)=" ",1,0),99999)))</f>
        <v>ponctuation saisissez un X dans la cellule - Ensuite, dans la colonne B copiez le texte nettoyé - puis dans votre document faites Collage spécial &gt; 1.2.3 Valeurs pour ne coller que le texte, sans formules.</v>
      </c>
      <c r="F16" s="49" t="str">
        <f>IF(OR(G16="",G16=0,G16="0"),"",IF(LEN(G16)&lt;=C16,G16,IF(LEN(SUBSTITUTE(H16," ",""))=C16+1,LEFT(G16,C16),LEFT(G16,FIND("§",SUBSTITUTE(H16," ","§",LEN(H16)-LEN(SUBSTITUTE(H16," ",""))))-1))))</f>
        <v>vous collerez ensuite le texte. ◄ 3️⃣ saisissez un nombre de caractères par lignes ◄ 4️⃣ Si vous ne voulez pas de</v>
      </c>
      <c r="G16" s="49" t="str">
        <f t="shared" si="2"/>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16" s="49" t="str">
        <f>IF(OR(G16="",G16=0,G16="0"),"",LEFT(G16,C16+1))</f>
        <v>vous collerez ensuite le texte. ◄ 3️⃣ saisissez un nombre de caractères par lignes ◄ 4️⃣ Si vous ne voulez pas de ponctua</v>
      </c>
      <c r="I16" s="159" t="str">
        <f t="shared" si="5"/>
        <v>1 car.</v>
      </c>
      <c r="J16" s="112" t="s">
        <v>81</v>
      </c>
      <c r="K16" s="246">
        <f>IF(LEN(TRIM(L16))&gt;0,MAX(K13:K15)+1,"")</f>
        <v>3</v>
      </c>
      <c r="L16" s="110" t="str">
        <v>vous collerez ensuite le texte. ◄ 3️⃣ saisissez un nombre de caractères par lignes ◄ 4️⃣ Si vous ne voulez pas de</v>
      </c>
      <c r="M16" s="696" t="str">
        <f t="shared" si="3"/>
        <v>22 mots</v>
      </c>
      <c r="N16" s="694" t="str">
        <f t="shared" si="4"/>
        <v>92 car.</v>
      </c>
      <c r="O16" s="157">
        <f>LEN(L16)</f>
        <v>113</v>
      </c>
      <c r="P16" s="76" t="str">
        <f>ADDRESS(ROW(C11),COLUMN(C11),4)&amp;D11</f>
        <v>C11◄ 3️⃣ saisissez un nombre de caractères par lignes</v>
      </c>
      <c r="Q16" s="63"/>
      <c r="R16" s="63"/>
      <c r="S16" s="63"/>
      <c r="T16" s="35"/>
      <c r="U16" s="35"/>
      <c r="V16" s="35"/>
      <c r="X16" s="3">
        <v>1</v>
      </c>
      <c r="Y16" s="45" t="s">
        <v>72</v>
      </c>
    </row>
    <row r="17" spans="2:25" ht="15.75">
      <c r="B17" s="829"/>
      <c r="C17" s="55" t="str">
        <f>IF(UPPER(TRIM(C12))="X",C21,C15)</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17" s="49" t="str" cm="1">
        <f t="array" ref="D17">IF(ROW()=ROW(D14),C17,INDEX(E14:E27,ROW()-ROW(D14)))</f>
        <v>ponctuation saisissez un X dans la cellule - Ensuite, dans la colonne B copiez le texte nettoyé - puis dans votre document faites Collage spécial &gt; 1.2.3 Valeurs pour ne coller que le texte, sans formules.</v>
      </c>
      <c r="E17" s="89" t="str">
        <f>IF(OR(D17="",C16="",C16&lt;=0,F17=""),"",TRIM(MID(D17,LEN(F17)+1+IF(MID(D17,LEN(F17)+1,1)=" ",1,0),99999)))</f>
        <v>document faites Collage spécial &gt; 1.2.3 Valeurs pour ne coller que le texte, sans formules.</v>
      </c>
      <c r="F17" s="49" t="str">
        <f>IF(OR(G17="",G17=0,G17="0"),"",IF(LEN(G17)&lt;=C16,G17,IF(LEN(SUBSTITUTE(H17," ",""))=C16+1,LEFT(G17,C16),LEFT(G17,FIND("§",SUBSTITUTE(H17," ","§",LEN(H17)-LEN(SUBSTITUTE(H17," ",""))))-1))))</f>
        <v>ponctuation saisissez un X dans la cellule - Ensuite, dans la colonne B copiez le texte nettoyé - puis dans votre</v>
      </c>
      <c r="G17" s="49" t="str">
        <f t="shared" si="2"/>
        <v>ponctuation saisissez un X dans la cellule - Ensuite, dans la colonne B copiez le texte nettoyé - puis dans votre document faites Collage spécial &gt; 1.2.3 Valeurs pour ne coller que le texte, sans formules.</v>
      </c>
      <c r="H17" s="49" t="str">
        <f>IF(OR(G17="",G17=0,G17="0"),"",LEFT(G17,C16+1))</f>
        <v>ponctuation saisissez un X dans la cellule - Ensuite, dans la colonne B copiez le texte nettoyé - puis dans votre documen</v>
      </c>
      <c r="I17" s="159" t="str">
        <f t="shared" si="5"/>
        <v>31 car.</v>
      </c>
      <c r="J17" s="91" t="s">
        <v>250</v>
      </c>
      <c r="K17" s="246">
        <f>IF(LEN(TRIM(L17))&gt;0,MAX(K13:K16)+1,"")</f>
        <v>4</v>
      </c>
      <c r="L17" s="110" t="str">
        <v>ponctuation saisissez un X dans la cellule - Ensuite, dans la colonne B copiez le texte nettoyé - puis dans votre</v>
      </c>
      <c r="M17" s="696" t="str">
        <f t="shared" si="3"/>
        <v>21 mots</v>
      </c>
      <c r="N17" s="694" t="str">
        <f t="shared" si="4"/>
        <v>93 car.</v>
      </c>
      <c r="O17" s="6"/>
      <c r="P17" s="73" t="s">
        <v>97</v>
      </c>
      <c r="Q17" s="63"/>
      <c r="R17" s="63"/>
      <c r="S17" s="63"/>
      <c r="T17" s="35"/>
      <c r="U17" s="35"/>
      <c r="V17" s="35"/>
      <c r="X17" s="3">
        <v>1</v>
      </c>
      <c r="Y17" s="45"/>
    </row>
    <row r="18" spans="2:25" ht="15.75">
      <c r="B18" s="829"/>
      <c r="C18" s="94" t="str">
        <f>TRIM(SUBSTITUTE(SUBSTITUTE(SUBSTITUTE(SUBSTITUTE(SUBSTITUTE(SUBSTITUTE(SUBSTITUTE(SUBSTITUTE(SUBSTITUTE(SUBSTITUTE(C15,","," "),";"," "),":"," "),"!"," "),"?"," "),"…"," "),"»"," "),"«"," "),"/"," "),"."," "))</f>
        <v>Si vous récupérez du texte sur internet collez-le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D18" s="49" t="str" cm="1">
        <f t="array" ref="D18">IF(ROW()=ROW(D14),C17,INDEX(E14:E27,ROW()-ROW(D14)))</f>
        <v>document faites Collage spécial &gt; 1.2.3 Valeurs pour ne coller que le texte, sans formules.</v>
      </c>
      <c r="E18" s="89" t="str">
        <f>IF(OR(D18="",C16="",C16&lt;=0,F18=""),"",TRIM(MID(D18,LEN(F18)+1+IF(MID(D18,LEN(F18)+1,1)=" ",1,0),99999)))</f>
        <v/>
      </c>
      <c r="F18" s="49" t="str">
        <f>IF(OR(G18="",G18=0,G18="0"),"",IF(LEN(G18)&lt;=C16,G18,IF(LEN(SUBSTITUTE(H18," ",""))=C16+1,LEFT(G18,C16),LEFT(G18,FIND("§",SUBSTITUTE(H18," ","§",LEN(H18)-LEN(SUBSTITUTE(H18," ",""))))-1))))</f>
        <v>document faites Collage spécial &gt; 1.2.3 Valeurs pour ne coller que le texte, sans formules.</v>
      </c>
      <c r="G18" s="49" t="str">
        <f t="shared" si="2"/>
        <v>document faites Collage spécial &gt; 1.2.3 Valeurs pour ne coller que le texte, sans formules.</v>
      </c>
      <c r="H18" s="49" t="str">
        <f>IF(OR(G18="",G18=0,G18="0"),"",LEFT(G18,C16+1))</f>
        <v>document faites Collage spécial &gt; 1.2.3 Valeurs pour ne coller que le texte, sans formules.</v>
      </c>
      <c r="I18" s="159" t="str">
        <f t="shared" si="5"/>
        <v/>
      </c>
      <c r="J18" s="91"/>
      <c r="K18" s="246">
        <f>IF(LEN(TRIM(L18))&gt;0,MAX(K13:K17)+1,"")</f>
        <v>5</v>
      </c>
      <c r="L18" s="110" t="str">
        <v>document faites Collage spécial &gt; 1.2.3 Valeurs pour ne coller que le texte, sans formules.</v>
      </c>
      <c r="M18" s="696" t="str">
        <f t="shared" si="3"/>
        <v>15 mots</v>
      </c>
      <c r="N18" s="694" t="str">
        <f t="shared" si="4"/>
        <v>77 car.</v>
      </c>
      <c r="O18" s="6"/>
      <c r="P18" s="95" t="s">
        <v>98</v>
      </c>
      <c r="Q18" s="63"/>
      <c r="R18" s="63"/>
      <c r="S18" s="63"/>
      <c r="T18" s="35"/>
      <c r="U18" s="35"/>
      <c r="V18" s="35"/>
      <c r="X18" s="3">
        <v>1</v>
      </c>
      <c r="Y18" s="45" t="s">
        <v>73</v>
      </c>
    </row>
    <row r="19" spans="2:25" ht="15.75">
      <c r="B19" s="829"/>
      <c r="C19" s="49" t="str">
        <f>TRIM(SUBSTITUTE(SUBSTITUTE(SUBSTITUTE(SUBSTITUTE(SUBSTITUTE(SUBSTITUTE(SUBSTITUTE(SUBSTITUTE(C18,"("," "),")"," "),CHAR(34)," "),"-"," "),"_"," "),"&lt;"," "),"&gt;"," "),"="," "))</f>
        <v>Si vous récupérez du texte sur internet collez 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D19" s="49" t="str" cm="1">
        <f t="array" ref="D19">IF(ROW()=ROW(D14),C17,INDEX(E14:E27,ROW()-ROW(D14)))</f>
        <v/>
      </c>
      <c r="E19" s="89" t="str">
        <f>IF(OR(D19="",C16="",C16&lt;=0,F19=""),"",TRIM(MID(D19,LEN(F19)+1+IF(MID(D19,LEN(F19)+1,1)=" ",1,0),99999)))</f>
        <v/>
      </c>
      <c r="F19" s="49" t="str">
        <f>IF(OR(G19="",G19=0,G19="0"),"",IF(LEN(G19)&lt;=C16,G19,IF(LEN(SUBSTITUTE(H19," ",""))=C16+1,LEFT(G19,C16),LEFT(G19,FIND("§",SUBSTITUTE(H19," ","§",LEN(H19)-LEN(SUBSTITUTE(H19," ",""))))-1))))</f>
        <v/>
      </c>
      <c r="G19" s="49" t="str">
        <f t="shared" si="2"/>
        <v/>
      </c>
      <c r="H19" s="49" t="str">
        <f>IF(OR(G19="",G19=0,G19="0"),"",LEFT(G19,C16+1))</f>
        <v/>
      </c>
      <c r="I19" s="159" t="str">
        <f t="shared" si="5"/>
        <v/>
      </c>
      <c r="J19" s="91"/>
      <c r="K19" s="246">
        <f>IF(LEN(TRIM(L19))&gt;0,MAX(K13:K18)+1,"")</f>
        <v>6</v>
      </c>
      <c r="L19" s="110" t="str">
        <v>FAITES UN ESSAIS</v>
      </c>
      <c r="M19" s="696" t="str">
        <f t="shared" si="3"/>
        <v>3 mots</v>
      </c>
      <c r="N19" s="694" t="str">
        <f t="shared" si="4"/>
        <v>14 car.</v>
      </c>
      <c r="O19" s="6"/>
      <c r="P19" s="63"/>
      <c r="Q19" s="63"/>
      <c r="R19" s="63"/>
      <c r="S19" s="63"/>
      <c r="T19" s="35"/>
      <c r="U19" s="35"/>
      <c r="V19" s="35"/>
      <c r="X19" s="3">
        <v>1</v>
      </c>
      <c r="Y19" s="45" t="s">
        <v>74</v>
      </c>
    </row>
    <row r="20" spans="2:25" ht="15.75">
      <c r="B20" s="829"/>
      <c r="C20" s="55" t="str">
        <f>TRIM(SUBSTITUTE(SUBSTITUTE(SUBSTITUTE(SUBSTITUTE(C19,"►"," "),"▼"," "),"▲"," "),"◄"," "))</f>
        <v>Si vous récupérez du texte sur internet collez le d’abord dans la colonne 1️⃣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20" s="49" t="str" cm="1">
        <f t="array" ref="D20">IF(ROW()=ROW(D14),C17,INDEX(E14:E27,ROW()-ROW(D14)))</f>
        <v/>
      </c>
      <c r="E20" s="89" t="str">
        <f>IF(OR(D20="",C16="",C16&lt;=0,F20=""),"",TRIM(MID(D20,LEN(F20)+1+IF(MID(D20,LEN(F20)+1,1)=" ",1,0),99999)))</f>
        <v/>
      </c>
      <c r="F20" s="49" t="str">
        <f>IF(OR(G20="",G20=0,G20="0"),"",IF(LEN(G20)&lt;=C16,G20,IF(LEN(SUBSTITUTE(H20," ",""))=C16+1,LEFT(G20,C16),LEFT(G20,FIND("§",SUBSTITUTE(H20," ","§",LEN(H20)-LEN(SUBSTITUTE(H20," ",""))))-1))))</f>
        <v/>
      </c>
      <c r="G20" s="49" t="str">
        <f t="shared" si="2"/>
        <v/>
      </c>
      <c r="H20" s="49" t="str">
        <f>IF(OR(G20="",G20=0,G20="0"),"",LEFT(G20,C16+1))</f>
        <v/>
      </c>
      <c r="I20" s="159" t="str">
        <f t="shared" si="5"/>
        <v/>
      </c>
      <c r="J20" s="91"/>
      <c r="K20" s="246">
        <f>IF(LEN(TRIM(L20))&gt;0,MAX(K13:K19)+1,"")</f>
        <v>7</v>
      </c>
      <c r="L20" s="110" t="str">
        <v>▼</v>
      </c>
      <c r="M20" s="696" t="str">
        <f t="shared" si="3"/>
        <v>1 mot</v>
      </c>
      <c r="N20" s="694" t="str">
        <f t="shared" si="4"/>
        <v>1 car.</v>
      </c>
      <c r="O20" s="6"/>
      <c r="P20" s="76" t="str">
        <f>ADDRESS(ROW(C12),COLUMN(C12),4)&amp;D12</f>
        <v>C12◄ 4️⃣  Si vous ne voulez pas de ponctuation saisissez un X dans cette cellule</v>
      </c>
      <c r="Q20" s="63"/>
      <c r="R20" s="63"/>
      <c r="S20" s="63"/>
      <c r="T20" s="35"/>
      <c r="U20" s="35"/>
      <c r="V20" s="35"/>
      <c r="X20" s="3">
        <v>1</v>
      </c>
      <c r="Y20" s="45" t="s">
        <v>99</v>
      </c>
    </row>
    <row r="21" spans="2:25" ht="15.75">
      <c r="B21" s="829"/>
      <c r="C21" s="55" t="str">
        <f>TRIM(SUBSTITUTE(SUBSTITUTE(C20,"“"," "),"”"," "))</f>
        <v>Si vous récupérez du texte sur internet collez le d’abord dans la colonne 1️⃣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21" s="49" t="str" cm="1">
        <f t="array" ref="D21">IF(ROW()=ROW(D14),C17,INDEX(E14:E27,ROW()-ROW(D14)))</f>
        <v/>
      </c>
      <c r="E21" s="89" t="str">
        <f>IF(OR(D21="",C16="",C16&lt;=0,F21=""),"",TRIM(MID(D21,LEN(F21)+1+IF(MID(D21,LEN(F21)+1,1)=" ",1,0),99999)))</f>
        <v/>
      </c>
      <c r="F21" s="49" t="str">
        <f>IF(OR(G21="",G21=0,G21="0"),"",IF(LEN(G21)&lt;=C16,G21,IF(LEN(SUBSTITUTE(H21," ",""))=C16+1,LEFT(G21,C16),LEFT(G21,FIND("§",SUBSTITUTE(H21," ","§",LEN(H21)-LEN(SUBSTITUTE(H21," ",""))))-1))))</f>
        <v/>
      </c>
      <c r="G21" s="49" t="str">
        <f t="shared" si="2"/>
        <v/>
      </c>
      <c r="H21" s="49" t="str">
        <f>IF(OR(G21="",G21=0,G21="0"),"",LEFT(G21,C16+1))</f>
        <v/>
      </c>
      <c r="I21" s="159" t="str">
        <f t="shared" si="5"/>
        <v/>
      </c>
      <c r="J21" s="91"/>
      <c r="K21" s="246">
        <f>IF(LEN(TRIM(L21))&gt;0,MAX(K13:K20)+1,"")</f>
        <v>8</v>
      </c>
      <c r="L21" s="110" t="str">
        <v>►collez votre texte colonne 1️⃣</v>
      </c>
      <c r="M21" s="696" t="str">
        <f t="shared" si="3"/>
        <v>5 mots</v>
      </c>
      <c r="N21" s="694" t="str">
        <f t="shared" si="4"/>
        <v>27 car.</v>
      </c>
      <c r="O21" s="6"/>
      <c r="P21" s="63"/>
      <c r="Q21" s="63"/>
      <c r="R21" s="63"/>
      <c r="S21" s="63"/>
      <c r="T21" s="35"/>
      <c r="U21" s="35"/>
      <c r="V21" s="35"/>
      <c r="X21" s="3">
        <v>1</v>
      </c>
    </row>
    <row r="22" spans="2:25" ht="15.75">
      <c r="B22" s="829"/>
      <c r="C22" s="55"/>
      <c r="D22" s="49" t="str" cm="1">
        <f t="array" ref="D22">IF(ROW()=ROW(D14),C17,INDEX(E14:E27,ROW()-ROW(D14)))</f>
        <v/>
      </c>
      <c r="E22" s="89" t="str">
        <f>IF(OR(D22="",C16="",C16&lt;=0,F22=""),"",TRIM(MID(D22,LEN(F22)+1+IF(MID(D22,LEN(F22)+1,1)=" ",1,0),99999)))</f>
        <v/>
      </c>
      <c r="F22" s="49" t="str">
        <f>IF(OR(G22="",G22=0,G22="0"),"",IF(LEN(G22)&lt;=C16,G22,IF(LEN(SUBSTITUTE(H22," ",""))=C16+1,LEFT(G22,C16),LEFT(G22,FIND("§",SUBSTITUTE(H22," ","§",LEN(H22)-LEN(SUBSTITUTE(H22," ",""))))-1))))</f>
        <v/>
      </c>
      <c r="G22" s="49" t="str">
        <f t="shared" si="2"/>
        <v/>
      </c>
      <c r="H22" s="49" t="str">
        <f>IF(OR(G22="",G22=0,G22="0"),"",LEFT(G22,C16+1))</f>
        <v/>
      </c>
      <c r="I22" s="159" t="str">
        <f t="shared" si="5"/>
        <v/>
      </c>
      <c r="J22" s="91"/>
      <c r="K22" s="246" t="str">
        <f>IF(LEN(TRIM(L22))&gt;0,MAX(K13:K21)+1,"")</f>
        <v/>
      </c>
      <c r="L22" s="110"/>
      <c r="M22" s="696" t="str">
        <f t="shared" si="3"/>
        <v/>
      </c>
      <c r="N22" s="694" t="str">
        <f t="shared" si="4"/>
        <v/>
      </c>
      <c r="O22" s="6"/>
      <c r="P22" s="93" t="s">
        <v>100</v>
      </c>
      <c r="Q22" s="63"/>
      <c r="R22" s="63"/>
      <c r="S22" s="63"/>
      <c r="T22" s="63"/>
      <c r="U22" s="63"/>
      <c r="V22" s="63"/>
      <c r="X22" s="3">
        <v>1</v>
      </c>
    </row>
    <row r="23" spans="2:25" ht="15.75">
      <c r="B23" s="829"/>
      <c r="C23" s="55"/>
      <c r="D23" s="49" t="str" cm="1">
        <f t="array" ref="D23">IF(ROW()=ROW(D14),C17,INDEX(E14:E27,ROW()-ROW(D14)))</f>
        <v/>
      </c>
      <c r="E23" s="89" t="str">
        <f>IF(OR(D23="",C16="",C16&lt;=0,F23=""),"",TRIM(MID(D23,LEN(F23)+1+IF(MID(D23,LEN(F23)+1,1)=" ",1,0),99999)))</f>
        <v/>
      </c>
      <c r="F23" s="49" t="str">
        <f>IF(OR(G23="",G23=0,G23="0"),"",IF(LEN(G23)&lt;=C16,G23,IF(LEN(SUBSTITUTE(H23," ",""))=C16+1,LEFT(G23,C16),LEFT(G23,FIND("§",SUBSTITUTE(H23," ","§",LEN(H23)-LEN(SUBSTITUTE(H23," ",""))))-1))))</f>
        <v/>
      </c>
      <c r="G23" s="49" t="str">
        <f t="shared" si="2"/>
        <v/>
      </c>
      <c r="H23" s="49" t="str">
        <f>IF(OR(G23="",G23=0,G23="0"),"",LEFT(G23,C16+1))</f>
        <v/>
      </c>
      <c r="I23" s="159" t="str">
        <f t="shared" si="5"/>
        <v/>
      </c>
      <c r="J23" s="91"/>
      <c r="K23" s="246" t="str">
        <f>IF(LEN(TRIM(L23))&gt;0,MAX(K13:K22)+1,"")</f>
        <v/>
      </c>
      <c r="L23" s="110"/>
      <c r="M23" s="696" t="str">
        <f t="shared" si="3"/>
        <v/>
      </c>
      <c r="N23" s="694" t="str">
        <f t="shared" si="4"/>
        <v/>
      </c>
      <c r="O23" s="6"/>
      <c r="P23" s="73" t="str">
        <f>"Copiez le texte ajusté colonne "&amp;ADDRESS(ROW(L13),COLUMN(L13),4)</f>
        <v>Copiez le texte ajusté colonne L13</v>
      </c>
      <c r="Q23" s="63"/>
      <c r="R23" s="63"/>
      <c r="S23" s="63"/>
      <c r="T23" s="63"/>
      <c r="U23" s="63"/>
      <c r="V23" s="63"/>
      <c r="X23" s="3">
        <v>1</v>
      </c>
    </row>
    <row r="24" spans="2:25" ht="15.75">
      <c r="B24" s="829"/>
      <c r="C24" s="55"/>
      <c r="D24" s="49" t="str" cm="1">
        <f t="array" ref="D24">IF(ROW()=ROW(D14),C17,INDEX(E14:E27,ROW()-ROW(D14)))</f>
        <v/>
      </c>
      <c r="E24" s="89" t="str">
        <f>IF(OR(D24="",C16="",C16&lt;=0,F24=""),"",TRIM(MID(D24,LEN(F24)+1+IF(MID(D24,LEN(F24)+1,1)=" ",1,0),99999)))</f>
        <v/>
      </c>
      <c r="F24" s="49" t="str">
        <f>IF(OR(G24="",G24=0,G24="0"),"",IF(LEN(G24)&lt;=C16,G24,IF(LEN(SUBSTITUTE(H24," ",""))=C16+1,LEFT(G24,C16),LEFT(G24,FIND("§",SUBSTITUTE(H24," ","§",LEN(H24)-LEN(SUBSTITUTE(H24," ",""))))-1))))</f>
        <v/>
      </c>
      <c r="G24" s="49" t="str">
        <f t="shared" si="2"/>
        <v/>
      </c>
      <c r="H24" s="49" t="str">
        <f>IF(OR(G24="",G24=0,G24="0"),"",LEFT(G24,C16+1))</f>
        <v/>
      </c>
      <c r="I24" s="159" t="str">
        <f t="shared" si="5"/>
        <v/>
      </c>
      <c r="J24" s="91"/>
      <c r="K24" s="246" t="str">
        <f>IF(LEN(TRIM(L24))&gt;0,MAX(K13:K23)+1,"")</f>
        <v/>
      </c>
      <c r="L24" s="110"/>
      <c r="M24" s="696" t="str">
        <f t="shared" si="3"/>
        <v/>
      </c>
      <c r="N24" s="694" t="str">
        <f t="shared" si="4"/>
        <v/>
      </c>
      <c r="O24" s="6"/>
      <c r="P24" s="96" t="s">
        <v>101</v>
      </c>
      <c r="Q24" s="63"/>
      <c r="R24" s="63"/>
      <c r="S24" s="63"/>
      <c r="T24" s="63"/>
      <c r="U24" s="63"/>
      <c r="V24" s="63"/>
      <c r="X24" s="3">
        <v>1</v>
      </c>
    </row>
    <row r="25" spans="2:25" ht="15.75">
      <c r="B25" s="829"/>
      <c r="C25" s="55"/>
      <c r="D25" s="49" t="str" cm="1">
        <f t="array" ref="D25">IF(ROW()=ROW(D14),C17,INDEX(E14:E27,ROW()-ROW(D14)))</f>
        <v/>
      </c>
      <c r="E25" s="89" t="str">
        <f>IF(OR(D25="",C16="",C16&lt;=0,F25=""),"",TRIM(MID(D25,LEN(F25)+1+IF(MID(D25,LEN(F25)+1,1)=" ",1,0),99999)))</f>
        <v/>
      </c>
      <c r="F25" s="49" t="str">
        <f>IF(OR(G25="",G25=0,G25="0"),"",IF(LEN(G25)&lt;=C16,G25,IF(LEN(SUBSTITUTE(H25," ",""))=C16+1,LEFT(G25,C16),LEFT(G25,FIND("§",SUBSTITUTE(H25," ","§",LEN(H25)-LEN(SUBSTITUTE(H25," ",""))))-1))))</f>
        <v/>
      </c>
      <c r="G25" s="49" t="str">
        <f t="shared" si="2"/>
        <v/>
      </c>
      <c r="H25" s="49" t="str">
        <f>IF(OR(G25="",G25=0,G25="0"),"",LEFT(G25,C16+1))</f>
        <v/>
      </c>
      <c r="I25" s="159" t="str">
        <f t="shared" si="5"/>
        <v/>
      </c>
      <c r="J25" s="91"/>
      <c r="K25" s="246" t="str">
        <f>IF(LEN(TRIM(L25))&gt;0,MAX(K13:K24)+1,"")</f>
        <v/>
      </c>
      <c r="L25" s="110"/>
      <c r="M25" s="696" t="str">
        <f t="shared" si="3"/>
        <v/>
      </c>
      <c r="N25" s="694" t="str">
        <f t="shared" si="4"/>
        <v/>
      </c>
      <c r="O25" s="6"/>
      <c r="P25" s="73" t="s">
        <v>102</v>
      </c>
      <c r="Q25" s="63"/>
      <c r="R25" s="63"/>
      <c r="S25" s="63"/>
      <c r="T25" s="63"/>
      <c r="U25" s="63"/>
      <c r="V25" s="63"/>
      <c r="X25" s="3">
        <v>1</v>
      </c>
    </row>
    <row r="26" spans="2:25" ht="15.75">
      <c r="B26" s="829"/>
      <c r="C26" s="55"/>
      <c r="D26" s="49" t="str" cm="1">
        <f t="array" ref="D26">IF(ROW()=ROW(D14),C17,INDEX(E14:E27,ROW()-ROW(D14)))</f>
        <v/>
      </c>
      <c r="E26" s="89" t="str">
        <f>IF(OR(D26="",C16="",C16&lt;=0,F26=""),"",TRIM(MID(D26,LEN(F26)+1+IF(MID(D26,LEN(F26)+1,1)=" ",1,0),99999)))</f>
        <v/>
      </c>
      <c r="F26" s="49" t="str">
        <f>IF(OR(G26="",G26=0,G26="0"),"",IF(LEN(G26)&lt;=C16,G26,IF(LEN(SUBSTITUTE(H26," ",""))=C16+1,LEFT(G26,C16),LEFT(G26,FIND("§",SUBSTITUTE(H26," ","§",LEN(H26)-LEN(SUBSTITUTE(H26," ",""))))-1))))</f>
        <v/>
      </c>
      <c r="G26" s="49" t="str">
        <f t="shared" si="2"/>
        <v/>
      </c>
      <c r="H26" s="49" t="str">
        <f>IF(OR(G26="",G26=0,G26="0"),"",LEFT(G26,C16+1))</f>
        <v/>
      </c>
      <c r="I26" s="159" t="str">
        <f t="shared" si="5"/>
        <v/>
      </c>
      <c r="J26" s="91"/>
      <c r="K26" s="246" t="str">
        <f>IF(LEN(TRIM(L26))&gt;0,MAX(K13:K25)+1,"")</f>
        <v/>
      </c>
      <c r="L26" s="110"/>
      <c r="M26" s="696" t="str">
        <f t="shared" si="3"/>
        <v/>
      </c>
      <c r="N26" s="694" t="str">
        <f t="shared" si="4"/>
        <v/>
      </c>
      <c r="O26" s="6"/>
      <c r="P26" s="73" t="s">
        <v>103</v>
      </c>
      <c r="Q26" s="63"/>
      <c r="R26" s="63"/>
      <c r="S26" s="63"/>
      <c r="T26" s="63"/>
      <c r="U26" s="63"/>
      <c r="V26" s="63"/>
      <c r="X26" s="3">
        <v>1</v>
      </c>
    </row>
    <row r="27" spans="2:25" ht="15.75">
      <c r="B27" s="829"/>
      <c r="C27" s="55"/>
      <c r="D27" s="49" t="str" cm="1">
        <f t="array" ref="D27">IF(ROW()=ROW(D14),C17,INDEX(E14:E27,ROW()-ROW(D14)))</f>
        <v/>
      </c>
      <c r="E27" s="89" t="str">
        <f>IF(OR(D27="",C16="",C16&lt;=0,F27=""),"",TRIM(MID(D27,LEN(F27)+1+IF(MID(D27,LEN(F27)+1,1)=" ",1,0),99999)))</f>
        <v/>
      </c>
      <c r="F27" s="49" t="str">
        <f>IF(OR(G27="",G27=0,G27="0"),"",IF(LEN(G27)&lt;=C16,G27,IF(LEN(SUBSTITUTE(H27," ",""))=C16+1,LEFT(G27,C16),LEFT(G27,FIND("§",SUBSTITUTE(H27," ","§",LEN(H27)-LEN(SUBSTITUTE(H27," ",""))))-1))))</f>
        <v/>
      </c>
      <c r="G27" s="49" t="str">
        <f t="shared" si="2"/>
        <v/>
      </c>
      <c r="H27" s="49" t="str">
        <f>IF(OR(G27="",G27=0,G27="0"),"",LEFT(G27,C16+1))</f>
        <v/>
      </c>
      <c r="I27" s="159" t="str">
        <f t="shared" si="5"/>
        <v/>
      </c>
      <c r="J27" s="91"/>
      <c r="K27" s="246" t="str">
        <f>IF(LEN(TRIM(L27))&gt;0,MAX(K13:K26)+1,"")</f>
        <v/>
      </c>
      <c r="L27" s="110"/>
      <c r="M27" s="696" t="str">
        <f t="shared" si="3"/>
        <v/>
      </c>
      <c r="N27" s="694" t="str">
        <f t="shared" si="4"/>
        <v/>
      </c>
      <c r="O27" s="6"/>
      <c r="P27" s="73" t="s">
        <v>104</v>
      </c>
      <c r="Q27" s="63"/>
      <c r="R27" s="73"/>
      <c r="S27" s="73"/>
      <c r="T27" s="63"/>
      <c r="U27" s="63"/>
      <c r="V27" s="63"/>
      <c r="X27" s="3">
        <v>1</v>
      </c>
    </row>
    <row r="28" spans="2:25" ht="15.75">
      <c r="B28" s="829"/>
      <c r="C28" s="88" t="str">
        <f>IF(TRIM(SUBSTITUTE(J15,CHAR(160),""))="","",J15)</f>
        <v>FAITES UN ESSAIS</v>
      </c>
      <c r="D28" s="49" t="str" cm="1">
        <f t="array" ref="D28">IF(ROW()=ROW(D28),C31,INDEX(E28:E41,ROW()-ROW(D28)))</f>
        <v>FAITES UN ESSAIS</v>
      </c>
      <c r="E28" s="89" t="str">
        <f>IF(OR(D28="",C30="",C30&lt;=0,F28=""),"",TRIM(MID(D28,LEN(F28)+1+IF(MID(D28,LEN(F28)+1,1)=" ",1,0),99999)))</f>
        <v/>
      </c>
      <c r="F28" s="49" t="str">
        <f>IF(OR(G28="",G28=0,G28="0"),"",IF(LEN(G28)&lt;=C30,G28,IF(LEN(SUBSTITUTE(H28," ",""))=C30+1,LEFT(G28,C30),LEFT(G28,FIND("§",SUBSTITUTE(H28," ","§",LEN(H28)-LEN(SUBSTITUTE(H28," ",""))))-1))))</f>
        <v>FAITES UN ESSAIS</v>
      </c>
      <c r="G28" s="49" t="str">
        <f t="shared" si="2"/>
        <v>FAITES UN ESSAIS</v>
      </c>
      <c r="H28" s="49" t="str">
        <f>IF(OR(G28="",G28=0,G28="0"),"",LEFT(G28,C30+1))</f>
        <v>FAITES UN ESSAIS</v>
      </c>
      <c r="I28" s="159" t="str">
        <f t="shared" si="5"/>
        <v/>
      </c>
      <c r="J28" s="91"/>
      <c r="K28" s="246" t="str">
        <f>IF(LEN(TRIM(L28))&gt;0,MAX(K13:K27)+1,"")</f>
        <v/>
      </c>
      <c r="L28" s="110"/>
      <c r="M28" s="696" t="str">
        <f t="shared" si="3"/>
        <v/>
      </c>
      <c r="N28" s="694" t="str">
        <f t="shared" si="4"/>
        <v/>
      </c>
      <c r="O28" s="6"/>
      <c r="P28" s="63"/>
      <c r="Q28" s="63"/>
      <c r="R28" s="35"/>
      <c r="S28" s="35"/>
      <c r="T28" s="63"/>
      <c r="U28" s="63"/>
      <c r="V28" s="63"/>
      <c r="X28" s="3">
        <v>1</v>
      </c>
    </row>
    <row r="29" spans="2:25" ht="15.75">
      <c r="B29" s="829"/>
      <c r="C29" s="55" t="str">
        <f>TRIM(SUBSTITUTE(SUBSTITUTE(SUBSTITUTE(SUBSTITUTE(SUBSTITUTE(SUBSTITUTE(SUBSTITUTE(SUBSTITUTE(SUBSTITUTE(CLEAN(IF(OR(LEFT(C28,1)="-",LEFT(C28,1)="="),MID(C28,2,99999),C28)),"—","-"),"–","-"),CHAR(160)," "),CHAR(9)," "),CHAR(13)," "),CHAR(10)," ")," "," ")," "," ")," "," "))</f>
        <v>FAITES UN ESSAIS</v>
      </c>
      <c r="D29" s="49" t="str" cm="1">
        <f t="array" ref="D29">IF(ROW()=ROW(D28),C31,INDEX(E28:E41,ROW()-ROW(D28)))</f>
        <v/>
      </c>
      <c r="E29" s="89" t="str">
        <f>IF(OR(D29="",C30="",C30&lt;=0,F29=""),"",TRIM(MID(D29,LEN(F29)+1+IF(MID(D29,LEN(F29)+1,1)=" ",1,0),99999)))</f>
        <v/>
      </c>
      <c r="F29" s="49" t="str">
        <f>IF(OR(G29="",G29=0,G29="0"),"",IF(LEN(G29)&lt;=C30,G29,IF(LEN(SUBSTITUTE(H29," ",""))=C30+1,LEFT(G29,C30),LEFT(G29,FIND("§",SUBSTITUTE(H29," ","§",LEN(H29)-LEN(SUBSTITUTE(H29," ",""))))-1))))</f>
        <v/>
      </c>
      <c r="G29" s="49" t="str">
        <f t="shared" si="2"/>
        <v/>
      </c>
      <c r="H29" s="49" t="str">
        <f>IF(OR(G29="",G29=0,G29="0"),"",LEFT(G29,C30+1))</f>
        <v/>
      </c>
      <c r="I29" s="159" t="str">
        <f t="shared" si="5"/>
        <v/>
      </c>
      <c r="J29" s="91"/>
      <c r="K29" s="246" t="str">
        <f>IF(LEN(TRIM(L29))&gt;0,MAX(K13:K28)+1,"")</f>
        <v/>
      </c>
      <c r="L29" s="110"/>
      <c r="M29" s="696" t="str">
        <f t="shared" si="3"/>
        <v/>
      </c>
      <c r="N29" s="694" t="str">
        <f t="shared" si="4"/>
        <v/>
      </c>
      <c r="O29" s="6"/>
      <c r="P29" s="97" t="s">
        <v>105</v>
      </c>
      <c r="Q29" s="35"/>
      <c r="R29" s="35"/>
      <c r="S29" s="35"/>
      <c r="T29" s="63"/>
      <c r="U29" s="63"/>
      <c r="V29" s="63"/>
      <c r="X29" s="3">
        <v>1</v>
      </c>
    </row>
    <row r="30" spans="2:25" ht="15.75">
      <c r="B30" s="829"/>
      <c r="C30" s="92">
        <f>C11</f>
        <v>120</v>
      </c>
      <c r="D30" s="49" t="str" cm="1">
        <f t="array" ref="D30">IF(ROW()=ROW(D28),C31,INDEX(E28:E41,ROW()-ROW(D28)))</f>
        <v/>
      </c>
      <c r="E30" s="89" t="str">
        <f>IF(OR(D30="",C30="",C30&lt;=0,F30=""),"",TRIM(MID(D30,LEN(F30)+1+IF(MID(D30,LEN(F30)+1,1)=" ",1,0),99999)))</f>
        <v/>
      </c>
      <c r="F30" s="49" t="str">
        <f>IF(OR(G30="",G30=0,G30="0"),"",IF(LEN(G30)&lt;=C30,G30,IF(LEN(SUBSTITUTE(H30," ",""))=C30+1,LEFT(G30,C30),LEFT(G30,FIND("§",SUBSTITUTE(H30," ","§",LEN(H30)-LEN(SUBSTITUTE(H30," ",""))))-1))))</f>
        <v/>
      </c>
      <c r="G30" s="49" t="str">
        <f t="shared" si="2"/>
        <v/>
      </c>
      <c r="H30" s="49" t="str">
        <f>IF(OR(G30="",G30=0,G30="0"),"",LEFT(G30,C30+1))</f>
        <v/>
      </c>
      <c r="I30" s="159" t="str">
        <f t="shared" si="5"/>
        <v/>
      </c>
      <c r="J30" s="91"/>
      <c r="K30" s="246" t="str">
        <f>IF(LEN(TRIM(L30))&gt;0,MAX(K13:K29)+1,"")</f>
        <v/>
      </c>
      <c r="L30" s="110"/>
      <c r="M30" s="696" t="str">
        <f t="shared" si="3"/>
        <v/>
      </c>
      <c r="N30" s="694" t="str">
        <f t="shared" si="4"/>
        <v/>
      </c>
      <c r="O30" s="6"/>
      <c r="P30" s="63" t="s">
        <v>106</v>
      </c>
      <c r="Q30" s="35"/>
      <c r="R30" s="35"/>
      <c r="S30" s="35"/>
      <c r="T30" s="63"/>
      <c r="U30" s="63"/>
      <c r="V30" s="63"/>
      <c r="X30" s="3">
        <v>1</v>
      </c>
    </row>
    <row r="31" spans="2:25" ht="15.75">
      <c r="B31" s="829"/>
      <c r="C31" s="55" t="str">
        <f>IF(UPPER(TRIM(C12))="X",C35,C29)</f>
        <v>FAITES UN ESSAIS</v>
      </c>
      <c r="D31" s="49" t="str" cm="1">
        <f t="array" ref="D31">IF(ROW()=ROW(D28),C31,INDEX(E28:E41,ROW()-ROW(D28)))</f>
        <v/>
      </c>
      <c r="E31" s="89" t="str">
        <f>IF(OR(D31="",C30="",C30&lt;=0,F31=""),"",TRIM(MID(D31,LEN(F31)+1+IF(MID(D31,LEN(F31)+1,1)=" ",1,0),99999)))</f>
        <v/>
      </c>
      <c r="F31" s="49" t="str">
        <f>IF(OR(G31="",G31=0,G31="0"),"",IF(LEN(G31)&lt;=C30,G31,IF(LEN(SUBSTITUTE(H31," ",""))=C30+1,LEFT(G31,C30),LEFT(G31,FIND("§",SUBSTITUTE(H31," ","§",LEN(H31)-LEN(SUBSTITUTE(H31," ",""))))-1))))</f>
        <v/>
      </c>
      <c r="G31" s="49" t="str">
        <f t="shared" si="2"/>
        <v/>
      </c>
      <c r="H31" s="49" t="str">
        <f>IF(OR(G31="",G31=0,G31="0"),"",LEFT(G31,C30+1))</f>
        <v/>
      </c>
      <c r="I31" s="159" t="str">
        <f t="shared" si="5"/>
        <v/>
      </c>
      <c r="J31" s="91"/>
      <c r="K31" s="246" t="str">
        <f>IF(LEN(TRIM(L31))&gt;0,MAX(K13:K30)+1,"")</f>
        <v/>
      </c>
      <c r="L31" s="110"/>
      <c r="M31" s="696" t="str">
        <f t="shared" si="3"/>
        <v/>
      </c>
      <c r="N31" s="694" t="str">
        <f t="shared" si="4"/>
        <v/>
      </c>
      <c r="O31" s="6"/>
      <c r="P31" s="63"/>
      <c r="Q31" s="35"/>
      <c r="R31" s="35"/>
      <c r="S31" s="35"/>
      <c r="T31" s="63"/>
      <c r="U31" s="63"/>
      <c r="V31" s="63"/>
      <c r="X31" s="3">
        <v>1</v>
      </c>
    </row>
    <row r="32" spans="2:25" ht="15.75">
      <c r="B32" s="829"/>
      <c r="C32" s="94" t="str">
        <f>TRIM(SUBSTITUTE(SUBSTITUTE(SUBSTITUTE(SUBSTITUTE(SUBSTITUTE(SUBSTITUTE(SUBSTITUTE(SUBSTITUTE(SUBSTITUTE(SUBSTITUTE(C29,","," "),";"," "),":"," "),"!"," "),"?"," "),"…"," "),"»"," "),"«"," "),"/"," "),"."," "))</f>
        <v>FAITES UN ESSAIS</v>
      </c>
      <c r="D32" s="49" t="str" cm="1">
        <f t="array" ref="D32">IF(ROW()=ROW(D28),C31,INDEX(E28:E41,ROW()-ROW(D28)))</f>
        <v/>
      </c>
      <c r="E32" s="89" t="str">
        <f>IF(OR(D32="",C30="",C30&lt;=0,F32=""),"",TRIM(MID(D32,LEN(F32)+1+IF(MID(D32,LEN(F32)+1,1)=" ",1,0),99999)))</f>
        <v/>
      </c>
      <c r="F32" s="49" t="str">
        <f>IF(OR(G32="",G32=0,G32="0"),"",IF(LEN(G32)&lt;=C30,G32,IF(LEN(SUBSTITUTE(H32," ",""))=C30+1,LEFT(G32,C30),LEFT(G32,FIND("§",SUBSTITUTE(H32," ","§",LEN(H32)-LEN(SUBSTITUTE(H32," ",""))))-1))))</f>
        <v/>
      </c>
      <c r="G32" s="49" t="str">
        <f t="shared" si="2"/>
        <v/>
      </c>
      <c r="H32" s="49" t="str">
        <f>IF(OR(G32="",G32=0,G32="0"),"",LEFT(G32,C30+1))</f>
        <v/>
      </c>
      <c r="I32" s="159" t="str">
        <f t="shared" si="5"/>
        <v/>
      </c>
      <c r="J32" s="91"/>
      <c r="K32" s="246" t="str">
        <f>IF(LEN(TRIM(L32))&gt;0,MAX(K13:K31)+1,"")</f>
        <v/>
      </c>
      <c r="L32" s="110"/>
      <c r="M32" s="696" t="str">
        <f t="shared" si="3"/>
        <v/>
      </c>
      <c r="N32" s="694" t="str">
        <f t="shared" si="4"/>
        <v/>
      </c>
      <c r="O32" s="6"/>
      <c r="P32" s="97" t="s">
        <v>107</v>
      </c>
      <c r="Q32" s="35"/>
      <c r="R32" s="35"/>
      <c r="S32" s="35"/>
      <c r="T32" s="63"/>
      <c r="U32" s="63"/>
      <c r="V32" s="63"/>
      <c r="X32" s="3">
        <v>1</v>
      </c>
    </row>
    <row r="33" spans="2:24" ht="15.75">
      <c r="B33" s="829"/>
      <c r="C33" s="49" t="str">
        <f>TRIM(SUBSTITUTE(SUBSTITUTE(SUBSTITUTE(SUBSTITUTE(SUBSTITUTE(SUBSTITUTE(SUBSTITUTE(SUBSTITUTE(C32,"("," "),")"," "),CHAR(34)," "),"-"," "),"_"," "),"&lt;"," "),"&gt;"," "),"="," "))</f>
        <v>FAITES UN ESSAIS</v>
      </c>
      <c r="D33" s="49" t="str" cm="1">
        <f t="array" ref="D33">IF(ROW()=ROW(D28),C31,INDEX(E28:E41,ROW()-ROW(D28)))</f>
        <v/>
      </c>
      <c r="E33" s="89" t="str">
        <f>IF(OR(D33="",C30="",C30&lt;=0,F33=""),"",TRIM(MID(D33,LEN(F33)+1+IF(MID(D33,LEN(F33)+1,1)=" ",1,0),99999)))</f>
        <v/>
      </c>
      <c r="F33" s="49" t="str">
        <f>IF(OR(G33="",G33=0,G33="0"),"",IF(LEN(G33)&lt;=C30,G33,IF(LEN(SUBSTITUTE(H33," ",""))=C30+1,LEFT(G33,C30),LEFT(G33,FIND("§",SUBSTITUTE(H33," ","§",LEN(H33)-LEN(SUBSTITUTE(H33," ",""))))-1))))</f>
        <v/>
      </c>
      <c r="G33" s="49" t="str">
        <f t="shared" si="2"/>
        <v/>
      </c>
      <c r="H33" s="49" t="str">
        <f>IF(OR(G33="",G33=0,G33="0"),"",LEFT(G33,C30+1))</f>
        <v/>
      </c>
      <c r="I33" s="159" t="str">
        <f t="shared" si="5"/>
        <v/>
      </c>
      <c r="J33" s="91"/>
      <c r="K33" s="246" t="str">
        <f>IF(LEN(TRIM(L33))&gt;0,MAX(K13:K32)+1,"")</f>
        <v/>
      </c>
      <c r="L33" s="110"/>
      <c r="M33" s="696" t="str">
        <f t="shared" si="3"/>
        <v/>
      </c>
      <c r="N33" s="694" t="str">
        <f t="shared" si="4"/>
        <v/>
      </c>
      <c r="O33" s="6"/>
      <c r="P33" s="63" t="s">
        <v>108</v>
      </c>
      <c r="Q33" s="35"/>
      <c r="R33" s="35"/>
      <c r="S33" s="35"/>
      <c r="T33" s="63"/>
      <c r="U33" s="63"/>
      <c r="V33" s="63"/>
      <c r="X33" s="3">
        <v>1</v>
      </c>
    </row>
    <row r="34" spans="2:24" ht="15.75">
      <c r="B34" s="829"/>
      <c r="C34" s="55" t="str">
        <f>TRIM(SUBSTITUTE(SUBSTITUTE(SUBSTITUTE(SUBSTITUTE(C33,"►"," "),"▼"," "),"▲"," "),"◄"," "))</f>
        <v>FAITES UN ESSAIS</v>
      </c>
      <c r="D34" s="49" t="str" cm="1">
        <f t="array" ref="D34">IF(ROW()=ROW(D28),C31,INDEX(E28:E41,ROW()-ROW(D28)))</f>
        <v/>
      </c>
      <c r="E34" s="89" t="str">
        <f>IF(OR(D34="",C30="",C30&lt;=0,F34=""),"",TRIM(MID(D34,LEN(F34)+1+IF(MID(D34,LEN(F34)+1,1)=" ",1,0),99999)))</f>
        <v/>
      </c>
      <c r="F34" s="49" t="str">
        <f>IF(OR(G34="",G34=0,G34="0"),"",IF(LEN(G34)&lt;=C30,G34,IF(LEN(SUBSTITUTE(H34," ",""))=C30+1,LEFT(G34,C30),LEFT(G34,FIND("§",SUBSTITUTE(H34," ","§",LEN(H34)-LEN(SUBSTITUTE(H34," ",""))))-1))))</f>
        <v/>
      </c>
      <c r="G34" s="49" t="str">
        <f t="shared" si="2"/>
        <v/>
      </c>
      <c r="H34" s="49" t="str">
        <f>IF(OR(G34="",G34=0,G34="0"),"",LEFT(G34,C30+1))</f>
        <v/>
      </c>
      <c r="I34" s="159" t="str">
        <f t="shared" si="5"/>
        <v/>
      </c>
      <c r="J34" s="91"/>
      <c r="K34" s="246" t="str">
        <f>IF(LEN(TRIM(L34))&gt;0,MAX(K13:K33)+1,"")</f>
        <v/>
      </c>
      <c r="L34" s="110"/>
      <c r="M34" s="696" t="str">
        <f t="shared" si="3"/>
        <v/>
      </c>
      <c r="N34" s="694" t="str">
        <f t="shared" si="4"/>
        <v/>
      </c>
      <c r="O34" s="6"/>
      <c r="P34" s="63"/>
      <c r="Q34" s="35"/>
      <c r="R34" s="35"/>
      <c r="S34" s="35"/>
      <c r="T34" s="63"/>
      <c r="U34" s="63"/>
      <c r="V34" s="63"/>
      <c r="X34" s="3">
        <v>1</v>
      </c>
    </row>
    <row r="35" spans="2:24" ht="15.75">
      <c r="B35" s="829"/>
      <c r="C35" s="55" t="str">
        <f>TRIM(SUBSTITUTE(SUBSTITUTE(C34,"“"," "),"”"," "))</f>
        <v>FAITES UN ESSAIS</v>
      </c>
      <c r="D35" s="49" t="str" cm="1">
        <f t="array" ref="D35">IF(ROW()=ROW(D28),C31,INDEX(E28:E41,ROW()-ROW(D28)))</f>
        <v/>
      </c>
      <c r="E35" s="89" t="str">
        <f>IF(OR(D35="",C30="",C30&lt;=0,F35=""),"",TRIM(MID(D35,LEN(F35)+1+IF(MID(D35,LEN(F35)+1,1)=" ",1,0),99999)))</f>
        <v/>
      </c>
      <c r="F35" s="49" t="str">
        <f>IF(OR(G35="",G35=0,G35="0"),"",IF(LEN(G35)&lt;=C30,G35,IF(LEN(SUBSTITUTE(H35," ",""))=C30+1,LEFT(G35,C30),LEFT(G35,FIND("§",SUBSTITUTE(H35," ","§",LEN(H35)-LEN(SUBSTITUTE(H35," ",""))))-1))))</f>
        <v/>
      </c>
      <c r="G35" s="49" t="str">
        <f t="shared" si="2"/>
        <v/>
      </c>
      <c r="H35" s="49" t="str">
        <f>IF(OR(G35="",G35=0,G35="0"),"",LEFT(G35,C30+1))</f>
        <v/>
      </c>
      <c r="I35" s="159" t="str">
        <f t="shared" si="5"/>
        <v/>
      </c>
      <c r="J35" s="91"/>
      <c r="K35" s="246" t="str">
        <f>IF(LEN(TRIM(L35))&gt;0,MAX(K13:K34)+1,"")</f>
        <v/>
      </c>
      <c r="L35" s="110"/>
      <c r="M35" s="696" t="str">
        <f t="shared" si="3"/>
        <v/>
      </c>
      <c r="N35" s="694" t="str">
        <f t="shared" si="4"/>
        <v/>
      </c>
      <c r="O35" s="6"/>
      <c r="P35" s="97" t="s">
        <v>109</v>
      </c>
      <c r="Q35" s="63"/>
      <c r="R35" s="63"/>
      <c r="S35" s="63"/>
      <c r="T35" s="63"/>
      <c r="U35" s="63"/>
      <c r="V35" s="63"/>
      <c r="X35" s="3">
        <v>1</v>
      </c>
    </row>
    <row r="36" spans="2:24" ht="15.75" customHeight="1">
      <c r="B36" s="829"/>
      <c r="C36" s="55"/>
      <c r="D36" s="49" t="str" cm="1">
        <f t="array" ref="D36">IF(ROW()=ROW(D28),C31,INDEX(E28:E41,ROW()-ROW(D28)))</f>
        <v/>
      </c>
      <c r="E36" s="89" t="str">
        <f>IF(OR(D36="",C30="",C30&lt;=0,F36=""),"",TRIM(MID(D36,LEN(F36)+1+IF(MID(D36,LEN(F36)+1,1)=" ",1,0),99999)))</f>
        <v/>
      </c>
      <c r="F36" s="49" t="str">
        <f>IF(OR(G36="",G36=0,G36="0"),"",IF(LEN(G36)&lt;=C30,G36,IF(LEN(SUBSTITUTE(H36," ",""))=C30+1,LEFT(G36,C30),LEFT(G36,FIND("§",SUBSTITUTE(H36," ","§",LEN(H36)-LEN(SUBSTITUTE(H36," ",""))))-1))))</f>
        <v/>
      </c>
      <c r="G36" s="49" t="str">
        <f t="shared" si="2"/>
        <v/>
      </c>
      <c r="H36" s="49" t="str">
        <f>IF(OR(G36="",G36=0,G36="0"),"",LEFT(G36,C30+1))</f>
        <v/>
      </c>
      <c r="I36" s="159" t="str">
        <f t="shared" si="5"/>
        <v/>
      </c>
      <c r="J36" s="91"/>
      <c r="K36" s="246" t="str">
        <f>IF(LEN(TRIM(L36))&gt;0,MAX(K13:K35)+1,"")</f>
        <v/>
      </c>
      <c r="L36" s="110"/>
      <c r="M36" s="696" t="str">
        <f t="shared" si="3"/>
        <v/>
      </c>
      <c r="N36" s="694" t="str">
        <f t="shared" si="4"/>
        <v/>
      </c>
      <c r="O36" s="6"/>
      <c r="P36" s="63" t="s">
        <v>110</v>
      </c>
      <c r="Q36" s="63"/>
      <c r="R36" s="63"/>
      <c r="S36" s="63"/>
      <c r="T36" s="63"/>
      <c r="U36" s="63"/>
      <c r="V36" s="63"/>
      <c r="X36" s="3">
        <v>1</v>
      </c>
    </row>
    <row r="37" spans="2:24" ht="15.75">
      <c r="B37" s="829"/>
      <c r="C37" s="55"/>
      <c r="D37" s="49" t="str" cm="1">
        <f t="array" ref="D37">IF(ROW()=ROW(D28),C31,INDEX(E28:E41,ROW()-ROW(D28)))</f>
        <v/>
      </c>
      <c r="E37" s="89" t="str">
        <f>IF(OR(D37="",C30="",C30&lt;=0,F37=""),"",TRIM(MID(D37,LEN(F37)+1+IF(MID(D37,LEN(F37)+1,1)=" ",1,0),99999)))</f>
        <v/>
      </c>
      <c r="F37" s="49" t="str">
        <f>IF(OR(G37="",G37=0,G37="0"),"",IF(LEN(G37)&lt;=C30,G37,IF(LEN(SUBSTITUTE(H37," ",""))=C30+1,LEFT(G37,C30),LEFT(G37,FIND("§",SUBSTITUTE(H37," ","§",LEN(H37)-LEN(SUBSTITUTE(H37," ",""))))-1))))</f>
        <v/>
      </c>
      <c r="G37" s="49" t="str">
        <f t="shared" si="2"/>
        <v/>
      </c>
      <c r="H37" s="49" t="str">
        <f>IF(OR(G37="",G37=0,G37="0"),"",LEFT(G37,C30+1))</f>
        <v/>
      </c>
      <c r="I37" s="159" t="str">
        <f t="shared" si="5"/>
        <v/>
      </c>
      <c r="J37" s="91"/>
      <c r="K37" s="246" t="str">
        <f>IF(LEN(TRIM(L37))&gt;0,MAX(K13:K36)+1,"")</f>
        <v/>
      </c>
      <c r="L37" s="110"/>
      <c r="M37" s="696" t="str">
        <f t="shared" si="3"/>
        <v/>
      </c>
      <c r="N37" s="694" t="str">
        <f t="shared" si="4"/>
        <v/>
      </c>
      <c r="O37" s="6"/>
      <c r="P37" s="63"/>
      <c r="Q37" s="63"/>
      <c r="R37" s="63"/>
      <c r="S37" s="63"/>
      <c r="T37" s="63"/>
      <c r="U37" s="63"/>
      <c r="V37" s="63"/>
      <c r="X37" s="3">
        <v>1</v>
      </c>
    </row>
    <row r="38" spans="2:24" ht="15.75">
      <c r="B38" s="829"/>
      <c r="C38" s="55"/>
      <c r="D38" s="49" t="str" cm="1">
        <f t="array" ref="D38">IF(ROW()=ROW(D28),C31,INDEX(E28:E41,ROW()-ROW(D28)))</f>
        <v/>
      </c>
      <c r="E38" s="89" t="str">
        <f>IF(OR(D38="",C30="",C30&lt;=0,F38=""),"",TRIM(MID(D38,LEN(F38)+1+IF(MID(D38,LEN(F38)+1,1)=" ",1,0),99999)))</f>
        <v/>
      </c>
      <c r="F38" s="49" t="str">
        <f>IF(OR(G38="",G38=0,G38="0"),"",IF(LEN(G38)&lt;=C30,G38,IF(LEN(SUBSTITUTE(H38," ",""))=C30+1,LEFT(G38,C30),LEFT(G38,FIND("§",SUBSTITUTE(H38," ","§",LEN(H38)-LEN(SUBSTITUTE(H38," ",""))))-1))))</f>
        <v/>
      </c>
      <c r="G38" s="49" t="str">
        <f t="shared" si="2"/>
        <v/>
      </c>
      <c r="H38" s="49" t="str">
        <f>IF(OR(G38="",G38=0,G38="0"),"",LEFT(G38,C30+1))</f>
        <v/>
      </c>
      <c r="I38" s="159" t="str">
        <f t="shared" si="5"/>
        <v/>
      </c>
      <c r="J38" s="91"/>
      <c r="K38" s="246" t="str">
        <f>IF(LEN(TRIM(L38))&gt;0,MAX(K13:K37)+1,"")</f>
        <v/>
      </c>
      <c r="L38" s="110"/>
      <c r="M38" s="696" t="str">
        <f t="shared" si="3"/>
        <v/>
      </c>
      <c r="N38" s="694" t="str">
        <f t="shared" si="4"/>
        <v/>
      </c>
      <c r="O38" s="6"/>
      <c r="P38" s="17" t="s">
        <v>111</v>
      </c>
      <c r="Q38" s="63"/>
      <c r="R38" s="63"/>
      <c r="S38" s="63"/>
      <c r="T38" s="63"/>
      <c r="U38" s="63"/>
      <c r="V38" s="63"/>
      <c r="X38" s="3">
        <v>1</v>
      </c>
    </row>
    <row r="39" spans="2:24" ht="15.75">
      <c r="B39" s="829"/>
      <c r="C39" s="55"/>
      <c r="D39" s="49" t="str" cm="1">
        <f t="array" ref="D39">IF(ROW()=ROW(D28),C31,INDEX(E28:E41,ROW()-ROW(D28)))</f>
        <v/>
      </c>
      <c r="E39" s="89" t="str">
        <f>IF(OR(D39="",C30="",C30&lt;=0,F39=""),"",TRIM(MID(D39,LEN(F39)+1+IF(MID(D39,LEN(F39)+1,1)=" ",1,0),99999)))</f>
        <v/>
      </c>
      <c r="F39" s="49" t="str">
        <f>IF(OR(G39="",G39=0,G39="0"),"",IF(LEN(G39)&lt;=C30,G39,IF(LEN(SUBSTITUTE(H39," ",""))=C30+1,LEFT(G39,C30),LEFT(G39,FIND("§",SUBSTITUTE(H39," ","§",LEN(H39)-LEN(SUBSTITUTE(H39," ",""))))-1))))</f>
        <v/>
      </c>
      <c r="G39" s="49" t="str">
        <f t="shared" si="2"/>
        <v/>
      </c>
      <c r="H39" s="49" t="str">
        <f>IF(OR(G39="",G39=0,G39="0"),"",LEFT(G39,C30+1))</f>
        <v/>
      </c>
      <c r="I39" s="159" t="str">
        <f t="shared" si="5"/>
        <v/>
      </c>
      <c r="J39" s="91"/>
      <c r="K39" s="246" t="str">
        <f>IF(LEN(TRIM(L39))&gt;0,MAX(K13:K38)+1,"")</f>
        <v/>
      </c>
      <c r="L39" s="110"/>
      <c r="M39" s="696" t="str">
        <f t="shared" si="3"/>
        <v/>
      </c>
      <c r="N39" s="694" t="str">
        <f t="shared" si="4"/>
        <v/>
      </c>
      <c r="O39" s="6"/>
      <c r="P39" s="17" t="s">
        <v>112</v>
      </c>
      <c r="Q39" s="63"/>
      <c r="R39" s="63"/>
      <c r="S39" s="63"/>
      <c r="T39" s="63"/>
      <c r="U39" s="63"/>
      <c r="V39" s="63"/>
      <c r="X39" s="3">
        <v>1</v>
      </c>
    </row>
    <row r="40" spans="2:24" ht="15.75">
      <c r="B40" s="829"/>
      <c r="C40" s="55"/>
      <c r="D40" s="49" t="str" cm="1">
        <f t="array" ref="D40">IF(ROW()=ROW(D28),C31,INDEX(E28:E41,ROW()-ROW(D28)))</f>
        <v/>
      </c>
      <c r="E40" s="89" t="str">
        <f>IF(OR(D40="",C30="",C30&lt;=0,F40=""),"",TRIM(MID(D40,LEN(F40)+1+IF(MID(D40,LEN(F40)+1,1)=" ",1,0),99999)))</f>
        <v/>
      </c>
      <c r="F40" s="49" t="str">
        <f>IF(OR(G40="",G40=0,G40="0"),"",IF(LEN(G40)&lt;=C30,G40,IF(LEN(SUBSTITUTE(H40," ",""))=C30+1,LEFT(G40,C30),LEFT(G40,FIND("§",SUBSTITUTE(H40," ","§",LEN(H40)-LEN(SUBSTITUTE(H40," ",""))))-1))))</f>
        <v/>
      </c>
      <c r="G40" s="49" t="str">
        <f t="shared" si="2"/>
        <v/>
      </c>
      <c r="H40" s="49" t="str">
        <f>IF(OR(G40="",G40=0,G40="0"),"",LEFT(G40,C30+1))</f>
        <v/>
      </c>
      <c r="I40" s="159" t="str">
        <f t="shared" si="5"/>
        <v/>
      </c>
      <c r="J40" s="91"/>
      <c r="K40" s="246" t="str">
        <f>IF(LEN(TRIM(L40))&gt;0,MAX(K13:K39)+1,"")</f>
        <v/>
      </c>
      <c r="L40" s="110"/>
      <c r="M40" s="696" t="str">
        <f t="shared" si="3"/>
        <v/>
      </c>
      <c r="N40" s="694" t="str">
        <f t="shared" si="4"/>
        <v/>
      </c>
      <c r="O40" s="6"/>
      <c r="P40" s="63"/>
      <c r="Q40" s="63"/>
      <c r="R40" s="63"/>
      <c r="S40" s="63"/>
      <c r="T40" s="63"/>
      <c r="U40" s="63"/>
      <c r="V40" s="63"/>
      <c r="X40" s="3">
        <v>1</v>
      </c>
    </row>
    <row r="41" spans="2:24" ht="15.75">
      <c r="B41" s="829"/>
      <c r="C41" s="55"/>
      <c r="D41" s="49" t="str" cm="1">
        <f t="array" ref="D41">IF(ROW()=ROW(D28),C31,INDEX(E28:E41,ROW()-ROW(D28)))</f>
        <v/>
      </c>
      <c r="E41" s="89" t="str">
        <f>IF(OR(D41="",C30="",C30&lt;=0,F41=""),"",TRIM(MID(D41,LEN(F41)+1+IF(MID(D41,LEN(F41)+1,1)=" ",1,0),99999)))</f>
        <v/>
      </c>
      <c r="F41" s="49" t="str">
        <f>IF(OR(G41="",G41=0,G41="0"),"",IF(LEN(G41)&lt;=C30,G41,IF(LEN(SUBSTITUTE(H41," ",""))=C30+1,LEFT(G41,C30),LEFT(G41,FIND("§",SUBSTITUTE(H41," ","§",LEN(H41)-LEN(SUBSTITUTE(H41," ",""))))-1))))</f>
        <v/>
      </c>
      <c r="G41" s="49" t="str">
        <f t="shared" si="2"/>
        <v/>
      </c>
      <c r="H41" s="49" t="str">
        <f>IF(OR(G41="",G41=0,G41="0"),"",LEFT(G41,C30+1))</f>
        <v/>
      </c>
      <c r="I41" s="159" t="str">
        <f t="shared" si="5"/>
        <v/>
      </c>
      <c r="J41" s="91"/>
      <c r="K41" s="246" t="str">
        <f>IF(LEN(TRIM(L41))&gt;0,MAX(K13:K40)+1,"")</f>
        <v/>
      </c>
      <c r="L41" s="110"/>
      <c r="M41" s="696" t="str">
        <f t="shared" si="3"/>
        <v/>
      </c>
      <c r="N41" s="694" t="str">
        <f t="shared" si="4"/>
        <v/>
      </c>
      <c r="O41" s="6"/>
      <c r="P41" s="63" t="s">
        <v>113</v>
      </c>
      <c r="Q41" s="63"/>
      <c r="R41" s="63"/>
      <c r="S41" s="63"/>
      <c r="T41" s="63"/>
      <c r="U41" s="63"/>
      <c r="V41" s="63"/>
      <c r="X41" s="3">
        <v>1</v>
      </c>
    </row>
    <row r="42" spans="2:24" ht="15.75">
      <c r="B42" s="829"/>
      <c r="C42" s="88" t="str">
        <f>IF(TRIM(SUBSTITUTE(J16,CHAR(160),""))="","",J16)</f>
        <v>▼</v>
      </c>
      <c r="D42" s="49" t="str" cm="1">
        <f t="array" ref="D42">IF(ROW()=ROW(D42),C45,INDEX(E42:E55,ROW()-ROW(D42)))</f>
        <v>▼</v>
      </c>
      <c r="E42" s="89" t="str">
        <f>IF(OR(D42="",C44="",C44&lt;=0,F42=""),"",TRIM(MID(D42,LEN(F42)+1+IF(MID(D42,LEN(F42)+1,1)=" ",1,0),99999)))</f>
        <v/>
      </c>
      <c r="F42" s="49" t="str">
        <f>IF(OR(G42="",G42=0,G42="0"),"",IF(LEN(G42)&lt;=C44,G42,IF(LEN(SUBSTITUTE(H42," ",""))=C44+1,LEFT(G42,C44),LEFT(G42,FIND("§",SUBSTITUTE(H42," ","§",LEN(H42)-LEN(SUBSTITUTE(H42," ",""))))-1))))</f>
        <v>▼</v>
      </c>
      <c r="G42" s="49" t="str">
        <f t="shared" si="2"/>
        <v>▼</v>
      </c>
      <c r="H42" s="49" t="str">
        <f>IF(OR(G42="",G42=0,G42="0"),"",LEFT(G42,C44+1))</f>
        <v>▼</v>
      </c>
      <c r="I42" s="159" t="str">
        <f t="shared" si="5"/>
        <v/>
      </c>
      <c r="J42" s="91"/>
      <c r="K42" s="246" t="str">
        <f>IF(LEN(TRIM(L42))&gt;0,MAX(K13:K41)+1,"")</f>
        <v/>
      </c>
      <c r="L42" s="110"/>
      <c r="M42" s="696" t="str">
        <f t="shared" si="3"/>
        <v/>
      </c>
      <c r="N42" s="694" t="str">
        <f t="shared" si="4"/>
        <v/>
      </c>
      <c r="O42" s="6"/>
      <c r="P42" s="63" t="s">
        <v>114</v>
      </c>
      <c r="Q42" s="63"/>
      <c r="R42" s="63"/>
      <c r="S42" s="63"/>
      <c r="T42" s="63"/>
      <c r="U42" s="63"/>
      <c r="V42" s="63"/>
      <c r="X42" s="3">
        <v>1</v>
      </c>
    </row>
    <row r="43" spans="2:24" ht="15.75">
      <c r="B43" s="829"/>
      <c r="C43" s="55" t="str">
        <f>TRIM(SUBSTITUTE(SUBSTITUTE(SUBSTITUTE(SUBSTITUTE(SUBSTITUTE(SUBSTITUTE(SUBSTITUTE(SUBSTITUTE(SUBSTITUTE(CLEAN(IF(OR(LEFT(C42,1)="-",LEFT(C42,1)="="),MID(C42,2,99999),C42)),"—","-"),"–","-"),CHAR(160)," "),CHAR(9)," "),CHAR(13)," "),CHAR(10)," ")," "," ")," "," ")," "," "))</f>
        <v>▼</v>
      </c>
      <c r="D43" s="49" t="str" cm="1">
        <f t="array" ref="D43">IF(ROW()=ROW(D42),C45,INDEX(E42:E55,ROW()-ROW(D42)))</f>
        <v/>
      </c>
      <c r="E43" s="89" t="str">
        <f>IF(OR(D43="",C44="",C44&lt;=0,F43=""),"",TRIM(MID(D43,LEN(F43)+1+IF(MID(D43,LEN(F43)+1,1)=" ",1,0),99999)))</f>
        <v/>
      </c>
      <c r="F43" s="49" t="str">
        <f>IF(OR(G43="",G43=0,G43="0"),"",IF(LEN(G43)&lt;=C44,G43,IF(LEN(SUBSTITUTE(H43," ",""))=C44+1,LEFT(G43,C44),LEFT(G43,FIND("§",SUBSTITUTE(H43," ","§",LEN(H43)-LEN(SUBSTITUTE(H43," ",""))))-1))))</f>
        <v/>
      </c>
      <c r="G43" s="49" t="str">
        <f t="shared" si="2"/>
        <v/>
      </c>
      <c r="H43" s="49" t="str">
        <f>IF(OR(G43="",G43=0,G43="0"),"",LEFT(G43,C44+1))</f>
        <v/>
      </c>
      <c r="I43" s="159" t="str">
        <f t="shared" si="5"/>
        <v/>
      </c>
      <c r="J43" s="91"/>
      <c r="K43" s="246" t="str">
        <f>IF(LEN(TRIM(L43))&gt;0,MAX(K13:K42)+1,"")</f>
        <v/>
      </c>
      <c r="L43" s="110"/>
      <c r="M43" s="696" t="str">
        <f t="shared" si="3"/>
        <v/>
      </c>
      <c r="N43" s="694" t="str">
        <f t="shared" si="4"/>
        <v/>
      </c>
      <c r="O43" s="6"/>
      <c r="P43" s="63"/>
      <c r="Q43" s="63"/>
      <c r="R43" s="63"/>
      <c r="S43" s="63"/>
      <c r="T43" s="63"/>
      <c r="U43" s="63"/>
      <c r="V43" s="63"/>
      <c r="X43" s="3">
        <v>1</v>
      </c>
    </row>
    <row r="44" spans="2:24" ht="15.75">
      <c r="B44" s="829"/>
      <c r="C44" s="92">
        <f>C11</f>
        <v>120</v>
      </c>
      <c r="D44" s="49" t="str" cm="1">
        <f t="array" ref="D44">IF(ROW()=ROW(D42),C45,INDEX(E42:E55,ROW()-ROW(D42)))</f>
        <v/>
      </c>
      <c r="E44" s="89" t="str">
        <f>IF(OR(D44="",C44="",C44&lt;=0,F44=""),"",TRIM(MID(D44,LEN(F44)+1+IF(MID(D44,LEN(F44)+1,1)=" ",1,0),99999)))</f>
        <v/>
      </c>
      <c r="F44" s="49" t="str">
        <f>IF(OR(G44="",G44=0,G44="0"),"",IF(LEN(G44)&lt;=C44,G44,IF(LEN(SUBSTITUTE(H44," ",""))=C44+1,LEFT(G44,C44),LEFT(G44,FIND("§",SUBSTITUTE(H44," ","§",LEN(H44)-LEN(SUBSTITUTE(H44," ",""))))-1))))</f>
        <v/>
      </c>
      <c r="G44" s="49" t="str">
        <f t="shared" si="2"/>
        <v/>
      </c>
      <c r="H44" s="49" t="str">
        <f>IF(OR(G44="",G44=0,G44="0"),"",LEFT(G44,C44+1))</f>
        <v/>
      </c>
      <c r="I44" s="159" t="str">
        <f t="shared" si="5"/>
        <v/>
      </c>
      <c r="J44" s="91"/>
      <c r="K44" s="246" t="str">
        <f>IF(LEN(TRIM(L44))&gt;0,MAX(K13:K43)+1,"")</f>
        <v/>
      </c>
      <c r="L44" s="110"/>
      <c r="M44" s="696" t="str">
        <f t="shared" si="3"/>
        <v/>
      </c>
      <c r="N44" s="694" t="str">
        <f t="shared" si="4"/>
        <v/>
      </c>
      <c r="O44" s="6"/>
      <c r="P44" s="98" t="s">
        <v>115</v>
      </c>
      <c r="Q44" s="63"/>
      <c r="R44" s="63"/>
      <c r="S44" s="63"/>
      <c r="T44" s="63"/>
      <c r="U44" s="63"/>
      <c r="V44" s="63"/>
      <c r="X44" s="3">
        <v>1</v>
      </c>
    </row>
    <row r="45" spans="2:24" ht="15.75">
      <c r="B45" s="829"/>
      <c r="C45" s="55" t="str">
        <f>IF(UPPER(TRIM(C12))="X",C49,C43)</f>
        <v>▼</v>
      </c>
      <c r="D45" s="49" t="str" cm="1">
        <f t="array" ref="D45">IF(ROW()=ROW(D42),C45,INDEX(E42:E55,ROW()-ROW(D42)))</f>
        <v/>
      </c>
      <c r="E45" s="89" t="str">
        <f>IF(OR(D45="",C44="",C44&lt;=0,F45=""),"",TRIM(MID(D45,LEN(F45)+1+IF(MID(D45,LEN(F45)+1,1)=" ",1,0),99999)))</f>
        <v/>
      </c>
      <c r="F45" s="49" t="str">
        <f>IF(OR(G45="",G45=0,G45="0"),"",IF(LEN(G45)&lt;=C44,G45,IF(LEN(SUBSTITUTE(H45," ",""))=C44+1,LEFT(G45,C44),LEFT(G45,FIND("§",SUBSTITUTE(H45," ","§",LEN(H45)-LEN(SUBSTITUTE(H45," ",""))))-1))))</f>
        <v/>
      </c>
      <c r="G45" s="49" t="str">
        <f t="shared" si="2"/>
        <v/>
      </c>
      <c r="H45" s="49" t="str">
        <f>IF(OR(G45="",G45=0,G45="0"),"",LEFT(G45,C44+1))</f>
        <v/>
      </c>
      <c r="I45" s="159" t="str">
        <f t="shared" si="5"/>
        <v/>
      </c>
      <c r="J45" s="91"/>
      <c r="K45" s="246" t="str">
        <f>IF(LEN(TRIM(L45))&gt;0,MAX(K13:K44)+1,"")</f>
        <v/>
      </c>
      <c r="L45" s="110"/>
      <c r="M45" s="696" t="str">
        <f t="shared" si="3"/>
        <v/>
      </c>
      <c r="N45" s="694" t="str">
        <f t="shared" si="4"/>
        <v/>
      </c>
      <c r="O45" s="6"/>
      <c r="P45" s="98" t="s">
        <v>116</v>
      </c>
      <c r="Q45" s="63"/>
      <c r="R45" s="63"/>
      <c r="S45" s="63"/>
      <c r="T45" s="63"/>
      <c r="U45" s="63"/>
      <c r="V45" s="63"/>
      <c r="X45" s="3">
        <v>1</v>
      </c>
    </row>
    <row r="46" spans="2:24" ht="15.75">
      <c r="B46" s="829"/>
      <c r="C46" s="94" t="str">
        <f>TRIM(SUBSTITUTE(SUBSTITUTE(SUBSTITUTE(SUBSTITUTE(SUBSTITUTE(SUBSTITUTE(SUBSTITUTE(SUBSTITUTE(SUBSTITUTE(SUBSTITUTE(C43,","," "),";"," "),":"," "),"!"," "),"?"," "),"…"," "),"»"," "),"«"," "),"/"," "),"."," "))</f>
        <v>▼</v>
      </c>
      <c r="D46" s="49" t="str" cm="1">
        <f t="array" ref="D46">IF(ROW()=ROW(D42),C45,INDEX(E42:E55,ROW()-ROW(D42)))</f>
        <v/>
      </c>
      <c r="E46" s="89" t="str">
        <f>IF(OR(D46="",C44="",C44&lt;=0,F46=""),"",TRIM(MID(D46,LEN(F46)+1+IF(MID(D46,LEN(F46)+1,1)=" ",1,0),99999)))</f>
        <v/>
      </c>
      <c r="F46" s="49" t="str">
        <f>IF(OR(G46="",G46=0,G46="0"),"",IF(LEN(G46)&lt;=C44,G46,IF(LEN(SUBSTITUTE(H46," ",""))=C44+1,LEFT(G46,C44),LEFT(G46,FIND("§",SUBSTITUTE(H46," ","§",LEN(H46)-LEN(SUBSTITUTE(H46," ",""))))-1))))</f>
        <v/>
      </c>
      <c r="G46" s="49" t="str">
        <f t="shared" si="2"/>
        <v/>
      </c>
      <c r="H46" s="49" t="str">
        <f>IF(OR(G46="",G46=0,G46="0"),"",LEFT(G46,C44+1))</f>
        <v/>
      </c>
      <c r="I46" s="159" t="str">
        <f t="shared" si="5"/>
        <v/>
      </c>
      <c r="J46" s="91"/>
      <c r="K46" s="246" t="str">
        <f>IF(LEN(TRIM(L46))&gt;0,MAX(K13:K45)+1,"")</f>
        <v/>
      </c>
      <c r="L46" s="110"/>
      <c r="M46" s="696" t="str">
        <f t="shared" si="3"/>
        <v/>
      </c>
      <c r="N46" s="694" t="str">
        <f t="shared" si="4"/>
        <v/>
      </c>
      <c r="O46" s="6"/>
      <c r="P46" s="99" t="s">
        <v>117</v>
      </c>
      <c r="Q46" s="63"/>
      <c r="R46" s="63"/>
      <c r="S46" s="63"/>
      <c r="T46" s="63"/>
      <c r="U46" s="63"/>
      <c r="V46" s="63"/>
      <c r="X46" s="3">
        <v>1</v>
      </c>
    </row>
    <row r="47" spans="2:24" ht="15.75">
      <c r="B47" s="829"/>
      <c r="C47" s="49" t="str">
        <f>TRIM(SUBSTITUTE(SUBSTITUTE(SUBSTITUTE(SUBSTITUTE(SUBSTITUTE(SUBSTITUTE(SUBSTITUTE(SUBSTITUTE(C46,"("," "),")"," "),CHAR(34)," "),"-"," "),"_"," "),"&lt;"," "),"&gt;"," "),"="," "))</f>
        <v>▼</v>
      </c>
      <c r="D47" s="49" t="str" cm="1">
        <f t="array" ref="D47">IF(ROW()=ROW(D42),C45,INDEX(E42:E55,ROW()-ROW(D42)))</f>
        <v/>
      </c>
      <c r="E47" s="89" t="str">
        <f>IF(OR(D47="",C44="",C44&lt;=0,F47=""),"",TRIM(MID(D47,LEN(F47)+1+IF(MID(D47,LEN(F47)+1,1)=" ",1,0),99999)))</f>
        <v/>
      </c>
      <c r="F47" s="49" t="str">
        <f>IF(OR(G47="",G47=0,G47="0"),"",IF(LEN(G47)&lt;=C44,G47,IF(LEN(SUBSTITUTE(H47," ",""))=C44+1,LEFT(G47,C44),LEFT(G47,FIND("§",SUBSTITUTE(H47," ","§",LEN(H47)-LEN(SUBSTITUTE(H47," ",""))))-1))))</f>
        <v/>
      </c>
      <c r="G47" s="49" t="str">
        <f t="shared" si="2"/>
        <v/>
      </c>
      <c r="H47" s="49" t="str">
        <f>IF(OR(G47="",G47=0,G47="0"),"",LEFT(G47,C44+1))</f>
        <v/>
      </c>
      <c r="I47" s="159" t="str">
        <f t="shared" si="5"/>
        <v/>
      </c>
      <c r="J47" s="91"/>
      <c r="K47" s="246" t="str">
        <f>IF(LEN(TRIM(L47))&gt;0,MAX(K13:K46)+1,"")</f>
        <v/>
      </c>
      <c r="L47" s="110"/>
      <c r="M47" s="696" t="str">
        <f t="shared" si="3"/>
        <v/>
      </c>
      <c r="N47" s="694" t="str">
        <f t="shared" si="4"/>
        <v/>
      </c>
      <c r="O47" s="6"/>
      <c r="P47" s="63" t="s">
        <v>118</v>
      </c>
      <c r="Q47" s="63"/>
      <c r="R47" s="63"/>
      <c r="S47" s="63"/>
      <c r="T47" s="63"/>
      <c r="U47" s="63"/>
      <c r="V47" s="63"/>
      <c r="X47" s="3">
        <v>1</v>
      </c>
    </row>
    <row r="48" spans="2:24" ht="15.75">
      <c r="B48" s="829"/>
      <c r="C48" s="55" t="str">
        <f>TRIM(SUBSTITUTE(SUBSTITUTE(SUBSTITUTE(SUBSTITUTE(C47,"►"," "),"▼"," "),"▲"," "),"◄"," "))</f>
        <v/>
      </c>
      <c r="D48" s="49" t="str" cm="1">
        <f t="array" ref="D48">IF(ROW()=ROW(D42),C45,INDEX(E42:E55,ROW()-ROW(D42)))</f>
        <v/>
      </c>
      <c r="E48" s="89" t="str">
        <f>IF(OR(D48="",C44="",C44&lt;=0,F48=""),"",TRIM(MID(D48,LEN(F48)+1+IF(MID(D48,LEN(F48)+1,1)=" ",1,0),99999)))</f>
        <v/>
      </c>
      <c r="F48" s="49" t="str">
        <f>IF(OR(G48="",G48=0,G48="0"),"",IF(LEN(G48)&lt;=C44,G48,IF(LEN(SUBSTITUTE(H48," ",""))=C44+1,LEFT(G48,C44),LEFT(G48,FIND("§",SUBSTITUTE(H48," ","§",LEN(H48)-LEN(SUBSTITUTE(H48," ",""))))-1))))</f>
        <v/>
      </c>
      <c r="G48" s="49" t="str">
        <f t="shared" si="2"/>
        <v/>
      </c>
      <c r="H48" s="49" t="str">
        <f>IF(OR(G48="",G48=0,G48="0"),"",LEFT(G48,C44+1))</f>
        <v/>
      </c>
      <c r="I48" s="159" t="str">
        <f t="shared" si="5"/>
        <v/>
      </c>
      <c r="J48" s="91"/>
      <c r="K48" s="246" t="str">
        <f>IF(LEN(TRIM(L48))&gt;0,MAX(K13:K47)+1,"")</f>
        <v/>
      </c>
      <c r="L48" s="110"/>
      <c r="M48" s="696" t="str">
        <f t="shared" si="3"/>
        <v/>
      </c>
      <c r="N48" s="694" t="str">
        <f t="shared" si="4"/>
        <v/>
      </c>
      <c r="O48" s="6"/>
      <c r="P48" s="63" t="s">
        <v>119</v>
      </c>
      <c r="Q48" s="63"/>
      <c r="R48" s="63"/>
      <c r="S48" s="63"/>
      <c r="T48" s="63"/>
      <c r="U48" s="63"/>
      <c r="V48" s="63"/>
      <c r="X48" s="3">
        <v>1</v>
      </c>
    </row>
    <row r="49" spans="2:24" ht="15.75">
      <c r="B49" s="829"/>
      <c r="C49" s="55" t="str">
        <f>TRIM(SUBSTITUTE(SUBSTITUTE(C48,"“"," "),"”"," "))</f>
        <v/>
      </c>
      <c r="D49" s="49" t="str" cm="1">
        <f t="array" ref="D49">IF(ROW()=ROW(D42),C45,INDEX(E42:E55,ROW()-ROW(D42)))</f>
        <v/>
      </c>
      <c r="E49" s="89" t="str">
        <f>IF(OR(D49="",C44="",C44&lt;=0,F49=""),"",TRIM(MID(D49,LEN(F49)+1+IF(MID(D49,LEN(F49)+1,1)=" ",1,0),99999)))</f>
        <v/>
      </c>
      <c r="F49" s="49" t="str">
        <f>IF(OR(G49="",G49=0,G49="0"),"",IF(LEN(G49)&lt;=C44,G49,IF(LEN(SUBSTITUTE(H49," ",""))=C44+1,LEFT(G49,C44),LEFT(G49,FIND("§",SUBSTITUTE(H49," ","§",LEN(H49)-LEN(SUBSTITUTE(H49," ",""))))-1))))</f>
        <v/>
      </c>
      <c r="G49" s="49" t="str">
        <f t="shared" si="2"/>
        <v/>
      </c>
      <c r="H49" s="49" t="str">
        <f>IF(OR(G49="",G49=0,G49="0"),"",LEFT(G49,C44+1))</f>
        <v/>
      </c>
      <c r="I49" s="159" t="str">
        <f t="shared" si="5"/>
        <v/>
      </c>
      <c r="J49" s="91"/>
      <c r="K49" s="246" t="str">
        <f>IF(LEN(TRIM(L49))&gt;0,MAX(K13:K48)+1,"")</f>
        <v/>
      </c>
      <c r="L49" s="110"/>
      <c r="M49" s="696" t="str">
        <f t="shared" si="3"/>
        <v/>
      </c>
      <c r="N49" s="694" t="str">
        <f t="shared" si="4"/>
        <v/>
      </c>
      <c r="O49" s="6"/>
      <c r="P49" s="63"/>
      <c r="Q49" s="63"/>
      <c r="R49" s="63"/>
      <c r="S49" s="63"/>
      <c r="T49" s="63"/>
      <c r="U49" s="63"/>
      <c r="V49" s="63"/>
      <c r="X49" s="3">
        <v>1</v>
      </c>
    </row>
    <row r="50" spans="2:24" ht="15.75">
      <c r="B50" s="829"/>
      <c r="C50" s="55"/>
      <c r="D50" s="49" t="str" cm="1">
        <f t="array" ref="D50">IF(ROW()=ROW(D42),C45,INDEX(E42:E55,ROW()-ROW(D42)))</f>
        <v/>
      </c>
      <c r="E50" s="89" t="str">
        <f>IF(OR(D50="",C44="",C44&lt;=0,F50=""),"",TRIM(MID(D50,LEN(F50)+1+IF(MID(D50,LEN(F50)+1,1)=" ",1,0),99999)))</f>
        <v/>
      </c>
      <c r="F50" s="49" t="str">
        <f>IF(OR(G50="",G50=0,G50="0"),"",IF(LEN(G50)&lt;=C44,G50,IF(LEN(SUBSTITUTE(H50," ",""))=C44+1,LEFT(G50,C44),LEFT(G50,FIND("§",SUBSTITUTE(H50," ","§",LEN(H50)-LEN(SUBSTITUTE(H50," ",""))))-1))))</f>
        <v/>
      </c>
      <c r="G50" s="49" t="str">
        <f t="shared" si="2"/>
        <v/>
      </c>
      <c r="H50" s="49" t="str">
        <f>IF(OR(G50="",G50=0,G50="0"),"",LEFT(G50,C44+1))</f>
        <v/>
      </c>
      <c r="I50" s="159" t="str">
        <f t="shared" si="5"/>
        <v/>
      </c>
      <c r="J50" s="91"/>
      <c r="K50" s="246" t="str">
        <f>IF(LEN(TRIM(L50))&gt;0,MAX(K13:K49)+1,"")</f>
        <v/>
      </c>
      <c r="L50" s="110"/>
      <c r="M50" s="696" t="str">
        <f t="shared" si="3"/>
        <v/>
      </c>
      <c r="N50" s="694" t="str">
        <f t="shared" si="4"/>
        <v/>
      </c>
      <c r="O50" s="6"/>
      <c r="P50" s="100" t="s">
        <v>120</v>
      </c>
      <c r="Q50" s="63"/>
      <c r="R50" s="63"/>
      <c r="S50" s="63"/>
      <c r="T50" s="63"/>
      <c r="U50" s="63"/>
      <c r="V50" s="63"/>
      <c r="X50" s="3">
        <v>1</v>
      </c>
    </row>
    <row r="51" spans="2:24" ht="15.75">
      <c r="B51" s="829"/>
      <c r="C51" s="55"/>
      <c r="D51" s="49" t="str" cm="1">
        <f t="array" ref="D51">IF(ROW()=ROW(D42),C45,INDEX(E42:E55,ROW()-ROW(D42)))</f>
        <v/>
      </c>
      <c r="E51" s="89" t="str">
        <f>IF(OR(D51="",C44="",C44&lt;=0,F51=""),"",TRIM(MID(D51,LEN(F51)+1+IF(MID(D51,LEN(F51)+1,1)=" ",1,0),99999)))</f>
        <v/>
      </c>
      <c r="F51" s="49" t="str">
        <f>IF(OR(G51="",G51=0,G51="0"),"",IF(LEN(G51)&lt;=C44,G51,IF(LEN(SUBSTITUTE(H51," ",""))=C44+1,LEFT(G51,C44),LEFT(G51,FIND("§",SUBSTITUTE(H51," ","§",LEN(H51)-LEN(SUBSTITUTE(H51," ",""))))-1))))</f>
        <v/>
      </c>
      <c r="G51" s="49" t="str">
        <f t="shared" si="2"/>
        <v/>
      </c>
      <c r="H51" s="49" t="str">
        <f>IF(OR(G51="",G51=0,G51="0"),"",LEFT(G51,C44+1))</f>
        <v/>
      </c>
      <c r="I51" s="159" t="str">
        <f t="shared" si="5"/>
        <v/>
      </c>
      <c r="J51" s="91"/>
      <c r="K51" s="246" t="str">
        <f>IF(LEN(TRIM(L51))&gt;0,MAX(K13:K50)+1,"")</f>
        <v/>
      </c>
      <c r="L51" s="110"/>
      <c r="M51" s="696" t="str">
        <f t="shared" si="3"/>
        <v/>
      </c>
      <c r="N51" s="694" t="str">
        <f t="shared" si="4"/>
        <v/>
      </c>
      <c r="O51" s="6"/>
      <c r="P51" s="101" t="s">
        <v>121</v>
      </c>
      <c r="Q51" s="63"/>
      <c r="R51" s="63"/>
      <c r="S51" s="63"/>
      <c r="T51" s="63"/>
      <c r="U51" s="63"/>
      <c r="V51" s="63"/>
      <c r="X51" s="3">
        <v>1</v>
      </c>
    </row>
    <row r="52" spans="2:24" ht="15.75">
      <c r="B52" s="829"/>
      <c r="C52" s="55"/>
      <c r="D52" s="49" t="str" cm="1">
        <f t="array" ref="D52">IF(ROW()=ROW(D42),C45,INDEX(E42:E55,ROW()-ROW(D42)))</f>
        <v/>
      </c>
      <c r="E52" s="89" t="str">
        <f>IF(OR(D52="",C44="",C44&lt;=0,F52=""),"",TRIM(MID(D52,LEN(F52)+1+IF(MID(D52,LEN(F52)+1,1)=" ",1,0),99999)))</f>
        <v/>
      </c>
      <c r="F52" s="49" t="str">
        <f>IF(OR(G52="",G52=0,G52="0"),"",IF(LEN(G52)&lt;=C44,G52,IF(LEN(SUBSTITUTE(H52," ",""))=C44+1,LEFT(G52,C44),LEFT(G52,FIND("§",SUBSTITUTE(H52," ","§",LEN(H52)-LEN(SUBSTITUTE(H52," ",""))))-1))))</f>
        <v/>
      </c>
      <c r="G52" s="49" t="str">
        <f t="shared" si="2"/>
        <v/>
      </c>
      <c r="H52" s="49" t="str">
        <f>IF(OR(G52="",G52=0,G52="0"),"",LEFT(G52,C44+1))</f>
        <v/>
      </c>
      <c r="I52" s="159" t="str">
        <f t="shared" si="5"/>
        <v/>
      </c>
      <c r="J52" s="91"/>
      <c r="K52" s="246" t="str">
        <f>IF(LEN(TRIM(L52))&gt;0,MAX(K13:K51)+1,"")</f>
        <v/>
      </c>
      <c r="L52" s="110"/>
      <c r="M52" s="696" t="str">
        <f t="shared" si="3"/>
        <v/>
      </c>
      <c r="N52" s="694" t="str">
        <f t="shared" si="4"/>
        <v/>
      </c>
      <c r="O52" s="6"/>
      <c r="P52" s="101" t="s">
        <v>122</v>
      </c>
      <c r="Q52" s="63"/>
      <c r="R52" s="63"/>
      <c r="S52" s="63"/>
      <c r="T52" s="63"/>
      <c r="U52" s="63"/>
      <c r="V52" s="63"/>
      <c r="X52" s="3">
        <v>1</v>
      </c>
    </row>
    <row r="53" spans="2:24" ht="15.75">
      <c r="B53" s="829"/>
      <c r="C53" s="55"/>
      <c r="D53" s="49" t="str" cm="1">
        <f t="array" ref="D53">IF(ROW()=ROW(D42),C45,INDEX(E42:E55,ROW()-ROW(D42)))</f>
        <v/>
      </c>
      <c r="E53" s="89" t="str">
        <f>IF(OR(D53="",C44="",C44&lt;=0,F53=""),"",TRIM(MID(D53,LEN(F53)+1+IF(MID(D53,LEN(F53)+1,1)=" ",1,0),99999)))</f>
        <v/>
      </c>
      <c r="F53" s="49" t="str">
        <f>IF(OR(G53="",G53=0,G53="0"),"",IF(LEN(G53)&lt;=C44,G53,IF(LEN(SUBSTITUTE(H53," ",""))=C44+1,LEFT(G53,C44),LEFT(G53,FIND("§",SUBSTITUTE(H53," ","§",LEN(H53)-LEN(SUBSTITUTE(H53," ",""))))-1))))</f>
        <v/>
      </c>
      <c r="G53" s="49" t="str">
        <f t="shared" si="2"/>
        <v/>
      </c>
      <c r="H53" s="49" t="str">
        <f>IF(OR(G53="",G53=0,G53="0"),"",LEFT(G53,C44+1))</f>
        <v/>
      </c>
      <c r="I53" s="159" t="str">
        <f t="shared" si="5"/>
        <v/>
      </c>
      <c r="J53" s="91"/>
      <c r="K53" s="246" t="str">
        <f>IF(LEN(TRIM(L53))&gt;0,MAX(K13:K52)+1,"")</f>
        <v/>
      </c>
      <c r="L53" s="110"/>
      <c r="M53" s="696" t="str">
        <f t="shared" si="3"/>
        <v/>
      </c>
      <c r="N53" s="694" t="str">
        <f t="shared" si="4"/>
        <v/>
      </c>
      <c r="O53" s="6"/>
      <c r="P53" s="102" t="s">
        <v>123</v>
      </c>
      <c r="Q53" s="63"/>
      <c r="R53" s="63"/>
      <c r="S53" s="63"/>
      <c r="T53" s="63"/>
      <c r="U53" s="63"/>
      <c r="V53" s="63"/>
      <c r="X53" s="3">
        <v>1</v>
      </c>
    </row>
    <row r="54" spans="2:24" ht="15.75">
      <c r="B54" s="829"/>
      <c r="C54" s="55"/>
      <c r="D54" s="49" t="str" cm="1">
        <f t="array" ref="D54">IF(ROW()=ROW(D42),C45,INDEX(E42:E55,ROW()-ROW(D42)))</f>
        <v/>
      </c>
      <c r="E54" s="89" t="str">
        <f>IF(OR(D54="",C44="",C44&lt;=0,F54=""),"",TRIM(MID(D54,LEN(F54)+1+IF(MID(D54,LEN(F54)+1,1)=" ",1,0),99999)))</f>
        <v/>
      </c>
      <c r="F54" s="49" t="str">
        <f>IF(OR(G54="",G54=0,G54="0"),"",IF(LEN(G54)&lt;=C44,G54,IF(LEN(SUBSTITUTE(H54," ",""))=C44+1,LEFT(G54,C44),LEFT(G54,FIND("§",SUBSTITUTE(H54," ","§",LEN(H54)-LEN(SUBSTITUTE(H54," ",""))))-1))))</f>
        <v/>
      </c>
      <c r="G54" s="49" t="str">
        <f t="shared" si="2"/>
        <v/>
      </c>
      <c r="H54" s="49" t="str">
        <f>IF(OR(G54="",G54=0,G54="0"),"",LEFT(G54,C44+1))</f>
        <v/>
      </c>
      <c r="I54" s="159" t="str">
        <f t="shared" si="5"/>
        <v/>
      </c>
      <c r="J54" s="91"/>
      <c r="K54" s="246" t="str">
        <f>IF(LEN(TRIM(L54))&gt;0,MAX(K13:K53)+1,"")</f>
        <v/>
      </c>
      <c r="L54" s="110"/>
      <c r="M54" s="696" t="str">
        <f t="shared" si="3"/>
        <v/>
      </c>
      <c r="N54" s="694" t="str">
        <f t="shared" si="4"/>
        <v/>
      </c>
      <c r="O54" s="6"/>
      <c r="P54" s="101" t="s">
        <v>124</v>
      </c>
      <c r="Q54" s="63"/>
      <c r="R54" s="63"/>
      <c r="S54" s="63"/>
      <c r="T54" s="63"/>
      <c r="U54" s="63"/>
      <c r="V54" s="63"/>
      <c r="X54" s="3">
        <v>1</v>
      </c>
    </row>
    <row r="55" spans="2:24" ht="15.75">
      <c r="B55" s="829"/>
      <c r="C55" s="55"/>
      <c r="D55" s="49" t="str" cm="1">
        <f t="array" ref="D55">IF(ROW()=ROW(D42),C45,INDEX(E42:E55,ROW()-ROW(D42)))</f>
        <v/>
      </c>
      <c r="E55" s="89" t="str">
        <f>IF(OR(D55="",C44="",C44&lt;=0,F55=""),"",TRIM(MID(D55,LEN(F55)+1+IF(MID(D55,LEN(F55)+1,1)=" ",1,0),99999)))</f>
        <v/>
      </c>
      <c r="F55" s="49" t="str">
        <f>IF(OR(G55="",G55=0,G55="0"),"",IF(LEN(G55)&lt;=C44,G55,IF(LEN(SUBSTITUTE(H55," ",""))=C44+1,LEFT(G55,C44),LEFT(G55,FIND("§",SUBSTITUTE(H55," ","§",LEN(H55)-LEN(SUBSTITUTE(H55," ",""))))-1))))</f>
        <v/>
      </c>
      <c r="G55" s="49" t="str">
        <f t="shared" si="2"/>
        <v/>
      </c>
      <c r="H55" s="49" t="str">
        <f>IF(OR(G55="",G55=0,G55="0"),"",LEFT(G55,C44+1))</f>
        <v/>
      </c>
      <c r="I55" s="159" t="str">
        <f t="shared" si="5"/>
        <v/>
      </c>
      <c r="J55" s="91"/>
      <c r="K55" s="246" t="str">
        <f>IF(LEN(TRIM(L55))&gt;0,MAX(K13:K54)+1,"")</f>
        <v/>
      </c>
      <c r="L55" s="110"/>
      <c r="M55" s="696" t="str">
        <f t="shared" si="3"/>
        <v/>
      </c>
      <c r="N55" s="694" t="str">
        <f t="shared" si="4"/>
        <v/>
      </c>
      <c r="O55" s="6"/>
      <c r="P55" s="102" t="s">
        <v>125</v>
      </c>
      <c r="Q55" s="63"/>
      <c r="R55" s="63"/>
      <c r="S55" s="63"/>
      <c r="T55" s="63"/>
      <c r="U55" s="63"/>
      <c r="V55" s="63"/>
      <c r="X55" s="3">
        <v>1</v>
      </c>
    </row>
    <row r="56" spans="2:24" ht="15.75">
      <c r="B56" s="829"/>
      <c r="C56" s="88" t="str">
        <f>IF(TRIM(SUBSTITUTE(J17,CHAR(160),""))="","",J17)</f>
        <v xml:space="preserve">►collez votre texte colonne 1️⃣ </v>
      </c>
      <c r="D56" s="49" t="str" cm="1">
        <f t="array" ref="D56">IF(ROW()=ROW(D56),C59,INDEX(E56:E69,ROW()-ROW(D56)))</f>
        <v>►collez votre texte colonne 1️⃣</v>
      </c>
      <c r="E56" s="89" t="str">
        <f>IF(OR(D56="",C58="",C58&lt;=0,F56=""),"",TRIM(MID(D56,LEN(F56)+1+IF(MID(D56,LEN(F56)+1,1)=" ",1,0),99999)))</f>
        <v/>
      </c>
      <c r="F56" s="49" t="str">
        <f>IF(OR(G56="",G56=0,G56="0"),"",IF(LEN(G56)&lt;=C58,G56,IF(LEN(SUBSTITUTE(H56," ",""))=C58+1,LEFT(G56,C58),LEFT(G56,FIND("§",SUBSTITUTE(H56," ","§",LEN(H56)-LEN(SUBSTITUTE(H56," ",""))))-1))))</f>
        <v>►collez votre texte colonne 1️⃣</v>
      </c>
      <c r="G56" s="49" t="str">
        <f t="shared" si="2"/>
        <v>►collez votre texte colonne 1️⃣</v>
      </c>
      <c r="H56" s="49" t="str">
        <f>IF(OR(G56="",G56=0,G56="0"),"",LEFT(G56,C58+1))</f>
        <v>►collez votre texte colonne 1️⃣</v>
      </c>
      <c r="I56" s="159" t="str">
        <f t="shared" si="5"/>
        <v/>
      </c>
      <c r="J56" s="91"/>
      <c r="K56" s="246" t="str">
        <f>IF(LEN(TRIM(L56))&gt;0,MAX(K13:K55)+1,"")</f>
        <v/>
      </c>
      <c r="L56" s="110"/>
      <c r="M56" s="696" t="str">
        <f t="shared" si="3"/>
        <v/>
      </c>
      <c r="N56" s="694" t="str">
        <f t="shared" si="4"/>
        <v/>
      </c>
      <c r="O56" s="6"/>
      <c r="P56" s="101" t="s">
        <v>126</v>
      </c>
      <c r="Q56" s="63"/>
      <c r="R56" s="63"/>
      <c r="S56" s="63"/>
      <c r="T56" s="63"/>
      <c r="U56" s="63"/>
      <c r="V56" s="63"/>
      <c r="X56" s="3">
        <v>1</v>
      </c>
    </row>
    <row r="57" spans="2:24" ht="15.75">
      <c r="B57" s="829"/>
      <c r="C57" s="55" t="str">
        <f>TRIM(SUBSTITUTE(SUBSTITUTE(SUBSTITUTE(SUBSTITUTE(SUBSTITUTE(SUBSTITUTE(SUBSTITUTE(SUBSTITUTE(SUBSTITUTE(CLEAN(IF(OR(LEFT(C56,1)="-",LEFT(C56,1)="="),MID(C56,2,99999),C56)),"—","-"),"–","-"),CHAR(160)," "),CHAR(9)," "),CHAR(13)," "),CHAR(10)," ")," "," ")," "," ")," "," "))</f>
        <v>►collez votre texte colonne 1️⃣</v>
      </c>
      <c r="D57" s="49" t="str" cm="1">
        <f t="array" ref="D57">IF(ROW()=ROW(D56),C59,INDEX(E56:E69,ROW()-ROW(D56)))</f>
        <v/>
      </c>
      <c r="E57" s="89" t="str">
        <f>IF(OR(D57="",C58="",C58&lt;=0,F57=""),"",TRIM(MID(D57,LEN(F57)+1+IF(MID(D57,LEN(F57)+1,1)=" ",1,0),99999)))</f>
        <v/>
      </c>
      <c r="F57" s="49" t="str">
        <f>IF(OR(G57="",G57=0,G57="0"),"",IF(LEN(G57)&lt;=C58,G57,IF(LEN(SUBSTITUTE(H57," ",""))=C58+1,LEFT(G57,C58),LEFT(G57,FIND("§",SUBSTITUTE(H57," ","§",LEN(H57)-LEN(SUBSTITUTE(H57," ",""))))-1))))</f>
        <v/>
      </c>
      <c r="G57" s="49" t="str">
        <f t="shared" si="2"/>
        <v/>
      </c>
      <c r="H57" s="49" t="str">
        <f>IF(OR(G57="",G57=0,G57="0"),"",LEFT(G57,C58+1))</f>
        <v/>
      </c>
      <c r="I57" s="159" t="str">
        <f t="shared" si="5"/>
        <v/>
      </c>
      <c r="J57" s="91"/>
      <c r="K57" s="246" t="str">
        <f>IF(LEN(TRIM(L57))&gt;0,MAX(K13:K56)+1,"")</f>
        <v/>
      </c>
      <c r="L57" s="110"/>
      <c r="M57" s="696" t="str">
        <f t="shared" si="3"/>
        <v/>
      </c>
      <c r="N57" s="694" t="str">
        <f t="shared" si="4"/>
        <v/>
      </c>
      <c r="O57" s="6"/>
      <c r="P57" s="102" t="s">
        <v>127</v>
      </c>
      <c r="Q57" s="63"/>
      <c r="R57" s="63"/>
      <c r="S57" s="63"/>
      <c r="T57" s="63"/>
      <c r="U57" s="63"/>
      <c r="V57" s="63"/>
      <c r="X57" s="3">
        <v>1</v>
      </c>
    </row>
    <row r="58" spans="2:24" ht="16.5" thickBot="1">
      <c r="B58" s="829"/>
      <c r="C58" s="92">
        <f>C11</f>
        <v>120</v>
      </c>
      <c r="D58" s="49" t="str" cm="1">
        <f t="array" ref="D58">IF(ROW()=ROW(D56),C59,INDEX(E56:E69,ROW()-ROW(D56)))</f>
        <v/>
      </c>
      <c r="E58" s="89" t="str">
        <f>IF(OR(D58="",C58="",C58&lt;=0,F58=""),"",TRIM(MID(D58,LEN(F58)+1+IF(MID(D58,LEN(F58)+1,1)=" ",1,0),99999)))</f>
        <v/>
      </c>
      <c r="F58" s="49" t="str">
        <f>IF(OR(G58="",G58=0,G58="0"),"",IF(LEN(G58)&lt;=C58,G58,IF(LEN(SUBSTITUTE(H58," ",""))=C58+1,LEFT(G58,C58),LEFT(G58,FIND("§",SUBSTITUTE(H58," ","§",LEN(H58)-LEN(SUBSTITUTE(H58," ",""))))-1))))</f>
        <v/>
      </c>
      <c r="G58" s="49" t="str">
        <f t="shared" si="2"/>
        <v/>
      </c>
      <c r="H58" s="49" t="str">
        <f>IF(OR(G58="",G58=0,G58="0"),"",LEFT(G58,C58+1))</f>
        <v/>
      </c>
      <c r="I58" s="159" t="str">
        <f t="shared" si="5"/>
        <v/>
      </c>
      <c r="J58" s="91"/>
      <c r="K58" s="246" t="str">
        <f>IF(LEN(TRIM(L58))&gt;0,MAX(K13:K57)+1,"")</f>
        <v/>
      </c>
      <c r="L58" s="110"/>
      <c r="M58" s="696" t="str">
        <f t="shared" si="3"/>
        <v/>
      </c>
      <c r="N58" s="694" t="str">
        <f t="shared" si="4"/>
        <v/>
      </c>
      <c r="O58" s="6"/>
      <c r="P58" s="102" t="s">
        <v>128</v>
      </c>
      <c r="Q58" s="63"/>
      <c r="R58" s="63"/>
      <c r="S58" s="63"/>
      <c r="T58" s="63"/>
      <c r="U58" s="63"/>
      <c r="V58" s="63"/>
      <c r="X58" s="3">
        <v>1</v>
      </c>
    </row>
    <row r="59" spans="2:24" ht="15.75">
      <c r="B59" s="829"/>
      <c r="C59" s="103" t="str">
        <f>IF(UPPER(TRIM(C12))="X",C63,C57)</f>
        <v>►collez votre texte colonne 1️⃣</v>
      </c>
      <c r="D59" s="104" t="str" cm="1">
        <f t="array" ref="D59">IF(ROW()=ROW(D56),C59,INDEX(E56:E69,ROW()-ROW(D56)))</f>
        <v/>
      </c>
      <c r="E59" s="105" t="str">
        <f>IF(OR(D59="",C58="",C58&lt;=0,F59=""),"",TRIM(MID(D59,LEN(F59)+1+IF(MID(D59,LEN(F59)+1,1)=" ",1,0),99999)))</f>
        <v/>
      </c>
      <c r="F59" s="104" t="str">
        <f>IF(OR(G59="",G59=0,G59="0"),"",IF(LEN(G59)&lt;=C58,G59,IF(LEN(SUBSTITUTE(H59," ",""))=C58+1,LEFT(G59,C58),LEFT(G59,FIND("§",SUBSTITUTE(H59," ","§",LEN(H59)-LEN(SUBSTITUTE(H59," ",""))))-1))))</f>
        <v/>
      </c>
      <c r="G59" s="104" t="str">
        <f t="shared" si="2"/>
        <v/>
      </c>
      <c r="H59" s="104" t="str">
        <f>IF(OR(G59="",G59=0,G59="0"),"",LEFT(G59,C58+1))</f>
        <v/>
      </c>
      <c r="I59" s="104"/>
      <c r="J59" s="106">
        <f ca="1">CELL("largeur",J59)</f>
        <v>115</v>
      </c>
      <c r="K59" s="246" t="str">
        <f>IF(LEN(TRIM(L59))&gt;0,MAX(K13:K58)+1,"")</f>
        <v/>
      </c>
      <c r="L59" s="110"/>
      <c r="M59" s="697">
        <f t="shared" ref="M59:N59" ca="1" si="6">CELL("largeur",M59)</f>
        <v>10</v>
      </c>
      <c r="N59" s="28">
        <f t="shared" ca="1" si="6"/>
        <v>10</v>
      </c>
      <c r="O59" s="6"/>
      <c r="P59" s="63"/>
      <c r="Q59" s="63"/>
      <c r="R59" s="63"/>
      <c r="S59" s="63"/>
      <c r="T59" s="63"/>
      <c r="U59" s="63"/>
      <c r="V59" s="63"/>
      <c r="X59" s="3">
        <v>1</v>
      </c>
    </row>
    <row r="60" spans="2:24" ht="15.75">
      <c r="B60" s="829"/>
      <c r="C60" s="688" t="str">
        <f>TRIM(SUBSTITUTE(SUBSTITUTE(SUBSTITUTE(SUBSTITUTE(SUBSTITUTE(SUBSTITUTE(SUBSTITUTE(SUBSTITUTE(SUBSTITUTE(SUBSTITUTE(C57,","," "),";"," "),":"," "),"!"," "),"?"," "),"…"," "),"»"," "),"«"," "),"/"," "),"."," "))</f>
        <v>►collez votre texte colonne 1️⃣</v>
      </c>
      <c r="D60" s="689" t="str" cm="1">
        <f t="array" ref="D60">IF(ROW()=ROW(D56),C59,INDEX(E56:E69,ROW()-ROW(D56)))</f>
        <v/>
      </c>
      <c r="E60" s="690" t="str">
        <f>IF(OR(D60="",C58="",C58&lt;=0,F60=""),"",TRIM(MID(D60,LEN(F60)+1+IF(MID(D60,LEN(F60)+1,1)=" ",1,0),99999)))</f>
        <v/>
      </c>
      <c r="F60" s="689" t="str">
        <f>IF(OR(G60="",G60=0,G60="0"),"",IF(LEN(G60)&lt;=C58,G60,IF(LEN(SUBSTITUTE(H60," ",""))=C58+1,LEFT(G60,C58),LEFT(G60,FIND("§",SUBSTITUTE(H60," ","§",LEN(H60)-LEN(SUBSTITUTE(H60," ",""))))-1))))</f>
        <v/>
      </c>
      <c r="G60" s="689" t="str">
        <f t="shared" si="2"/>
        <v/>
      </c>
      <c r="H60" s="689" t="str">
        <f>IF(OR(G60="",G60=0,G60="0"),"",LEFT(G60,C58+1))</f>
        <v/>
      </c>
      <c r="I60" s="689"/>
      <c r="J60" s="686">
        <v>10</v>
      </c>
      <c r="K60" s="246" t="str">
        <f>IF(LEN(TRIM(L60))&gt;0,MAX(K13:K59)+1,"")</f>
        <v/>
      </c>
      <c r="L60" s="110"/>
      <c r="M60" s="698">
        <v>10</v>
      </c>
      <c r="N60" s="687">
        <v>10</v>
      </c>
      <c r="O60" s="6"/>
      <c r="P60" s="63"/>
      <c r="Q60" s="63"/>
      <c r="R60" s="63"/>
      <c r="S60" s="63"/>
      <c r="T60" s="63"/>
      <c r="U60" s="63"/>
      <c r="V60" s="63"/>
      <c r="X60" s="3">
        <v>1</v>
      </c>
    </row>
    <row r="61" spans="2:24" ht="18">
      <c r="B61" s="829"/>
      <c r="C61" s="49" t="str">
        <f>TRIM(SUBSTITUTE(SUBSTITUTE(SUBSTITUTE(SUBSTITUTE(SUBSTITUTE(SUBSTITUTE(SUBSTITUTE(SUBSTITUTE(C60,"("," "),")"," "),CHAR(34)," "),"-"," "),"_"," "),"&lt;"," "),"&gt;"," "),"="," "))</f>
        <v>►collez votre texte colonne 1️⃣</v>
      </c>
      <c r="D61" s="49" t="str" cm="1">
        <f t="array" ref="D61">IF(ROW()=ROW(D56),C59,INDEX(E56:E69,ROW()-ROW(D56)))</f>
        <v/>
      </c>
      <c r="E61" s="89" t="str">
        <f>IF(OR(D61="",C58="",C58&lt;=0,F61=""),"",TRIM(MID(D61,LEN(F61)+1+IF(MID(D61,LEN(F61)+1,1)=" ",1,0),99999)))</f>
        <v/>
      </c>
      <c r="F61" s="49" t="str">
        <f>IF(OR(G61="",G61=0,G61="0"),"",IF(LEN(G61)&lt;=C58,G61,IF(LEN(SUBSTITUTE(H61," ",""))=C58+1,LEFT(G61,C58),LEFT(G61,FIND("§",SUBSTITUTE(H61," ","§",LEN(H61)-LEN(SUBSTITUTE(H61," ",""))))-1))))</f>
        <v/>
      </c>
      <c r="G61" s="49" t="str">
        <f t="shared" si="2"/>
        <v/>
      </c>
      <c r="H61" s="49" t="str">
        <f>IF(OR(G61="",G61=0,G61="0"),"",LEFT(G61,C58+1))</f>
        <v/>
      </c>
      <c r="I61" s="49"/>
      <c r="J61" s="107"/>
      <c r="K61" s="246" t="str">
        <f>IF(LEN(TRIM(L61))&gt;0,MAX(K13:K60)+1,"")</f>
        <v/>
      </c>
      <c r="L61" s="110"/>
      <c r="M61" s="107"/>
      <c r="N61" s="150"/>
      <c r="O61" s="6"/>
      <c r="P61" s="16" t="s">
        <v>184</v>
      </c>
      <c r="Q61" s="63"/>
      <c r="R61" s="63"/>
      <c r="S61" s="63"/>
      <c r="T61" s="63"/>
      <c r="U61" s="63"/>
      <c r="V61" s="63"/>
      <c r="X61" s="3">
        <v>1</v>
      </c>
    </row>
    <row r="62" spans="2:24" ht="15.75">
      <c r="B62" s="829"/>
      <c r="C62" s="55" t="str">
        <f>TRIM(SUBSTITUTE(SUBSTITUTE(SUBSTITUTE(SUBSTITUTE(C61,"►"," "),"▼"," "),"▲"," "),"◄"," "))</f>
        <v>collez votre texte colonne 1️⃣</v>
      </c>
      <c r="D62" s="49" t="str" cm="1">
        <f t="array" ref="D62">IF(ROW()=ROW(D56),C59,INDEX(E56:E69,ROW()-ROW(D56)))</f>
        <v/>
      </c>
      <c r="E62" s="89" t="str">
        <f>IF(OR(D62="",C58="",C58&lt;=0,F62=""),"",TRIM(MID(D62,LEN(F62)+1+IF(MID(D62,LEN(F62)+1,1)=" ",1,0),99999)))</f>
        <v/>
      </c>
      <c r="F62" s="49" t="str">
        <f>IF(OR(G62="",G62=0,G62="0"),"",IF(LEN(G62)&lt;=C58,G62,IF(LEN(SUBSTITUTE(H62," ",""))=C58+1,LEFT(G62,C58),LEFT(G62,FIND("§",SUBSTITUTE(H62," ","§",LEN(H62)-LEN(SUBSTITUTE(H62," ",""))))-1))))</f>
        <v/>
      </c>
      <c r="G62" s="49" t="str">
        <f t="shared" si="2"/>
        <v/>
      </c>
      <c r="H62" s="49" t="str">
        <f>IF(OR(G62="",G62=0,G62="0"),"",LEFT(G62,C58+1))</f>
        <v/>
      </c>
      <c r="I62" s="49"/>
      <c r="J62" s="107"/>
      <c r="K62" s="246" t="str">
        <f>IF(LEN(TRIM(L62))&gt;0,MAX(K13:K61)+1,"")</f>
        <v/>
      </c>
      <c r="L62" s="110"/>
      <c r="M62" s="107"/>
      <c r="N62" s="150"/>
      <c r="O62" s="6"/>
      <c r="P62" s="2" t="s">
        <v>156</v>
      </c>
      <c r="Q62" s="63"/>
      <c r="R62" s="63"/>
      <c r="S62" s="63"/>
      <c r="T62" s="63"/>
      <c r="U62" s="63"/>
      <c r="V62" s="63"/>
      <c r="X62" s="3">
        <v>1</v>
      </c>
    </row>
    <row r="63" spans="2:24" ht="15.75">
      <c r="B63" s="829"/>
      <c r="C63" s="55" t="str">
        <f>TRIM(SUBSTITUTE(SUBSTITUTE(C62,"“"," "),"”"," "))</f>
        <v>collez votre texte colonne 1️⃣</v>
      </c>
      <c r="D63" s="49" t="str" cm="1">
        <f t="array" ref="D63">IF(ROW()=ROW(D56),C59,INDEX(E56:E69,ROW()-ROW(D56)))</f>
        <v/>
      </c>
      <c r="E63" s="89" t="str">
        <f>IF(OR(D63="",C58="",C58&lt;=0,F63=""),"",TRIM(MID(D63,LEN(F63)+1+IF(MID(D63,LEN(F63)+1,1)=" ",1,0),99999)))</f>
        <v/>
      </c>
      <c r="F63" s="49" t="str">
        <f>IF(OR(G63="",G63=0,G63="0"),"",IF(LEN(G63)&lt;=C58,G63,IF(LEN(SUBSTITUTE(H63," ",""))=C58+1,LEFT(G63,C58),LEFT(G63,FIND("§",SUBSTITUTE(H63," ","§",LEN(H63)-LEN(SUBSTITUTE(H63," ",""))))-1))))</f>
        <v/>
      </c>
      <c r="G63" s="49" t="str">
        <f t="shared" si="2"/>
        <v/>
      </c>
      <c r="H63" s="49" t="str">
        <f>IF(OR(G63="",G63=0,G63="0"),"",LEFT(G63,C58+1))</f>
        <v/>
      </c>
      <c r="I63" s="49"/>
      <c r="J63" s="107"/>
      <c r="K63" s="246" t="str">
        <f>IF(LEN(TRIM(L63))&gt;0,MAX(K13:K62)+1,"")</f>
        <v/>
      </c>
      <c r="L63" s="110"/>
      <c r="M63" s="107"/>
      <c r="N63" s="150"/>
      <c r="O63" s="6"/>
      <c r="P63" s="63" t="s">
        <v>224</v>
      </c>
      <c r="Q63" s="63"/>
      <c r="R63" s="63"/>
      <c r="S63" s="63"/>
      <c r="T63" s="63"/>
      <c r="U63" s="63"/>
      <c r="V63" s="63"/>
      <c r="X63" s="3">
        <v>1</v>
      </c>
    </row>
    <row r="64" spans="2:24" ht="15.75">
      <c r="B64" s="829"/>
      <c r="C64" s="55"/>
      <c r="D64" s="49" t="str" cm="1">
        <f t="array" ref="D64">IF(ROW()=ROW(D56),C59,INDEX(E56:E69,ROW()-ROW(D56)))</f>
        <v/>
      </c>
      <c r="E64" s="89" t="str">
        <f>IF(OR(D64="",C58="",C58&lt;=0,F64=""),"",TRIM(MID(D64,LEN(F64)+1+IF(MID(D64,LEN(F64)+1,1)=" ",1,0),99999)))</f>
        <v/>
      </c>
      <c r="F64" s="49" t="str">
        <f>IF(OR(G64="",G64=0,G64="0"),"",IF(LEN(G64)&lt;=C58,G64,IF(LEN(SUBSTITUTE(H64," ",""))=C58+1,LEFT(G64,C58),LEFT(G64,FIND("§",SUBSTITUTE(H64," ","§",LEN(H64)-LEN(SUBSTITUTE(H64," ",""))))-1))))</f>
        <v/>
      </c>
      <c r="G64" s="49" t="str">
        <f t="shared" si="2"/>
        <v/>
      </c>
      <c r="H64" s="49" t="str">
        <f>IF(OR(G64="",G64=0,G64="0"),"",LEFT(G64,C58+1))</f>
        <v/>
      </c>
      <c r="I64" s="49"/>
      <c r="J64" s="107"/>
      <c r="K64" s="246" t="str">
        <f>IF(LEN(TRIM(L64))&gt;0,MAX(K13:K63)+1,"")</f>
        <v/>
      </c>
      <c r="L64" s="110"/>
      <c r="M64" s="107"/>
      <c r="N64" s="150"/>
      <c r="O64" s="6"/>
      <c r="P64" s="63" t="s">
        <v>225</v>
      </c>
      <c r="Q64" s="63"/>
      <c r="R64" s="63"/>
      <c r="S64" s="63"/>
      <c r="T64" s="63"/>
      <c r="U64" s="63"/>
      <c r="V64" s="63"/>
      <c r="X64" s="3">
        <v>1</v>
      </c>
    </row>
    <row r="65" spans="2:24" ht="15.75">
      <c r="B65" s="829"/>
      <c r="C65" s="55"/>
      <c r="D65" s="49" t="str" cm="1">
        <f t="array" ref="D65">IF(ROW()=ROW(D56),C59,INDEX(E56:E69,ROW()-ROW(D56)))</f>
        <v/>
      </c>
      <c r="E65" s="89" t="str">
        <f>IF(OR(D65="",C58="",C58&lt;=0,F65=""),"",TRIM(MID(D65,LEN(F65)+1+IF(MID(D65,LEN(F65)+1,1)=" ",1,0),99999)))</f>
        <v/>
      </c>
      <c r="F65" s="49" t="str">
        <f>IF(OR(G65="",G65=0,G65="0"),"",IF(LEN(G65)&lt;=C58,G65,IF(LEN(SUBSTITUTE(H65," ",""))=C58+1,LEFT(G65,C58),LEFT(G65,FIND("§",SUBSTITUTE(H65," ","§",LEN(H65)-LEN(SUBSTITUTE(H65," ",""))))-1))))</f>
        <v/>
      </c>
      <c r="G65" s="49" t="str">
        <f t="shared" si="2"/>
        <v/>
      </c>
      <c r="H65" s="49" t="str">
        <f>IF(OR(G65="",G65=0,G65="0"),"",LEFT(G65,C58+1))</f>
        <v/>
      </c>
      <c r="I65" s="49"/>
      <c r="J65" s="107"/>
      <c r="K65" s="246" t="str">
        <f>IF(LEN(TRIM(L65))&gt;0,MAX(K13:K64)+1,"")</f>
        <v/>
      </c>
      <c r="L65" s="110"/>
      <c r="M65" s="107"/>
      <c r="N65" s="150"/>
      <c r="O65" s="6"/>
      <c r="P65" s="63" t="s">
        <v>226</v>
      </c>
      <c r="Q65" s="63"/>
      <c r="R65" s="63"/>
      <c r="S65" s="63"/>
      <c r="T65" s="63"/>
      <c r="U65" s="63"/>
      <c r="V65" s="63"/>
      <c r="X65" s="3">
        <v>1</v>
      </c>
    </row>
    <row r="66" spans="2:24" ht="15.75">
      <c r="B66" s="829"/>
      <c r="C66" s="55"/>
      <c r="D66" s="49" t="str" cm="1">
        <f t="array" ref="D66">IF(ROW()=ROW(D56),C59,INDEX(E56:E69,ROW()-ROW(D56)))</f>
        <v/>
      </c>
      <c r="E66" s="89" t="str">
        <f>IF(OR(D66="",C58="",C58&lt;=0,F66=""),"",TRIM(MID(D66,LEN(F66)+1+IF(MID(D66,LEN(F66)+1,1)=" ",1,0),99999)))</f>
        <v/>
      </c>
      <c r="F66" s="49" t="str">
        <f>IF(OR(G66="",G66=0,G66="0"),"",IF(LEN(G66)&lt;=C58,G66,IF(LEN(SUBSTITUTE(H66," ",""))=C58+1,LEFT(G66,C58),LEFT(G66,FIND("§",SUBSTITUTE(H66," ","§",LEN(H66)-LEN(SUBSTITUTE(H66," ",""))))-1))))</f>
        <v/>
      </c>
      <c r="G66" s="49" t="str">
        <f t="shared" si="2"/>
        <v/>
      </c>
      <c r="H66" s="49" t="str">
        <f>IF(OR(G66="",G66=0,G66="0"),"",LEFT(G66,C58+1))</f>
        <v/>
      </c>
      <c r="I66" s="49"/>
      <c r="J66" s="107"/>
      <c r="K66" s="246" t="str">
        <f>IF(LEN(TRIM(L66))&gt;0,MAX(K13:K65)+1,"")</f>
        <v/>
      </c>
      <c r="L66" s="110"/>
      <c r="M66" s="107"/>
      <c r="N66" s="150"/>
      <c r="O66" s="6"/>
      <c r="P66" s="63"/>
      <c r="Q66" s="63"/>
      <c r="R66" s="63"/>
      <c r="S66" s="63"/>
      <c r="T66" s="63"/>
      <c r="U66" s="63"/>
      <c r="V66" s="63"/>
      <c r="X66" s="3">
        <v>1</v>
      </c>
    </row>
    <row r="67" spans="2:24" ht="15.75">
      <c r="B67" s="829"/>
      <c r="C67" s="55"/>
      <c r="D67" s="49" t="str" cm="1">
        <f t="array" ref="D67">IF(ROW()=ROW(D56),C59,INDEX(E56:E69,ROW()-ROW(D56)))</f>
        <v/>
      </c>
      <c r="E67" s="89" t="str">
        <f>IF(OR(D67="",C58="",C58&lt;=0,F67=""),"",TRIM(MID(D67,LEN(F67)+1+IF(MID(D67,LEN(F67)+1,1)=" ",1,0),99999)))</f>
        <v/>
      </c>
      <c r="F67" s="49" t="str">
        <f>IF(OR(G67="",G67=0,G67="0"),"",IF(LEN(G67)&lt;=C58,G67,IF(LEN(SUBSTITUTE(H67," ",""))=C58+1,LEFT(G67,C58),LEFT(G67,FIND("§",SUBSTITUTE(H67," ","§",LEN(H67)-LEN(SUBSTITUTE(H67," ",""))))-1))))</f>
        <v/>
      </c>
      <c r="G67" s="49" t="str">
        <f t="shared" si="2"/>
        <v/>
      </c>
      <c r="H67" s="49" t="str">
        <f>IF(OR(G67="",G67=0,G67="0"),"",LEFT(G67,C58+1))</f>
        <v/>
      </c>
      <c r="I67" s="49"/>
      <c r="J67" s="107"/>
      <c r="K67" s="246" t="str">
        <f>IF(LEN(TRIM(L67))&gt;0,MAX(K13:K66)+1,"")</f>
        <v/>
      </c>
      <c r="L67" s="110"/>
      <c r="M67" s="107"/>
      <c r="N67" s="150"/>
      <c r="O67" s="6"/>
      <c r="P67" s="63" t="s">
        <v>185</v>
      </c>
      <c r="Q67" s="63"/>
      <c r="R67" s="63"/>
      <c r="S67" s="63"/>
      <c r="T67" s="63"/>
      <c r="U67" s="63"/>
      <c r="V67" s="63"/>
      <c r="X67" s="3">
        <v>1</v>
      </c>
    </row>
    <row r="68" spans="2:24" ht="15.75">
      <c r="B68" s="829"/>
      <c r="C68" s="55"/>
      <c r="D68" s="49" t="str" cm="1">
        <f t="array" ref="D68">IF(ROW()=ROW(D56),C59,INDEX(E56:E69,ROW()-ROW(D56)))</f>
        <v/>
      </c>
      <c r="E68" s="89" t="str">
        <f>IF(OR(D68="",C58="",C58&lt;=0,F68=""),"",TRIM(MID(D68,LEN(F68)+1+IF(MID(D68,LEN(F68)+1,1)=" ",1,0),99999)))</f>
        <v/>
      </c>
      <c r="F68" s="49" t="str">
        <f>IF(OR(G68="",G68=0,G68="0"),"",IF(LEN(G68)&lt;=C58,G68,IF(LEN(SUBSTITUTE(H68," ",""))=C58+1,LEFT(G68,C58),LEFT(G68,FIND("§",SUBSTITUTE(H68," ","§",LEN(H68)-LEN(SUBSTITUTE(H68," ",""))))-1))))</f>
        <v/>
      </c>
      <c r="G68" s="49" t="str">
        <f t="shared" si="2"/>
        <v/>
      </c>
      <c r="H68" s="49" t="str">
        <f>IF(OR(G68="",G68=0,G68="0"),"",LEFT(G68,C58+1))</f>
        <v/>
      </c>
      <c r="I68" s="49"/>
      <c r="J68" s="107"/>
      <c r="K68" s="246" t="str">
        <f>IF(LEN(TRIM(L68))&gt;0,MAX(K13:K67)+1,"")</f>
        <v/>
      </c>
      <c r="L68" s="110"/>
      <c r="M68" s="107"/>
      <c r="N68" s="150"/>
      <c r="O68" s="6"/>
      <c r="P68" s="118" t="s">
        <v>186</v>
      </c>
      <c r="Q68" s="63"/>
      <c r="R68" s="63"/>
      <c r="S68" s="63"/>
      <c r="T68" s="63"/>
      <c r="U68" s="63"/>
      <c r="V68" s="63"/>
      <c r="X68" s="3">
        <v>1</v>
      </c>
    </row>
    <row r="69" spans="2:24" ht="15.75">
      <c r="B69" s="829"/>
      <c r="C69" s="55"/>
      <c r="D69" s="49" t="str" cm="1">
        <f t="array" ref="D69">IF(ROW()=ROW(D56),C59,INDEX(E56:E69,ROW()-ROW(D56)))</f>
        <v/>
      </c>
      <c r="E69" s="89" t="str">
        <f>IF(OR(D69="",C58="",C58&lt;=0,F69=""),"",TRIM(MID(D69,LEN(F69)+1+IF(MID(D69,LEN(F69)+1,1)=" ",1,0),99999)))</f>
        <v/>
      </c>
      <c r="F69" s="49" t="str">
        <f>IF(OR(G69="",G69=0,G69="0"),"",IF(LEN(G69)&lt;=C58,G69,IF(LEN(SUBSTITUTE(H69," ",""))=C58+1,LEFT(G69,C58),LEFT(G69,FIND("§",SUBSTITUTE(H69," ","§",LEN(H69)-LEN(SUBSTITUTE(H69," ",""))))-1))))</f>
        <v/>
      </c>
      <c r="G69" s="49" t="str">
        <f t="shared" si="2"/>
        <v/>
      </c>
      <c r="H69" s="49" t="str">
        <f>IF(OR(G69="",G69=0,G69="0"),"",LEFT(G69,C58+1))</f>
        <v/>
      </c>
      <c r="I69" s="49"/>
      <c r="J69" s="107"/>
      <c r="K69" s="246" t="str">
        <f>IF(LEN(TRIM(L69))&gt;0,MAX(K13:K68)+1,"")</f>
        <v/>
      </c>
      <c r="L69" s="110"/>
      <c r="M69" s="107"/>
      <c r="N69" s="150"/>
      <c r="O69" s="6"/>
      <c r="P69" s="2"/>
      <c r="Q69" s="63"/>
      <c r="R69" s="63"/>
      <c r="S69" s="63"/>
      <c r="T69" s="63"/>
      <c r="U69" s="63"/>
      <c r="V69" s="63"/>
      <c r="X69" s="3">
        <v>1</v>
      </c>
    </row>
    <row r="70" spans="2:24" ht="15.75">
      <c r="B70" s="829"/>
      <c r="C70" s="88" t="str">
        <f>IF(TRIM(SUBSTITUTE(J18,CHAR(160),""))="","",J18)</f>
        <v/>
      </c>
      <c r="D70" s="49" t="str" cm="1">
        <f t="array" ref="D70">IF(ROW()=ROW(D70),C73,INDEX(E70:E83,ROW()-ROW(D70)))</f>
        <v/>
      </c>
      <c r="E70" s="89" t="str">
        <f>IF(OR(D70="",C72="",C72&lt;=0,F70=""),"",TRIM(MID(D70,LEN(F70)+1+IF(MID(D70,LEN(F70)+1,1)=" ",1,0),99999)))</f>
        <v/>
      </c>
      <c r="F70" s="49" t="str">
        <f>IF(OR(G70="",G70=0,G70="0"),"",IF(LEN(G70)&lt;=C72,G70,IF(LEN(SUBSTITUTE(H70," ",""))=C72+1,LEFT(G70,C72),LEFT(G70,FIND("§",SUBSTITUTE(H70," ","§",LEN(H70)-LEN(SUBSTITUTE(H70," ",""))))-1))))</f>
        <v/>
      </c>
      <c r="G70" s="49" t="str">
        <f t="shared" si="2"/>
        <v/>
      </c>
      <c r="H70" s="49" t="str">
        <f>IF(OR(G70="",G70=0,G70="0"),"",LEFT(G70,C72+1))</f>
        <v/>
      </c>
      <c r="I70" s="49"/>
      <c r="J70" s="107"/>
      <c r="K70" s="246" t="str">
        <f>IF(LEN(TRIM(L70))&gt;0,MAX(K13:K69)+1,"")</f>
        <v/>
      </c>
      <c r="L70" s="110"/>
      <c r="M70" s="107"/>
      <c r="N70" s="150"/>
      <c r="O70" s="6"/>
      <c r="P70" s="119" t="s">
        <v>187</v>
      </c>
      <c r="Q70" s="63"/>
      <c r="R70" s="63"/>
      <c r="S70" s="63"/>
      <c r="T70" s="63"/>
      <c r="U70" s="63"/>
      <c r="V70" s="63"/>
      <c r="X70" s="3">
        <v>1</v>
      </c>
    </row>
    <row r="71" spans="2:24" ht="15.75">
      <c r="B71" s="829"/>
      <c r="C71" s="55" t="str">
        <f>TRIM(SUBSTITUTE(SUBSTITUTE(SUBSTITUTE(SUBSTITUTE(SUBSTITUTE(SUBSTITUTE(SUBSTITUTE(SUBSTITUTE(SUBSTITUTE(CLEAN(IF(OR(LEFT(C70,1)="-",LEFT(C70,1)="="),MID(C70,2,99999),C70)),"—","-"),"–","-"),CHAR(160)," "),CHAR(9)," "),CHAR(13)," "),CHAR(10)," ")," "," ")," "," ")," "," "))</f>
        <v/>
      </c>
      <c r="D71" s="49" t="str" cm="1">
        <f t="array" ref="D71">IF(ROW()=ROW(D70),C73,INDEX(E70:E83,ROW()-ROW(D70)))</f>
        <v/>
      </c>
      <c r="E71" s="89" t="str">
        <f>IF(OR(D71="",C72="",C72&lt;=0,F71=""),"",TRIM(MID(D71,LEN(F71)+1+IF(MID(D71,LEN(F71)+1,1)=" ",1,0),99999)))</f>
        <v/>
      </c>
      <c r="F71" s="49" t="str">
        <f>IF(OR(G71="",G71=0,G71="0"),"",IF(LEN(G71)&lt;=C72,G71,IF(LEN(SUBSTITUTE(H71," ",""))=C72+1,LEFT(G71,C72),LEFT(G71,FIND("§",SUBSTITUTE(H71," ","§",LEN(H71)-LEN(SUBSTITUTE(H71," ",""))))-1))))</f>
        <v/>
      </c>
      <c r="G71" s="49" t="str">
        <f t="shared" si="2"/>
        <v/>
      </c>
      <c r="H71" s="49" t="str">
        <f>IF(OR(G71="",G71=0,G71="0"),"",LEFT(G71,C72+1))</f>
        <v/>
      </c>
      <c r="I71" s="49"/>
      <c r="J71" s="107"/>
      <c r="K71" s="246" t="str">
        <f>IF(LEN(TRIM(L71))&gt;0,MAX(K13:K70)+1,"")</f>
        <v/>
      </c>
      <c r="L71" s="110"/>
      <c r="M71" s="107"/>
      <c r="N71" s="150"/>
      <c r="O71" s="6"/>
      <c r="P71" s="120" t="s">
        <v>188</v>
      </c>
      <c r="Q71" s="63"/>
      <c r="R71" s="63"/>
      <c r="S71" s="63"/>
      <c r="T71" s="63"/>
      <c r="U71" s="63"/>
      <c r="V71" s="63"/>
      <c r="X71" s="3">
        <v>1</v>
      </c>
    </row>
    <row r="72" spans="2:24" ht="15.75">
      <c r="B72" s="829"/>
      <c r="C72" s="92">
        <f>C11</f>
        <v>120</v>
      </c>
      <c r="D72" s="49" t="str" cm="1">
        <f t="array" ref="D72">IF(ROW()=ROW(D70),C73,INDEX(E70:E83,ROW()-ROW(D70)))</f>
        <v/>
      </c>
      <c r="E72" s="89" t="str">
        <f>IF(OR(D72="",C72="",C72&lt;=0,F72=""),"",TRIM(MID(D72,LEN(F72)+1+IF(MID(D72,LEN(F72)+1,1)=" ",1,0),99999)))</f>
        <v/>
      </c>
      <c r="F72" s="49" t="str">
        <f>IF(OR(G72="",G72=0,G72="0"),"",IF(LEN(G72)&lt;=C72,G72,IF(LEN(SUBSTITUTE(H72," ",""))=C72+1,LEFT(G72,C72),LEFT(G72,FIND("§",SUBSTITUTE(H72," ","§",LEN(H72)-LEN(SUBSTITUTE(H72," ",""))))-1))))</f>
        <v/>
      </c>
      <c r="G72" s="49" t="str">
        <f t="shared" si="2"/>
        <v/>
      </c>
      <c r="H72" s="49" t="str">
        <f>IF(OR(G72="",G72=0,G72="0"),"",LEFT(G72,C72+1))</f>
        <v/>
      </c>
      <c r="I72" s="49"/>
      <c r="J72" s="107"/>
      <c r="K72" s="246" t="str">
        <f>IF(LEN(TRIM(L72))&gt;0,MAX(K13:K71)+1,"")</f>
        <v/>
      </c>
      <c r="L72" s="110"/>
      <c r="M72" s="107"/>
      <c r="N72" s="150"/>
      <c r="O72" s="6"/>
      <c r="P72" s="120" t="s">
        <v>189</v>
      </c>
      <c r="Q72" s="63"/>
      <c r="R72" s="63"/>
      <c r="S72" s="63"/>
      <c r="T72" s="63"/>
      <c r="U72" s="63"/>
      <c r="V72" s="63"/>
      <c r="X72" s="3">
        <v>1</v>
      </c>
    </row>
    <row r="73" spans="2:24" ht="15.75">
      <c r="B73" s="829"/>
      <c r="C73" s="55" t="str">
        <f>IF(UPPER(TRIM(C12))="X",C77,C71)</f>
        <v/>
      </c>
      <c r="D73" s="49" t="str" cm="1">
        <f t="array" ref="D73">IF(ROW()=ROW(D70),C73,INDEX(E70:E83,ROW()-ROW(D70)))</f>
        <v/>
      </c>
      <c r="E73" s="89" t="str">
        <f>IF(OR(D73="",C72="",C72&lt;=0,F73=""),"",TRIM(MID(D73,LEN(F73)+1+IF(MID(D73,LEN(F73)+1,1)=" ",1,0),99999)))</f>
        <v/>
      </c>
      <c r="F73" s="49" t="str">
        <f>IF(OR(G73="",G73=0,G73="0"),"",IF(LEN(G73)&lt;=C72,G73,IF(LEN(SUBSTITUTE(H73," ",""))=C72+1,LEFT(G73,C72),LEFT(G73,FIND("§",SUBSTITUTE(H73," ","§",LEN(H73)-LEN(SUBSTITUTE(H73," ",""))))-1))))</f>
        <v/>
      </c>
      <c r="G73" s="49" t="str">
        <f t="shared" si="2"/>
        <v/>
      </c>
      <c r="H73" s="49" t="str">
        <f>IF(OR(G73="",G73=0,G73="0"),"",LEFT(G73,C72+1))</f>
        <v/>
      </c>
      <c r="I73" s="49"/>
      <c r="J73" s="107"/>
      <c r="K73" s="246" t="str">
        <f>IF(LEN(TRIM(L73))&gt;0,MAX(K13:K72)+1,"")</f>
        <v/>
      </c>
      <c r="L73" s="110"/>
      <c r="M73" s="107"/>
      <c r="N73" s="150"/>
      <c r="O73" s="6"/>
      <c r="P73" s="120"/>
      <c r="Q73" s="63"/>
      <c r="R73" s="63"/>
      <c r="S73" s="63"/>
      <c r="T73" s="63"/>
      <c r="U73" s="63"/>
      <c r="V73" s="63"/>
      <c r="X73" s="3">
        <v>1</v>
      </c>
    </row>
    <row r="74" spans="2:24" ht="15.75">
      <c r="B74" s="829"/>
      <c r="C74" s="94" t="str">
        <f>TRIM(SUBSTITUTE(SUBSTITUTE(SUBSTITUTE(SUBSTITUTE(SUBSTITUTE(SUBSTITUTE(SUBSTITUTE(SUBSTITUTE(SUBSTITUTE(SUBSTITUTE(C71,","," "),";"," "),":"," "),"!"," "),"?"," "),"…"," "),"»"," "),"«"," "),"/"," "),"."," "))</f>
        <v/>
      </c>
      <c r="D74" s="49" t="str" cm="1">
        <f t="array" ref="D74">IF(ROW()=ROW(D70),C73,INDEX(E70:E83,ROW()-ROW(D70)))</f>
        <v/>
      </c>
      <c r="E74" s="89" t="str">
        <f>IF(OR(D74="",C72="",C72&lt;=0,F74=""),"",TRIM(MID(D74,LEN(F74)+1+IF(MID(D74,LEN(F74)+1,1)=" ",1,0),99999)))</f>
        <v/>
      </c>
      <c r="F74" s="49" t="str">
        <f>IF(OR(G74="",G74=0,G74="0"),"",IF(LEN(G74)&lt;=C72,G74,IF(LEN(SUBSTITUTE(H74," ",""))=C72+1,LEFT(G74,C72),LEFT(G74,FIND("§",SUBSTITUTE(H74," ","§",LEN(H74)-LEN(SUBSTITUTE(H74," ",""))))-1))))</f>
        <v/>
      </c>
      <c r="G74" s="49" t="str">
        <f t="shared" si="2"/>
        <v/>
      </c>
      <c r="H74" s="49" t="str">
        <f>IF(OR(G74="",G74=0,G74="0"),"",LEFT(G74,C72+1))</f>
        <v/>
      </c>
      <c r="I74" s="49"/>
      <c r="J74" s="107"/>
      <c r="K74" s="246" t="str">
        <f>IF(LEN(TRIM(L74))&gt;0,MAX(K13:K73)+1,"")</f>
        <v/>
      </c>
      <c r="L74" s="110"/>
      <c r="M74" s="107"/>
      <c r="N74" s="150"/>
      <c r="O74" s="6"/>
      <c r="P74" s="118" t="s">
        <v>190</v>
      </c>
      <c r="Q74" s="63"/>
      <c r="R74" s="63"/>
      <c r="S74" s="63"/>
      <c r="T74" s="63"/>
      <c r="U74" s="63"/>
      <c r="V74" s="63"/>
      <c r="X74" s="3">
        <v>1</v>
      </c>
    </row>
    <row r="75" spans="2:24" ht="15.75">
      <c r="B75" s="829"/>
      <c r="C75" s="49" t="str">
        <f>TRIM(SUBSTITUTE(SUBSTITUTE(SUBSTITUTE(SUBSTITUTE(SUBSTITUTE(SUBSTITUTE(SUBSTITUTE(SUBSTITUTE(C74,"("," "),")"," "),CHAR(34)," "),"-"," "),"_"," "),"&lt;"," "),"&gt;"," "),"="," "))</f>
        <v/>
      </c>
      <c r="D75" s="49" t="str" cm="1">
        <f t="array" ref="D75">IF(ROW()=ROW(D70),C73,INDEX(E70:E83,ROW()-ROW(D70)))</f>
        <v/>
      </c>
      <c r="E75" s="89" t="str">
        <f>IF(OR(D75="",C72="",C72&lt;=0,F75=""),"",TRIM(MID(D75,LEN(F75)+1+IF(MID(D75,LEN(F75)+1,1)=" ",1,0),99999)))</f>
        <v/>
      </c>
      <c r="F75" s="49" t="str">
        <f>IF(OR(G75="",G75=0,G75="0"),"",IF(LEN(G75)&lt;=C72,G75,IF(LEN(SUBSTITUTE(H75," ",""))=C72+1,LEFT(G75,C72),LEFT(G75,FIND("§",SUBSTITUTE(H75," ","§",LEN(H75)-LEN(SUBSTITUTE(H75," ",""))))-1))))</f>
        <v/>
      </c>
      <c r="G75" s="49" t="str">
        <f t="shared" si="2"/>
        <v/>
      </c>
      <c r="H75" s="49" t="str">
        <f>IF(OR(G75="",G75=0,G75="0"),"",LEFT(G75,C72+1))</f>
        <v/>
      </c>
      <c r="I75" s="49"/>
      <c r="J75" s="107"/>
      <c r="K75" s="246" t="str">
        <f>IF(LEN(TRIM(L75))&gt;0,MAX(K13:K74)+1,"")</f>
        <v/>
      </c>
      <c r="L75" s="110"/>
      <c r="M75" s="107"/>
      <c r="N75" s="150"/>
      <c r="O75" s="6"/>
      <c r="P75" s="120" t="s">
        <v>191</v>
      </c>
      <c r="Q75" s="63"/>
      <c r="R75" s="63"/>
      <c r="S75" s="63"/>
      <c r="T75" s="63"/>
      <c r="U75" s="63"/>
      <c r="V75" s="63"/>
      <c r="X75" s="3">
        <v>1</v>
      </c>
    </row>
    <row r="76" spans="2:24" ht="15.75">
      <c r="B76" s="829"/>
      <c r="C76" s="55" t="str">
        <f>TRIM(SUBSTITUTE(SUBSTITUTE(SUBSTITUTE(SUBSTITUTE(C75,"►"," "),"▼"," "),"▲"," "),"◄"," "))</f>
        <v/>
      </c>
      <c r="D76" s="49" t="str" cm="1">
        <f t="array" ref="D76">IF(ROW()=ROW(D70),C73,INDEX(E70:E83,ROW()-ROW(D70)))</f>
        <v/>
      </c>
      <c r="E76" s="89" t="str">
        <f>IF(OR(D76="",C72="",C72&lt;=0,F76=""),"",TRIM(MID(D76,LEN(F76)+1+IF(MID(D76,LEN(F76)+1,1)=" ",1,0),99999)))</f>
        <v/>
      </c>
      <c r="F76" s="49" t="str">
        <f>IF(OR(G76="",G76=0,G76="0"),"",IF(LEN(G76)&lt;=C72,G76,IF(LEN(SUBSTITUTE(H76," ",""))=C72+1,LEFT(G76,C72),LEFT(G76,FIND("§",SUBSTITUTE(H76," ","§",LEN(H76)-LEN(SUBSTITUTE(H76," ",""))))-1))))</f>
        <v/>
      </c>
      <c r="G76" s="49" t="str">
        <f t="shared" si="2"/>
        <v/>
      </c>
      <c r="H76" s="49" t="str">
        <f>IF(OR(G76="",G76=0,G76="0"),"",LEFT(G76,C72+1))</f>
        <v/>
      </c>
      <c r="I76" s="49"/>
      <c r="J76" s="107"/>
      <c r="K76" s="246" t="str">
        <f>IF(LEN(TRIM(L76))&gt;0,MAX(K13:K75)+1,"")</f>
        <v/>
      </c>
      <c r="L76" s="110"/>
      <c r="M76" s="107"/>
      <c r="N76" s="150"/>
      <c r="O76" s="6"/>
      <c r="P76" s="63"/>
      <c r="Q76" s="63"/>
      <c r="R76" s="63"/>
      <c r="S76" s="63"/>
      <c r="T76" s="63"/>
      <c r="U76" s="63"/>
      <c r="V76" s="63"/>
      <c r="X76" s="3">
        <v>1</v>
      </c>
    </row>
    <row r="77" spans="2:24" ht="15.75">
      <c r="B77" s="829"/>
      <c r="C77" s="55" t="str">
        <f>TRIM(SUBSTITUTE(SUBSTITUTE(C76,"“"," "),"”"," "))</f>
        <v/>
      </c>
      <c r="D77" s="49" t="str" cm="1">
        <f t="array" ref="D77">IF(ROW()=ROW(D70),C73,INDEX(E70:E83,ROW()-ROW(D70)))</f>
        <v/>
      </c>
      <c r="E77" s="89" t="str">
        <f>IF(OR(D77="",C72="",C72&lt;=0,F77=""),"",TRIM(MID(D77,LEN(F77)+1+IF(MID(D77,LEN(F77)+1,1)=" ",1,0),99999)))</f>
        <v/>
      </c>
      <c r="F77" s="49" t="str">
        <f>IF(OR(G77="",G77=0,G77="0"),"",IF(LEN(G77)&lt;=C72,G77,IF(LEN(SUBSTITUTE(H77," ",""))=C72+1,LEFT(G77,C72),LEFT(G77,FIND("§",SUBSTITUTE(H77," ","§",LEN(H77)-LEN(SUBSTITUTE(H77," ",""))))-1))))</f>
        <v/>
      </c>
      <c r="G77" s="49" t="str">
        <f t="shared" si="2"/>
        <v/>
      </c>
      <c r="H77" s="49" t="str">
        <f>IF(OR(G77="",G77=0,G77="0"),"",LEFT(G77,C72+1))</f>
        <v/>
      </c>
      <c r="I77" s="49"/>
      <c r="J77" s="107"/>
      <c r="K77" s="246" t="str">
        <f>IF(LEN(TRIM(L77))&gt;0,MAX(K13:K76)+1,"")</f>
        <v/>
      </c>
      <c r="L77" s="110"/>
      <c r="M77" s="107"/>
      <c r="N77" s="150"/>
      <c r="O77" s="6"/>
      <c r="P77" s="118" t="s">
        <v>192</v>
      </c>
      <c r="Q77" s="63"/>
      <c r="R77" s="63"/>
      <c r="S77" s="63"/>
      <c r="T77" s="63"/>
      <c r="U77" s="63"/>
      <c r="V77" s="63"/>
      <c r="X77" s="3">
        <v>1</v>
      </c>
    </row>
    <row r="78" spans="2:24" ht="15.75">
      <c r="B78" s="829"/>
      <c r="C78" s="55"/>
      <c r="D78" s="49" t="str" cm="1">
        <f t="array" ref="D78">IF(ROW()=ROW(D70),C73,INDEX(E70:E83,ROW()-ROW(D70)))</f>
        <v/>
      </c>
      <c r="E78" s="89" t="str">
        <f>IF(OR(D78="",C72="",C72&lt;=0,F78=""),"",TRIM(MID(D78,LEN(F78)+1+IF(MID(D78,LEN(F78)+1,1)=" ",1,0),99999)))</f>
        <v/>
      </c>
      <c r="F78" s="49" t="str">
        <f>IF(OR(G78="",G78=0,G78="0"),"",IF(LEN(G78)&lt;=C72,G78,IF(LEN(SUBSTITUTE(H78," ",""))=C72+1,LEFT(G78,C72),LEFT(G78,FIND("§",SUBSTITUTE(H78," ","§",LEN(H78)-LEN(SUBSTITUTE(H78," ",""))))-1))))</f>
        <v/>
      </c>
      <c r="G78" s="49" t="str">
        <f t="shared" ref="G78:G141" si="7">IF(OR(D78="",D78=0),"",TRIM(SUBSTITUTE(SUBSTITUTE(D78,CHAR(160)," "),CHAR(10)," ")))</f>
        <v/>
      </c>
      <c r="H78" s="49" t="str">
        <f>IF(OR(G78="",G78=0,G78="0"),"",LEFT(G78,C72+1))</f>
        <v/>
      </c>
      <c r="I78" s="49"/>
      <c r="J78" s="107"/>
      <c r="K78" s="246" t="str">
        <f>IF(LEN(TRIM(L78))&gt;0,MAX(K13:K77)+1,"")</f>
        <v/>
      </c>
      <c r="L78" s="110"/>
      <c r="M78" s="107"/>
      <c r="N78" s="150"/>
      <c r="O78" s="6"/>
      <c r="P78" s="119" t="s">
        <v>193</v>
      </c>
      <c r="Q78" s="63"/>
      <c r="R78" s="63"/>
      <c r="S78" s="63"/>
      <c r="T78" s="63"/>
      <c r="U78" s="63"/>
      <c r="V78" s="63"/>
      <c r="X78" s="3">
        <v>1</v>
      </c>
    </row>
    <row r="79" spans="2:24" ht="15.75">
      <c r="B79" s="829"/>
      <c r="C79" s="55"/>
      <c r="D79" s="49" t="str" cm="1">
        <f t="array" ref="D79">IF(ROW()=ROW(D70),C73,INDEX(E70:E83,ROW()-ROW(D70)))</f>
        <v/>
      </c>
      <c r="E79" s="89" t="str">
        <f>IF(OR(D79="",C72="",C72&lt;=0,F79=""),"",TRIM(MID(D79,LEN(F79)+1+IF(MID(D79,LEN(F79)+1,1)=" ",1,0),99999)))</f>
        <v/>
      </c>
      <c r="F79" s="49" t="str">
        <f>IF(OR(G79="",G79=0,G79="0"),"",IF(LEN(G79)&lt;=C72,G79,IF(LEN(SUBSTITUTE(H79," ",""))=C72+1,LEFT(G79,C72),LEFT(G79,FIND("§",SUBSTITUTE(H79," ","§",LEN(H79)-LEN(SUBSTITUTE(H79," ",""))))-1))))</f>
        <v/>
      </c>
      <c r="G79" s="49" t="str">
        <f t="shared" si="7"/>
        <v/>
      </c>
      <c r="H79" s="49" t="str">
        <f>IF(OR(G79="",G79=0,G79="0"),"",LEFT(G79,C72+1))</f>
        <v/>
      </c>
      <c r="I79" s="49"/>
      <c r="J79" s="107"/>
      <c r="K79" s="246" t="str">
        <f>IF(LEN(TRIM(L79))&gt;0,MAX(K13:K78)+1,"")</f>
        <v/>
      </c>
      <c r="L79" s="110"/>
      <c r="M79" s="107"/>
      <c r="N79" s="150"/>
      <c r="O79" s="6"/>
      <c r="P79" s="119" t="s">
        <v>194</v>
      </c>
      <c r="Q79" s="63"/>
      <c r="R79" s="63"/>
      <c r="S79" s="63"/>
      <c r="T79" s="63"/>
      <c r="U79" s="63"/>
      <c r="V79" s="63"/>
      <c r="X79" s="3">
        <v>1</v>
      </c>
    </row>
    <row r="80" spans="2:24" ht="15.75">
      <c r="B80" s="829"/>
      <c r="C80" s="55"/>
      <c r="D80" s="49" t="str" cm="1">
        <f t="array" ref="D80">IF(ROW()=ROW(D70),C73,INDEX(E70:E83,ROW()-ROW(D70)))</f>
        <v/>
      </c>
      <c r="E80" s="89" t="str">
        <f>IF(OR(D80="",C72="",C72&lt;=0,F80=""),"",TRIM(MID(D80,LEN(F80)+1+IF(MID(D80,LEN(F80)+1,1)=" ",1,0),99999)))</f>
        <v/>
      </c>
      <c r="F80" s="49" t="str">
        <f>IF(OR(G80="",G80=0,G80="0"),"",IF(LEN(G80)&lt;=C72,G80,IF(LEN(SUBSTITUTE(H80," ",""))=C72+1,LEFT(G80,C72),LEFT(G80,FIND("§",SUBSTITUTE(H80," ","§",LEN(H80)-LEN(SUBSTITUTE(H80," ",""))))-1))))</f>
        <v/>
      </c>
      <c r="G80" s="49" t="str">
        <f t="shared" si="7"/>
        <v/>
      </c>
      <c r="H80" s="49" t="str">
        <f>IF(OR(G80="",G80=0,G80="0"),"",LEFT(G80,C72+1))</f>
        <v/>
      </c>
      <c r="I80" s="49"/>
      <c r="J80" s="107"/>
      <c r="K80" s="246" t="str">
        <f>IF(LEN(TRIM(L80))&gt;0,MAX(K13:K79)+1,"")</f>
        <v/>
      </c>
      <c r="L80" s="110"/>
      <c r="M80" s="107"/>
      <c r="N80" s="150"/>
      <c r="O80" s="6"/>
      <c r="P80" s="120" t="s">
        <v>195</v>
      </c>
      <c r="Q80" s="63"/>
      <c r="R80" s="63"/>
      <c r="S80" s="63"/>
      <c r="T80" s="63"/>
      <c r="U80" s="63"/>
      <c r="V80" s="63"/>
      <c r="X80" s="3">
        <v>1</v>
      </c>
    </row>
    <row r="81" spans="2:24" ht="15.75">
      <c r="B81" s="829"/>
      <c r="C81" s="55"/>
      <c r="D81" s="49" t="str" cm="1">
        <f t="array" ref="D81">IF(ROW()=ROW(D70),C73,INDEX(E70:E83,ROW()-ROW(D70)))</f>
        <v/>
      </c>
      <c r="E81" s="89" t="str">
        <f>IF(OR(D81="",C72="",C72&lt;=0,F81=""),"",TRIM(MID(D81,LEN(F81)+1+IF(MID(D81,LEN(F81)+1,1)=" ",1,0),99999)))</f>
        <v/>
      </c>
      <c r="F81" s="49" t="str">
        <f>IF(OR(G81="",G81=0,G81="0"),"",IF(LEN(G81)&lt;=C72,G81,IF(LEN(SUBSTITUTE(H81," ",""))=C72+1,LEFT(G81,C72),LEFT(G81,FIND("§",SUBSTITUTE(H81," ","§",LEN(H81)-LEN(SUBSTITUTE(H81," ",""))))-1))))</f>
        <v/>
      </c>
      <c r="G81" s="49" t="str">
        <f t="shared" si="7"/>
        <v/>
      </c>
      <c r="H81" s="49" t="str">
        <f>IF(OR(G81="",G81=0,G81="0"),"",LEFT(G81,C72+1))</f>
        <v/>
      </c>
      <c r="I81" s="49"/>
      <c r="J81" s="107"/>
      <c r="K81" s="246" t="str">
        <f>IF(LEN(TRIM(L81))&gt;0,MAX(K13:K80)+1,"")</f>
        <v/>
      </c>
      <c r="L81" s="110"/>
      <c r="M81" s="107"/>
      <c r="N81" s="150"/>
      <c r="O81" s="6"/>
      <c r="P81" s="120" t="s">
        <v>196</v>
      </c>
      <c r="Q81" s="63"/>
      <c r="R81" s="63"/>
      <c r="S81" s="63"/>
      <c r="T81" s="63"/>
      <c r="U81" s="63"/>
      <c r="V81" s="63"/>
      <c r="X81" s="3">
        <v>1</v>
      </c>
    </row>
    <row r="82" spans="2:24" ht="15.75">
      <c r="B82" s="829"/>
      <c r="C82" s="55"/>
      <c r="D82" s="49" t="str" cm="1">
        <f t="array" ref="D82">IF(ROW()=ROW(D70),C73,INDEX(E70:E83,ROW()-ROW(D70)))</f>
        <v/>
      </c>
      <c r="E82" s="89" t="str">
        <f>IF(OR(D82="",C72="",C72&lt;=0,F82=""),"",TRIM(MID(D82,LEN(F82)+1+IF(MID(D82,LEN(F82)+1,1)=" ",1,0),99999)))</f>
        <v/>
      </c>
      <c r="F82" s="49" t="str">
        <f>IF(OR(G82="",G82=0,G82="0"),"",IF(LEN(G82)&lt;=C72,G82,IF(LEN(SUBSTITUTE(H82," ",""))=C72+1,LEFT(G82,C72),LEFT(G82,FIND("§",SUBSTITUTE(H82," ","§",LEN(H82)-LEN(SUBSTITUTE(H82," ",""))))-1))))</f>
        <v/>
      </c>
      <c r="G82" s="49" t="str">
        <f t="shared" si="7"/>
        <v/>
      </c>
      <c r="H82" s="49" t="str">
        <f>IF(OR(G82="",G82=0,G82="0"),"",LEFT(G82,C72+1))</f>
        <v/>
      </c>
      <c r="I82" s="49"/>
      <c r="J82" s="107"/>
      <c r="K82" s="246" t="str">
        <f>IF(LEN(TRIM(L82))&gt;0,MAX(K13:K81)+1,"")</f>
        <v/>
      </c>
      <c r="L82" s="110"/>
      <c r="M82" s="107"/>
      <c r="N82" s="150"/>
      <c r="O82" s="6"/>
      <c r="P82" s="63"/>
      <c r="Q82" s="63"/>
      <c r="R82" s="63"/>
      <c r="S82" s="63"/>
      <c r="T82" s="63"/>
      <c r="U82" s="63"/>
      <c r="V82" s="63"/>
      <c r="X82" s="3">
        <v>1</v>
      </c>
    </row>
    <row r="83" spans="2:24" ht="15.75">
      <c r="B83" s="829"/>
      <c r="C83" s="55"/>
      <c r="D83" s="49" t="str" cm="1">
        <f t="array" ref="D83">IF(ROW()=ROW(D70),C73,INDEX(E70:E83,ROW()-ROW(D70)))</f>
        <v/>
      </c>
      <c r="E83" s="89" t="str">
        <f>IF(OR(D83="",C72="",C72&lt;=0,F83=""),"",TRIM(MID(D83,LEN(F83)+1+IF(MID(D83,LEN(F83)+1,1)=" ",1,0),99999)))</f>
        <v/>
      </c>
      <c r="F83" s="49" t="str">
        <f>IF(OR(G83="",G83=0,G83="0"),"",IF(LEN(G83)&lt;=C72,G83,IF(LEN(SUBSTITUTE(H83," ",""))=C72+1,LEFT(G83,C72),LEFT(G83,FIND("§",SUBSTITUTE(H83," ","§",LEN(H83)-LEN(SUBSTITUTE(H83," ",""))))-1))))</f>
        <v/>
      </c>
      <c r="G83" s="49" t="str">
        <f t="shared" si="7"/>
        <v/>
      </c>
      <c r="H83" s="49" t="str">
        <f>IF(OR(G83="",G83=0,G83="0"),"",LEFT(G83,C72+1))</f>
        <v/>
      </c>
      <c r="I83" s="49"/>
      <c r="J83" s="107"/>
      <c r="K83" s="246" t="str">
        <f>IF(LEN(TRIM(L83))&gt;0,MAX(K13:K82)+1,"")</f>
        <v/>
      </c>
      <c r="L83" s="110"/>
      <c r="M83" s="107"/>
      <c r="N83" s="150"/>
      <c r="O83" s="6"/>
      <c r="P83" s="118" t="s">
        <v>197</v>
      </c>
      <c r="Q83" s="63"/>
      <c r="R83" s="63"/>
      <c r="S83" s="63"/>
      <c r="T83" s="63"/>
      <c r="U83" s="63"/>
      <c r="V83" s="63"/>
      <c r="X83" s="3">
        <v>1</v>
      </c>
    </row>
    <row r="84" spans="2:24" ht="15.75">
      <c r="B84" s="829"/>
      <c r="C84" s="88" t="str">
        <f>IF(TRIM(SUBSTITUTE(J19,CHAR(160),""))="","",J19)</f>
        <v/>
      </c>
      <c r="D84" s="49" t="str" cm="1">
        <f t="array" ref="D84">IF(ROW()=ROW(D84),C87,INDEX(E84:E97,ROW()-ROW(D84)))</f>
        <v/>
      </c>
      <c r="E84" s="89" t="str">
        <f>IF(OR(D84="",C86="",C86&lt;=0,F84=""),"",TRIM(MID(D84,LEN(F84)+1+IF(MID(D84,LEN(F84)+1,1)=" ",1,0),99999)))</f>
        <v/>
      </c>
      <c r="F84" s="49" t="str">
        <f>IF(OR(G84="",G84=0,G84="0"),"",IF(LEN(G84)&lt;=C86,G84,IF(LEN(SUBSTITUTE(H84," ",""))=C86+1,LEFT(G84,C86),LEFT(G84,FIND("§",SUBSTITUTE(H84," ","§",LEN(H84)-LEN(SUBSTITUTE(H84," ",""))))-1))))</f>
        <v/>
      </c>
      <c r="G84" s="49" t="str">
        <f t="shared" si="7"/>
        <v/>
      </c>
      <c r="H84" s="49" t="str">
        <f>IF(OR(G84="",G84=0,G84="0"),"",LEFT(G84,C86+1))</f>
        <v/>
      </c>
      <c r="I84" s="49"/>
      <c r="J84" s="107"/>
      <c r="K84" s="246" t="str">
        <f>IF(LEN(TRIM(L84))&gt;0,MAX(K13:K83)+1,"")</f>
        <v/>
      </c>
      <c r="L84" s="110"/>
      <c r="M84" s="107"/>
      <c r="N84" s="150"/>
      <c r="O84" s="6"/>
      <c r="P84" s="119" t="s">
        <v>198</v>
      </c>
      <c r="Q84" s="63"/>
      <c r="R84" s="63"/>
      <c r="S84" s="63"/>
      <c r="T84" s="63"/>
      <c r="U84" s="63"/>
      <c r="V84" s="63"/>
      <c r="X84" s="3">
        <v>1</v>
      </c>
    </row>
    <row r="85" spans="2:24" ht="15.75">
      <c r="B85" s="829"/>
      <c r="C85" s="55" t="str">
        <f>TRIM(SUBSTITUTE(SUBSTITUTE(SUBSTITUTE(SUBSTITUTE(SUBSTITUTE(SUBSTITUTE(SUBSTITUTE(SUBSTITUTE(SUBSTITUTE(CLEAN(IF(OR(LEFT(C84,1)="-",LEFT(C84,1)="="),MID(C84,2,99999),C84)),"—","-"),"–","-"),CHAR(160)," "),CHAR(9)," "),CHAR(13)," "),CHAR(10)," ")," "," ")," "," ")," "," "))</f>
        <v/>
      </c>
      <c r="D85" s="49" t="str" cm="1">
        <f t="array" ref="D85">IF(ROW()=ROW(D84),C87,INDEX(E84:E97,ROW()-ROW(D84)))</f>
        <v/>
      </c>
      <c r="E85" s="89" t="str">
        <f>IF(OR(D85="",C86="",C86&lt;=0,F85=""),"",TRIM(MID(D85,LEN(F85)+1+IF(MID(D85,LEN(F85)+1,1)=" ",1,0),99999)))</f>
        <v/>
      </c>
      <c r="F85" s="49" t="str">
        <f>IF(OR(G85="",G85=0,G85="0"),"",IF(LEN(G85)&lt;=C86,G85,IF(LEN(SUBSTITUTE(H85," ",""))=C86+1,LEFT(G85,C86),LEFT(G85,FIND("§",SUBSTITUTE(H85," ","§",LEN(H85)-LEN(SUBSTITUTE(H85," ",""))))-1))))</f>
        <v/>
      </c>
      <c r="G85" s="49" t="str">
        <f t="shared" si="7"/>
        <v/>
      </c>
      <c r="H85" s="49" t="str">
        <f>IF(OR(G85="",G85=0,G85="0"),"",LEFT(G85,C86+1))</f>
        <v/>
      </c>
      <c r="I85" s="49"/>
      <c r="J85" s="107"/>
      <c r="K85" s="246" t="str">
        <f>IF(LEN(TRIM(L85))&gt;0,MAX(K13:K84)+1,"")</f>
        <v/>
      </c>
      <c r="L85" s="110"/>
      <c r="M85" s="107"/>
      <c r="N85" s="150"/>
      <c r="O85" s="6"/>
      <c r="P85" s="119" t="s">
        <v>199</v>
      </c>
      <c r="Q85" s="63"/>
      <c r="R85" s="63"/>
      <c r="S85" s="63"/>
      <c r="T85" s="63"/>
      <c r="U85" s="63"/>
      <c r="V85" s="63"/>
      <c r="X85" s="3">
        <v>1</v>
      </c>
    </row>
    <row r="86" spans="2:24" ht="15.75">
      <c r="B86" s="829"/>
      <c r="C86" s="92">
        <f>C11</f>
        <v>120</v>
      </c>
      <c r="D86" s="49" t="str" cm="1">
        <f t="array" ref="D86">IF(ROW()=ROW(D84),C87,INDEX(E84:E97,ROW()-ROW(D84)))</f>
        <v/>
      </c>
      <c r="E86" s="89" t="str">
        <f>IF(OR(D86="",C86="",C86&lt;=0,F86=""),"",TRIM(MID(D86,LEN(F86)+1+IF(MID(D86,LEN(F86)+1,1)=" ",1,0),99999)))</f>
        <v/>
      </c>
      <c r="F86" s="49" t="str">
        <f>IF(OR(G86="",G86=0,G86="0"),"",IF(LEN(G86)&lt;=C86,G86,IF(LEN(SUBSTITUTE(H86," ",""))=C86+1,LEFT(G86,C86),LEFT(G86,FIND("§",SUBSTITUTE(H86," ","§",LEN(H86)-LEN(SUBSTITUTE(H86," ",""))))-1))))</f>
        <v/>
      </c>
      <c r="G86" s="49" t="str">
        <f t="shared" si="7"/>
        <v/>
      </c>
      <c r="H86" s="49" t="str">
        <f>IF(OR(G86="",G86=0,G86="0"),"",LEFT(G86,C86+1))</f>
        <v/>
      </c>
      <c r="I86" s="49"/>
      <c r="J86" s="107"/>
      <c r="K86" s="246" t="str">
        <f>IF(LEN(TRIM(L86))&gt;0,MAX(K13:K85)+1,"")</f>
        <v/>
      </c>
      <c r="L86" s="110"/>
      <c r="M86" s="107"/>
      <c r="N86" s="150"/>
      <c r="O86" s="6"/>
      <c r="P86" s="119" t="s">
        <v>200</v>
      </c>
      <c r="Q86" s="63"/>
      <c r="R86" s="63"/>
      <c r="S86" s="63"/>
      <c r="T86" s="63"/>
      <c r="U86" s="63"/>
      <c r="V86" s="63"/>
      <c r="X86" s="3">
        <v>1</v>
      </c>
    </row>
    <row r="87" spans="2:24" ht="15.75">
      <c r="B87" s="829"/>
      <c r="C87" s="55" t="str">
        <f>IF(UPPER(TRIM(C12))="X",C91,C85)</f>
        <v/>
      </c>
      <c r="D87" s="49" t="str" cm="1">
        <f t="array" ref="D87">IF(ROW()=ROW(D84),C87,INDEX(E84:E97,ROW()-ROW(D84)))</f>
        <v/>
      </c>
      <c r="E87" s="89" t="str">
        <f>IF(OR(D87="",C86="",C86&lt;=0,F87=""),"",TRIM(MID(D87,LEN(F87)+1+IF(MID(D87,LEN(F87)+1,1)=" ",1,0),99999)))</f>
        <v/>
      </c>
      <c r="F87" s="49" t="str">
        <f>IF(OR(G87="",G87=0,G87="0"),"",IF(LEN(G87)&lt;=C86,G87,IF(LEN(SUBSTITUTE(H87," ",""))=C86+1,LEFT(G87,C86),LEFT(G87,FIND("§",SUBSTITUTE(H87," ","§",LEN(H87)-LEN(SUBSTITUTE(H87," ",""))))-1))))</f>
        <v/>
      </c>
      <c r="G87" s="49" t="str">
        <f t="shared" si="7"/>
        <v/>
      </c>
      <c r="H87" s="49" t="str">
        <f>IF(OR(G87="",G87=0,G87="0"),"",LEFT(G87,C86+1))</f>
        <v/>
      </c>
      <c r="I87" s="49"/>
      <c r="J87" s="107"/>
      <c r="K87" s="246" t="str">
        <f>IF(LEN(TRIM(L87))&gt;0,MAX(K13:K86)+1,"")</f>
        <v/>
      </c>
      <c r="L87" s="110"/>
      <c r="M87" s="107"/>
      <c r="N87" s="150"/>
      <c r="O87" s="6"/>
      <c r="P87" s="119" t="s">
        <v>201</v>
      </c>
      <c r="Q87" s="63"/>
      <c r="R87" s="63"/>
      <c r="S87" s="63"/>
      <c r="T87" s="63"/>
      <c r="U87" s="63"/>
      <c r="V87" s="63"/>
      <c r="X87" s="3">
        <v>1</v>
      </c>
    </row>
    <row r="88" spans="2:24" ht="15.75">
      <c r="B88" s="829"/>
      <c r="C88" s="94" t="str">
        <f>TRIM(SUBSTITUTE(SUBSTITUTE(SUBSTITUTE(SUBSTITUTE(SUBSTITUTE(SUBSTITUTE(SUBSTITUTE(SUBSTITUTE(SUBSTITUTE(SUBSTITUTE(C85,","," "),";"," "),":"," "),"!"," "),"?"," "),"…"," "),"»"," "),"«"," "),"/"," "),"."," "))</f>
        <v/>
      </c>
      <c r="D88" s="49" t="str" cm="1">
        <f t="array" ref="D88">IF(ROW()=ROW(D84),C87,INDEX(E84:E97,ROW()-ROW(D84)))</f>
        <v/>
      </c>
      <c r="E88" s="89" t="str">
        <f>IF(OR(D88="",C86="",C86&lt;=0,F88=""),"",TRIM(MID(D88,LEN(F88)+1+IF(MID(D88,LEN(F88)+1,1)=" ",1,0),99999)))</f>
        <v/>
      </c>
      <c r="F88" s="49" t="str">
        <f>IF(OR(G88="",G88=0,G88="0"),"",IF(LEN(G88)&lt;=C86,G88,IF(LEN(SUBSTITUTE(H88," ",""))=C86+1,LEFT(G88,C86),LEFT(G88,FIND("§",SUBSTITUTE(H88," ","§",LEN(H88)-LEN(SUBSTITUTE(H88," ",""))))-1))))</f>
        <v/>
      </c>
      <c r="G88" s="49" t="str">
        <f t="shared" si="7"/>
        <v/>
      </c>
      <c r="H88" s="49" t="str">
        <f>IF(OR(G88="",G88=0,G88="0"),"",LEFT(G88,C86+1))</f>
        <v/>
      </c>
      <c r="I88" s="49"/>
      <c r="J88" s="107"/>
      <c r="K88" s="246" t="str">
        <f>IF(LEN(TRIM(L88))&gt;0,MAX(K13:K87)+1,"")</f>
        <v/>
      </c>
      <c r="L88" s="110"/>
      <c r="M88" s="107"/>
      <c r="N88" s="150"/>
      <c r="O88" s="6"/>
      <c r="P88" s="119" t="s">
        <v>202</v>
      </c>
      <c r="Q88" s="63"/>
      <c r="R88" s="63"/>
      <c r="S88" s="63"/>
      <c r="T88" s="63"/>
      <c r="U88" s="63"/>
      <c r="V88" s="63"/>
      <c r="X88" s="3">
        <v>1</v>
      </c>
    </row>
    <row r="89" spans="2:24" ht="15.75">
      <c r="B89" s="829"/>
      <c r="C89" s="49" t="str">
        <f>TRIM(SUBSTITUTE(SUBSTITUTE(SUBSTITUTE(SUBSTITUTE(SUBSTITUTE(SUBSTITUTE(SUBSTITUTE(SUBSTITUTE(C88,"("," "),")"," "),CHAR(34)," "),"-"," "),"_"," "),"&lt;"," "),"&gt;"," "),"="," "))</f>
        <v/>
      </c>
      <c r="D89" s="49" t="str" cm="1">
        <f t="array" ref="D89">IF(ROW()=ROW(D84),C87,INDEX(E84:E97,ROW()-ROW(D84)))</f>
        <v/>
      </c>
      <c r="E89" s="89" t="str">
        <f>IF(OR(D89="",C86="",C86&lt;=0,F89=""),"",TRIM(MID(D89,LEN(F89)+1+IF(MID(D89,LEN(F89)+1,1)=" ",1,0),99999)))</f>
        <v/>
      </c>
      <c r="F89" s="49" t="str">
        <f>IF(OR(G89="",G89=0,G89="0"),"",IF(LEN(G89)&lt;=C86,G89,IF(LEN(SUBSTITUTE(H89," ",""))=C86+1,LEFT(G89,C86),LEFT(G89,FIND("§",SUBSTITUTE(H89," ","§",LEN(H89)-LEN(SUBSTITUTE(H89," ",""))))-1))))</f>
        <v/>
      </c>
      <c r="G89" s="49" t="str">
        <f t="shared" si="7"/>
        <v/>
      </c>
      <c r="H89" s="49" t="str">
        <f>IF(OR(G89="",G89=0,G89="0"),"",LEFT(G89,C86+1))</f>
        <v/>
      </c>
      <c r="I89" s="49"/>
      <c r="J89" s="107"/>
      <c r="K89" s="246" t="str">
        <f>IF(LEN(TRIM(L89))&gt;0,MAX(K13:K88)+1,"")</f>
        <v/>
      </c>
      <c r="L89" s="110"/>
      <c r="M89" s="107"/>
      <c r="N89" s="150"/>
      <c r="O89" s="6"/>
      <c r="P89" s="119" t="s">
        <v>203</v>
      </c>
      <c r="Q89" s="63"/>
      <c r="R89" s="63"/>
      <c r="S89" s="63"/>
      <c r="T89" s="63"/>
      <c r="U89" s="63"/>
      <c r="V89" s="63"/>
      <c r="X89" s="3">
        <v>1</v>
      </c>
    </row>
    <row r="90" spans="2:24" ht="15.75">
      <c r="B90" s="829"/>
      <c r="C90" s="55" t="str">
        <f>TRIM(SUBSTITUTE(SUBSTITUTE(SUBSTITUTE(SUBSTITUTE(C89,"►"," "),"▼"," "),"▲"," "),"◄"," "))</f>
        <v/>
      </c>
      <c r="D90" s="49" t="str" cm="1">
        <f t="array" ref="D90">IF(ROW()=ROW(D84),C87,INDEX(E84:E97,ROW()-ROW(D84)))</f>
        <v/>
      </c>
      <c r="E90" s="89" t="str">
        <f>IF(OR(D90="",C86="",C86&lt;=0,F90=""),"",TRIM(MID(D90,LEN(F90)+1+IF(MID(D90,LEN(F90)+1,1)=" ",1,0),99999)))</f>
        <v/>
      </c>
      <c r="F90" s="49" t="str">
        <f>IF(OR(G90="",G90=0,G90="0"),"",IF(LEN(G90)&lt;=C86,G90,IF(LEN(SUBSTITUTE(H90," ",""))=C86+1,LEFT(G90,C86),LEFT(G90,FIND("§",SUBSTITUTE(H90," ","§",LEN(H90)-LEN(SUBSTITUTE(H90," ",""))))-1))))</f>
        <v/>
      </c>
      <c r="G90" s="49" t="str">
        <f t="shared" si="7"/>
        <v/>
      </c>
      <c r="H90" s="49" t="str">
        <f>IF(OR(G90="",G90=0,G90="0"),"",LEFT(G90,C86+1))</f>
        <v/>
      </c>
      <c r="I90" s="49"/>
      <c r="J90" s="107"/>
      <c r="K90" s="246" t="str">
        <f>IF(LEN(TRIM(L90))&gt;0,MAX(K13:K89)+1,"")</f>
        <v/>
      </c>
      <c r="L90" s="110"/>
      <c r="M90" s="107"/>
      <c r="N90" s="150"/>
      <c r="O90" s="6"/>
      <c r="P90" s="119" t="s">
        <v>204</v>
      </c>
      <c r="Q90" s="63"/>
      <c r="R90" s="63"/>
      <c r="S90" s="63"/>
      <c r="T90" s="63"/>
      <c r="U90" s="63"/>
      <c r="V90" s="63"/>
      <c r="X90" s="3">
        <v>1</v>
      </c>
    </row>
    <row r="91" spans="2:24" ht="15.75">
      <c r="B91" s="829"/>
      <c r="C91" s="55" t="str">
        <f>TRIM(SUBSTITUTE(SUBSTITUTE(C90,"“"," "),"”"," "))</f>
        <v/>
      </c>
      <c r="D91" s="49" t="str" cm="1">
        <f t="array" ref="D91">IF(ROW()=ROW(D84),C87,INDEX(E84:E97,ROW()-ROW(D84)))</f>
        <v/>
      </c>
      <c r="E91" s="89" t="str">
        <f>IF(OR(D91="",C86="",C86&lt;=0,F91=""),"",TRIM(MID(D91,LEN(F91)+1+IF(MID(D91,LEN(F91)+1,1)=" ",1,0),99999)))</f>
        <v/>
      </c>
      <c r="F91" s="49" t="str">
        <f>IF(OR(G91="",G91=0,G91="0"),"",IF(LEN(G91)&lt;=C86,G91,IF(LEN(SUBSTITUTE(H91," ",""))=C86+1,LEFT(G91,C86),LEFT(G91,FIND("§",SUBSTITUTE(H91," ","§",LEN(H91)-LEN(SUBSTITUTE(H91," ",""))))-1))))</f>
        <v/>
      </c>
      <c r="G91" s="49" t="str">
        <f t="shared" si="7"/>
        <v/>
      </c>
      <c r="H91" s="49" t="str">
        <f>IF(OR(G91="",G91=0,G91="0"),"",LEFT(G91,C86+1))</f>
        <v/>
      </c>
      <c r="I91" s="49"/>
      <c r="J91" s="107"/>
      <c r="K91" s="246" t="str">
        <f>IF(LEN(TRIM(L91))&gt;0,MAX(K13:K90)+1,"")</f>
        <v/>
      </c>
      <c r="L91" s="110"/>
      <c r="M91" s="107"/>
      <c r="N91" s="150"/>
      <c r="O91" s="6"/>
      <c r="P91" s="63"/>
      <c r="Q91" s="63"/>
      <c r="R91" s="63"/>
      <c r="S91" s="63"/>
      <c r="T91" s="63"/>
      <c r="U91" s="63"/>
      <c r="V91" s="63"/>
      <c r="X91" s="3">
        <v>1</v>
      </c>
    </row>
    <row r="92" spans="2:24" ht="15.75">
      <c r="B92" s="829"/>
      <c r="C92" s="55"/>
      <c r="D92" s="49" t="str" cm="1">
        <f t="array" ref="D92">IF(ROW()=ROW(D84),C87,INDEX(E84:E97,ROW()-ROW(D84)))</f>
        <v/>
      </c>
      <c r="E92" s="89" t="str">
        <f>IF(OR(D92="",C86="",C86&lt;=0,F92=""),"",TRIM(MID(D92,LEN(F92)+1+IF(MID(D92,LEN(F92)+1,1)=" ",1,0),99999)))</f>
        <v/>
      </c>
      <c r="F92" s="49" t="str">
        <f>IF(OR(G92="",G92=0,G92="0"),"",IF(LEN(G92)&lt;=C86,G92,IF(LEN(SUBSTITUTE(H92," ",""))=C86+1,LEFT(G92,C86),LEFT(G92,FIND("§",SUBSTITUTE(H92," ","§",LEN(H92)-LEN(SUBSTITUTE(H92," ",""))))-1))))</f>
        <v/>
      </c>
      <c r="G92" s="49" t="str">
        <f t="shared" si="7"/>
        <v/>
      </c>
      <c r="H92" s="49" t="str">
        <f>IF(OR(G92="",G92=0,G92="0"),"",LEFT(G92,C86+1))</f>
        <v/>
      </c>
      <c r="I92" s="49"/>
      <c r="J92" s="107"/>
      <c r="K92" s="246" t="str">
        <f>IF(LEN(TRIM(L92))&gt;0,MAX(K13:K91)+1,"")</f>
        <v/>
      </c>
      <c r="L92" s="110"/>
      <c r="M92" s="107"/>
      <c r="N92" s="150"/>
      <c r="O92" s="6"/>
      <c r="P92" s="121" t="s">
        <v>205</v>
      </c>
      <c r="Q92" s="63"/>
      <c r="R92" s="63"/>
      <c r="S92" s="63"/>
      <c r="T92" s="63"/>
      <c r="U92" s="63"/>
      <c r="V92" s="63"/>
      <c r="X92" s="3">
        <v>1</v>
      </c>
    </row>
    <row r="93" spans="2:24" ht="15.75">
      <c r="B93" s="829"/>
      <c r="C93" s="55"/>
      <c r="D93" s="49" t="str" cm="1">
        <f t="array" ref="D93">IF(ROW()=ROW(D84),C87,INDEX(E84:E97,ROW()-ROW(D84)))</f>
        <v/>
      </c>
      <c r="E93" s="89" t="str">
        <f>IF(OR(D93="",C86="",C86&lt;=0,F93=""),"",TRIM(MID(D93,LEN(F93)+1+IF(MID(D93,LEN(F93)+1,1)=" ",1,0),99999)))</f>
        <v/>
      </c>
      <c r="F93" s="49" t="str">
        <f>IF(OR(G93="",G93=0,G93="0"),"",IF(LEN(G93)&lt;=C86,G93,IF(LEN(SUBSTITUTE(H93," ",""))=C86+1,LEFT(G93,C86),LEFT(G93,FIND("§",SUBSTITUTE(H93," ","§",LEN(H93)-LEN(SUBSTITUTE(H93," ",""))))-1))))</f>
        <v/>
      </c>
      <c r="G93" s="49" t="str">
        <f t="shared" si="7"/>
        <v/>
      </c>
      <c r="H93" s="49" t="str">
        <f>IF(OR(G93="",G93=0,G93="0"),"",LEFT(G93,C86+1))</f>
        <v/>
      </c>
      <c r="I93" s="49"/>
      <c r="J93" s="107"/>
      <c r="K93" s="246" t="str">
        <f>IF(LEN(TRIM(L93))&gt;0,MAX(K13:K92)+1,"")</f>
        <v/>
      </c>
      <c r="L93" s="110"/>
      <c r="M93" s="107"/>
      <c r="N93" s="150"/>
      <c r="O93" s="6"/>
      <c r="P93" s="121" t="s">
        <v>206</v>
      </c>
      <c r="Q93" s="63"/>
      <c r="R93" s="63"/>
      <c r="S93" s="63"/>
      <c r="T93" s="63"/>
      <c r="U93" s="63"/>
      <c r="V93" s="63"/>
      <c r="X93" s="3">
        <v>1</v>
      </c>
    </row>
    <row r="94" spans="2:24" ht="15.75">
      <c r="B94" s="829"/>
      <c r="C94" s="55"/>
      <c r="D94" s="49" t="str" cm="1">
        <f t="array" ref="D94">IF(ROW()=ROW(D84),C87,INDEX(E84:E97,ROW()-ROW(D84)))</f>
        <v/>
      </c>
      <c r="E94" s="89" t="str">
        <f>IF(OR(D94="",C86="",C86&lt;=0,F94=""),"",TRIM(MID(D94,LEN(F94)+1+IF(MID(D94,LEN(F94)+1,1)=" ",1,0),99999)))</f>
        <v/>
      </c>
      <c r="F94" s="49" t="str">
        <f>IF(OR(G94="",G94=0,G94="0"),"",IF(LEN(G94)&lt;=C86,G94,IF(LEN(SUBSTITUTE(H94," ",""))=C86+1,LEFT(G94,C86),LEFT(G94,FIND("§",SUBSTITUTE(H94," ","§",LEN(H94)-LEN(SUBSTITUTE(H94," ",""))))-1))))</f>
        <v/>
      </c>
      <c r="G94" s="49" t="str">
        <f t="shared" si="7"/>
        <v/>
      </c>
      <c r="H94" s="49" t="str">
        <f>IF(OR(G94="",G94=0,G94="0"),"",LEFT(G94,C86+1))</f>
        <v/>
      </c>
      <c r="I94" s="49"/>
      <c r="J94" s="107"/>
      <c r="K94" s="246" t="str">
        <f>IF(LEN(TRIM(L94))&gt;0,MAX(K13:K93)+1,"")</f>
        <v/>
      </c>
      <c r="L94" s="110"/>
      <c r="M94" s="107"/>
      <c r="N94" s="150"/>
      <c r="O94" s="6"/>
      <c r="P94" s="121" t="s">
        <v>207</v>
      </c>
      <c r="Q94" s="63"/>
      <c r="R94" s="63"/>
      <c r="S94" s="63"/>
      <c r="T94" s="63"/>
      <c r="U94" s="63"/>
      <c r="V94" s="63"/>
      <c r="X94" s="3">
        <v>1</v>
      </c>
    </row>
    <row r="95" spans="2:24" ht="15.75">
      <c r="B95" s="829"/>
      <c r="C95" s="55"/>
      <c r="D95" s="49" t="str" cm="1">
        <f t="array" ref="D95">IF(ROW()=ROW(D84),C87,INDEX(E84:E97,ROW()-ROW(D84)))</f>
        <v/>
      </c>
      <c r="E95" s="89" t="str">
        <f>IF(OR(D95="",C86="",C86&lt;=0,F95=""),"",TRIM(MID(D95,LEN(F95)+1+IF(MID(D95,LEN(F95)+1,1)=" ",1,0),99999)))</f>
        <v/>
      </c>
      <c r="F95" s="49" t="str">
        <f>IF(OR(G95="",G95=0,G95="0"),"",IF(LEN(G95)&lt;=C86,G95,IF(LEN(SUBSTITUTE(H95," ",""))=C86+1,LEFT(G95,C86),LEFT(G95,FIND("§",SUBSTITUTE(H95," ","§",LEN(H95)-LEN(SUBSTITUTE(H95," ",""))))-1))))</f>
        <v/>
      </c>
      <c r="G95" s="49" t="str">
        <f t="shared" si="7"/>
        <v/>
      </c>
      <c r="H95" s="49" t="str">
        <f>IF(OR(G95="",G95=0,G95="0"),"",LEFT(G95,C86+1))</f>
        <v/>
      </c>
      <c r="I95" s="49"/>
      <c r="J95" s="107"/>
      <c r="K95" s="246" t="str">
        <f>IF(LEN(TRIM(L95))&gt;0,MAX(K13:K94)+1,"")</f>
        <v/>
      </c>
      <c r="L95" s="110"/>
      <c r="M95" s="107"/>
      <c r="N95" s="150"/>
      <c r="O95" s="6"/>
      <c r="P95" s="63"/>
      <c r="Q95" s="63"/>
      <c r="R95" s="63"/>
      <c r="S95" s="63"/>
      <c r="T95" s="63"/>
      <c r="U95" s="63"/>
      <c r="V95" s="63"/>
      <c r="X95" s="3">
        <v>1</v>
      </c>
    </row>
    <row r="96" spans="2:24" ht="15.75">
      <c r="B96" s="829"/>
      <c r="C96" s="55"/>
      <c r="D96" s="49" t="str" cm="1">
        <f t="array" ref="D96">IF(ROW()=ROW(D84),C87,INDEX(E84:E97,ROW()-ROW(D84)))</f>
        <v/>
      </c>
      <c r="E96" s="89" t="str">
        <f>IF(OR(D96="",C86="",C86&lt;=0,F96=""),"",TRIM(MID(D96,LEN(F96)+1+IF(MID(D96,LEN(F96)+1,1)=" ",1,0),99999)))</f>
        <v/>
      </c>
      <c r="F96" s="49" t="str">
        <f>IF(OR(G96="",G96=0,G96="0"),"",IF(LEN(G96)&lt;=C86,G96,IF(LEN(SUBSTITUTE(H96," ",""))=C86+1,LEFT(G96,C86),LEFT(G96,FIND("§",SUBSTITUTE(H96," ","§",LEN(H96)-LEN(SUBSTITUTE(H96," ",""))))-1))))</f>
        <v/>
      </c>
      <c r="G96" s="49" t="str">
        <f t="shared" si="7"/>
        <v/>
      </c>
      <c r="H96" s="49" t="str">
        <f>IF(OR(G96="",G96=0,G96="0"),"",LEFT(G96,C86+1))</f>
        <v/>
      </c>
      <c r="I96" s="49"/>
      <c r="J96" s="107"/>
      <c r="K96" s="246" t="str">
        <f>IF(LEN(TRIM(L96))&gt;0,MAX(K13:K95)+1,"")</f>
        <v/>
      </c>
      <c r="L96" s="110"/>
      <c r="M96" s="107"/>
      <c r="N96" s="150"/>
      <c r="O96" s="6"/>
      <c r="P96" s="121" t="s">
        <v>208</v>
      </c>
      <c r="Q96" s="63"/>
      <c r="R96" s="63"/>
      <c r="S96" s="63"/>
      <c r="T96" s="63"/>
      <c r="U96" s="63"/>
      <c r="V96" s="63"/>
      <c r="X96" s="3">
        <v>1</v>
      </c>
    </row>
    <row r="97" spans="2:24" ht="15.75">
      <c r="B97" s="829"/>
      <c r="C97" s="55"/>
      <c r="D97" s="49" t="str" cm="1">
        <f t="array" ref="D97">IF(ROW()=ROW(D84),C87,INDEX(E84:E97,ROW()-ROW(D84)))</f>
        <v/>
      </c>
      <c r="E97" s="89" t="str">
        <f>IF(OR(D97="",C86="",C86&lt;=0,F97=""),"",TRIM(MID(D97,LEN(F97)+1+IF(MID(D97,LEN(F97)+1,1)=" ",1,0),99999)))</f>
        <v/>
      </c>
      <c r="F97" s="49" t="str">
        <f>IF(OR(G97="",G97=0,G97="0"),"",IF(LEN(G97)&lt;=C86,G97,IF(LEN(SUBSTITUTE(H97," ",""))=C86+1,LEFT(G97,C86),LEFT(G97,FIND("§",SUBSTITUTE(H97," ","§",LEN(H97)-LEN(SUBSTITUTE(H97," ",""))))-1))))</f>
        <v/>
      </c>
      <c r="G97" s="49" t="str">
        <f t="shared" si="7"/>
        <v/>
      </c>
      <c r="H97" s="49" t="str">
        <f>IF(OR(G97="",G97=0,G97="0"),"",LEFT(G97,C86+1))</f>
        <v/>
      </c>
      <c r="I97" s="49"/>
      <c r="J97" s="107"/>
      <c r="K97" s="246" t="str">
        <f>IF(LEN(TRIM(L97))&gt;0,MAX(K13:K96)+1,"")</f>
        <v/>
      </c>
      <c r="L97" s="110"/>
      <c r="M97" s="107"/>
      <c r="N97" s="150"/>
      <c r="P97" s="121" t="s">
        <v>209</v>
      </c>
      <c r="Q97" s="63"/>
      <c r="R97" s="63"/>
      <c r="S97" s="63"/>
      <c r="T97" s="63"/>
      <c r="U97" s="63"/>
      <c r="V97" s="63"/>
      <c r="X97" s="3">
        <v>1</v>
      </c>
    </row>
    <row r="98" spans="2:24" ht="15.75">
      <c r="B98" s="829"/>
      <c r="C98" s="88" t="str">
        <f>IF(TRIM(SUBSTITUTE(J20,CHAR(160),""))="","",J20)</f>
        <v/>
      </c>
      <c r="D98" s="49" t="str" cm="1">
        <f t="array" ref="D98">IF(ROW()=ROW(D98),C101,INDEX(E98:E111,ROW()-ROW(D98)))</f>
        <v/>
      </c>
      <c r="E98" s="89" t="str">
        <f>IF(OR(D98="",C100="",C100&lt;=0,F98=""),"",TRIM(MID(D98,LEN(F98)+1+IF(MID(D98,LEN(F98)+1,1)=" ",1,0),99999)))</f>
        <v/>
      </c>
      <c r="F98" s="49" t="str">
        <f>IF(OR(G98="",G98=0,G98="0"),"",IF(LEN(G98)&lt;=C100,G98,IF(LEN(SUBSTITUTE(H98," ",""))=C100+1,LEFT(G98,C100),LEFT(G98,FIND("§",SUBSTITUTE(H98," ","§",LEN(H98)-LEN(SUBSTITUTE(H98," ",""))))-1))))</f>
        <v/>
      </c>
      <c r="G98" s="49" t="str">
        <f t="shared" si="7"/>
        <v/>
      </c>
      <c r="H98" s="49" t="str">
        <f>IF(OR(G98="",G98=0,G98="0"),"",LEFT(G98,C100+1))</f>
        <v/>
      </c>
      <c r="I98" s="49"/>
      <c r="J98" s="107"/>
      <c r="K98" s="246" t="str">
        <f>IF(LEN(TRIM(L98))&gt;0,MAX(K13:K97)+1,"")</f>
        <v/>
      </c>
      <c r="L98" s="110"/>
      <c r="M98" s="107"/>
      <c r="N98" s="150"/>
      <c r="P98" s="121" t="s">
        <v>210</v>
      </c>
      <c r="Q98" s="63"/>
      <c r="R98" s="63"/>
      <c r="S98" s="63"/>
      <c r="T98" s="63"/>
      <c r="U98" s="63"/>
      <c r="V98" s="63"/>
      <c r="X98" s="3">
        <v>1</v>
      </c>
    </row>
    <row r="99" spans="2:24" ht="15.75">
      <c r="B99" s="829"/>
      <c r="C99" s="55" t="str">
        <f>TRIM(SUBSTITUTE(SUBSTITUTE(SUBSTITUTE(SUBSTITUTE(SUBSTITUTE(SUBSTITUTE(SUBSTITUTE(SUBSTITUTE(SUBSTITUTE(CLEAN(IF(OR(LEFT(C98,1)="-",LEFT(C98,1)="="),MID(C98,2,99999),C98)),"—","-"),"–","-"),CHAR(160)," "),CHAR(9)," "),CHAR(13)," "),CHAR(10)," ")," "," ")," "," ")," "," "))</f>
        <v/>
      </c>
      <c r="D99" s="49" t="str" cm="1">
        <f t="array" ref="D99">IF(ROW()=ROW(D98),C101,INDEX(E98:E111,ROW()-ROW(D98)))</f>
        <v/>
      </c>
      <c r="E99" s="89" t="str">
        <f>IF(OR(D99="",C100="",C100&lt;=0,F99=""),"",TRIM(MID(D99,LEN(F99)+1+IF(MID(D99,LEN(F99)+1,1)=" ",1,0),99999)))</f>
        <v/>
      </c>
      <c r="F99" s="49" t="str">
        <f>IF(OR(G99="",G99=0,G99="0"),"",IF(LEN(G99)&lt;=C100,G99,IF(LEN(SUBSTITUTE(H99," ",""))=C100+1,LEFT(G99,C100),LEFT(G99,FIND("§",SUBSTITUTE(H99," ","§",LEN(H99)-LEN(SUBSTITUTE(H99," ",""))))-1))))</f>
        <v/>
      </c>
      <c r="G99" s="49" t="str">
        <f t="shared" si="7"/>
        <v/>
      </c>
      <c r="H99" s="49" t="str">
        <f>IF(OR(G99="",G99=0,G99="0"),"",LEFT(G99,C100+1))</f>
        <v/>
      </c>
      <c r="I99" s="49"/>
      <c r="J99" s="107"/>
      <c r="K99" s="246" t="str">
        <f>IF(LEN(TRIM(L99))&gt;0,MAX(K13:K98)+1,"")</f>
        <v/>
      </c>
      <c r="L99" s="110"/>
      <c r="M99" s="107"/>
      <c r="N99" s="150"/>
      <c r="P99" s="63" t="s">
        <v>211</v>
      </c>
      <c r="Q99" s="63"/>
      <c r="R99" s="63"/>
      <c r="S99" s="63"/>
      <c r="T99" s="63"/>
      <c r="U99" s="63"/>
      <c r="V99" s="63"/>
      <c r="X99" s="3">
        <v>1</v>
      </c>
    </row>
    <row r="100" spans="2:24" ht="15.75">
      <c r="B100" s="829"/>
      <c r="C100" s="92">
        <f>C11</f>
        <v>120</v>
      </c>
      <c r="D100" s="49" t="str" cm="1">
        <f t="array" ref="D100">IF(ROW()=ROW(D98),C101,INDEX(E98:E111,ROW()-ROW(D98)))</f>
        <v/>
      </c>
      <c r="E100" s="89" t="str">
        <f>IF(OR(D100="",C100="",C100&lt;=0,F100=""),"",TRIM(MID(D100,LEN(F100)+1+IF(MID(D100,LEN(F100)+1,1)=" ",1,0),99999)))</f>
        <v/>
      </c>
      <c r="F100" s="49" t="str">
        <f>IF(OR(G100="",G100=0,G100="0"),"",IF(LEN(G100)&lt;=C100,G100,IF(LEN(SUBSTITUTE(H100," ",""))=C100+1,LEFT(G100,C100),LEFT(G100,FIND("§",SUBSTITUTE(H100," ","§",LEN(H100)-LEN(SUBSTITUTE(H100," ",""))))-1))))</f>
        <v/>
      </c>
      <c r="G100" s="49" t="str">
        <f t="shared" si="7"/>
        <v/>
      </c>
      <c r="H100" s="49" t="str">
        <f>IF(OR(G100="",G100=0,G100="0"),"",LEFT(G100,C100+1))</f>
        <v/>
      </c>
      <c r="I100" s="49"/>
      <c r="J100" s="107"/>
      <c r="K100" s="246" t="str">
        <f>IF(LEN(TRIM(L100))&gt;0,MAX(K13:K99)+1,"")</f>
        <v/>
      </c>
      <c r="L100" s="110"/>
      <c r="M100" s="107"/>
      <c r="N100" s="150"/>
      <c r="P100" s="120"/>
      <c r="Q100" s="63"/>
      <c r="R100" s="63"/>
      <c r="S100" s="63"/>
      <c r="T100" s="63"/>
      <c r="U100" s="63"/>
      <c r="V100" s="63"/>
      <c r="X100" s="3">
        <v>1</v>
      </c>
    </row>
    <row r="101" spans="2:24" ht="15.75">
      <c r="B101" s="829"/>
      <c r="C101" s="55" t="str">
        <f>IF(UPPER(TRIM(C12))="X",C105,C99)</f>
        <v/>
      </c>
      <c r="D101" s="49" t="str" cm="1">
        <f t="array" ref="D101">IF(ROW()=ROW(D98),C101,INDEX(E98:E111,ROW()-ROW(D98)))</f>
        <v/>
      </c>
      <c r="E101" s="89" t="str">
        <f>IF(OR(D101="",C100="",C100&lt;=0,F101=""),"",TRIM(MID(D101,LEN(F101)+1+IF(MID(D101,LEN(F101)+1,1)=" ",1,0),99999)))</f>
        <v/>
      </c>
      <c r="F101" s="49" t="str">
        <f>IF(OR(G101="",G101=0,G101="0"),"",IF(LEN(G101)&lt;=C100,G101,IF(LEN(SUBSTITUTE(H101," ",""))=C100+1,LEFT(G101,C100),LEFT(G101,FIND("§",SUBSTITUTE(H101," ","§",LEN(H101)-LEN(SUBSTITUTE(H101," ",""))))-1))))</f>
        <v/>
      </c>
      <c r="G101" s="49" t="str">
        <f t="shared" si="7"/>
        <v/>
      </c>
      <c r="H101" s="49" t="str">
        <f>IF(OR(G101="",G101=0,G101="0"),"",LEFT(G101,C100+1))</f>
        <v/>
      </c>
      <c r="I101" s="49"/>
      <c r="J101" s="107"/>
      <c r="K101" s="246" t="str">
        <f>IF(LEN(TRIM(L101))&gt;0,MAX(K13:K100)+1,"")</f>
        <v/>
      </c>
      <c r="L101" s="110"/>
      <c r="M101" s="107"/>
      <c r="N101" s="150"/>
      <c r="P101" s="118" t="s">
        <v>212</v>
      </c>
      <c r="Q101" s="63"/>
      <c r="R101" s="63"/>
      <c r="S101" s="63"/>
      <c r="T101" s="63"/>
      <c r="U101" s="63"/>
      <c r="V101" s="63"/>
      <c r="X101" s="3">
        <v>1</v>
      </c>
    </row>
    <row r="102" spans="2:24" ht="15.75">
      <c r="B102" s="829"/>
      <c r="C102" s="94" t="str">
        <f>TRIM(SUBSTITUTE(SUBSTITUTE(SUBSTITUTE(SUBSTITUTE(SUBSTITUTE(SUBSTITUTE(SUBSTITUTE(SUBSTITUTE(SUBSTITUTE(SUBSTITUTE(C99,","," "),";"," "),":"," "),"!"," "),"?"," "),"…"," "),"»"," "),"«"," "),"/"," "),"."," "))</f>
        <v/>
      </c>
      <c r="D102" s="49" t="str" cm="1">
        <f t="array" ref="D102">IF(ROW()=ROW(D98),C101,INDEX(E98:E111,ROW()-ROW(D98)))</f>
        <v/>
      </c>
      <c r="E102" s="89" t="str">
        <f>IF(OR(D102="",C100="",C100&lt;=0,F102=""),"",TRIM(MID(D102,LEN(F102)+1+IF(MID(D102,LEN(F102)+1,1)=" ",1,0),99999)))</f>
        <v/>
      </c>
      <c r="F102" s="49" t="str">
        <f>IF(OR(G102="",G102=0,G102="0"),"",IF(LEN(G102)&lt;=C100,G102,IF(LEN(SUBSTITUTE(H102," ",""))=C100+1,LEFT(G102,C100),LEFT(G102,FIND("§",SUBSTITUTE(H102," ","§",LEN(H102)-LEN(SUBSTITUTE(H102," ",""))))-1))))</f>
        <v/>
      </c>
      <c r="G102" s="49" t="str">
        <f t="shared" si="7"/>
        <v/>
      </c>
      <c r="H102" s="49" t="str">
        <f>IF(OR(G102="",G102=0,G102="0"),"",LEFT(G102,C100+1))</f>
        <v/>
      </c>
      <c r="I102" s="49"/>
      <c r="J102" s="107"/>
      <c r="K102" s="246" t="str">
        <f>IF(LEN(TRIM(L102))&gt;0,MAX(K13:K101)+1,"")</f>
        <v/>
      </c>
      <c r="L102" s="110"/>
      <c r="M102" s="107"/>
      <c r="N102" s="150"/>
      <c r="P102" s="120" t="s">
        <v>213</v>
      </c>
      <c r="Q102" s="63"/>
      <c r="R102" s="63"/>
      <c r="S102" s="63"/>
      <c r="T102" s="63"/>
      <c r="U102" s="63"/>
      <c r="V102" s="63"/>
      <c r="X102" s="3">
        <v>1</v>
      </c>
    </row>
    <row r="103" spans="2:24" ht="15.75">
      <c r="B103" s="829"/>
      <c r="C103" s="49" t="str">
        <f>TRIM(SUBSTITUTE(SUBSTITUTE(SUBSTITUTE(SUBSTITUTE(SUBSTITUTE(SUBSTITUTE(SUBSTITUTE(SUBSTITUTE(C102,"("," "),")"," "),CHAR(34)," "),"-"," "),"_"," "),"&lt;"," "),"&gt;"," "),"="," "))</f>
        <v/>
      </c>
      <c r="D103" s="49" t="str" cm="1">
        <f t="array" ref="D103">IF(ROW()=ROW(D98),C101,INDEX(E98:E111,ROW()-ROW(D98)))</f>
        <v/>
      </c>
      <c r="E103" s="89" t="str">
        <f>IF(OR(D103="",C100="",C100&lt;=0,F103=""),"",TRIM(MID(D103,LEN(F103)+1+IF(MID(D103,LEN(F103)+1,1)=" ",1,0),99999)))</f>
        <v/>
      </c>
      <c r="F103" s="49" t="str">
        <f>IF(OR(G103="",G103=0,G103="0"),"",IF(LEN(G103)&lt;=C100,G103,IF(LEN(SUBSTITUTE(H103," ",""))=C100+1,LEFT(G103,C100),LEFT(G103,FIND("§",SUBSTITUTE(H103," ","§",LEN(H103)-LEN(SUBSTITUTE(H103," ",""))))-1))))</f>
        <v/>
      </c>
      <c r="G103" s="49" t="str">
        <f t="shared" si="7"/>
        <v/>
      </c>
      <c r="H103" s="49" t="str">
        <f>IF(OR(G103="",G103=0,G103="0"),"",LEFT(G103,C100+1))</f>
        <v/>
      </c>
      <c r="I103" s="49"/>
      <c r="J103" s="107"/>
      <c r="K103" s="246" t="str">
        <f>IF(LEN(TRIM(L103))&gt;0,MAX(K13:K102)+1,"")</f>
        <v/>
      </c>
      <c r="L103" s="110"/>
      <c r="M103" s="107"/>
      <c r="N103" s="150"/>
      <c r="P103" s="122" t="s">
        <v>214</v>
      </c>
      <c r="Q103" s="63"/>
      <c r="R103" s="63"/>
      <c r="S103" s="63"/>
      <c r="T103" s="63"/>
      <c r="U103" s="63"/>
      <c r="V103" s="63"/>
      <c r="X103" s="3">
        <v>1</v>
      </c>
    </row>
    <row r="104" spans="2:24" ht="15.75">
      <c r="B104" s="829"/>
      <c r="C104" s="55" t="str">
        <f>TRIM(SUBSTITUTE(SUBSTITUTE(SUBSTITUTE(SUBSTITUTE(C103,"►"," "),"▼"," "),"▲"," "),"◄"," "))</f>
        <v/>
      </c>
      <c r="D104" s="49" t="str" cm="1">
        <f t="array" ref="D104">IF(ROW()=ROW(D98),C101,INDEX(E98:E111,ROW()-ROW(D98)))</f>
        <v/>
      </c>
      <c r="E104" s="89" t="str">
        <f>IF(OR(D104="",C100="",C100&lt;=0,F104=""),"",TRIM(MID(D104,LEN(F104)+1+IF(MID(D104,LEN(F104)+1,1)=" ",1,0),99999)))</f>
        <v/>
      </c>
      <c r="F104" s="49" t="str">
        <f>IF(OR(G104="",G104=0,G104="0"),"",IF(LEN(G104)&lt;=C100,G104,IF(LEN(SUBSTITUTE(H104," ",""))=C100+1,LEFT(G104,C100),LEFT(G104,FIND("§",SUBSTITUTE(H104," ","§",LEN(H104)-LEN(SUBSTITUTE(H104," ",""))))-1))))</f>
        <v/>
      </c>
      <c r="G104" s="49" t="str">
        <f t="shared" si="7"/>
        <v/>
      </c>
      <c r="H104" s="49" t="str">
        <f>IF(OR(G104="",G104=0,G104="0"),"",LEFT(G104,C100+1))</f>
        <v/>
      </c>
      <c r="I104" s="49"/>
      <c r="J104" s="107"/>
      <c r="K104" s="246" t="str">
        <f>IF(LEN(TRIM(L104))&gt;0,MAX(K13:K103)+1,"")</f>
        <v/>
      </c>
      <c r="L104" s="110"/>
      <c r="M104" s="107"/>
      <c r="N104" s="150"/>
      <c r="P104" s="122" t="s">
        <v>215</v>
      </c>
      <c r="Q104" s="63"/>
      <c r="R104" s="63"/>
      <c r="S104" s="63"/>
      <c r="T104" s="63"/>
      <c r="U104" s="63"/>
      <c r="V104" s="63"/>
      <c r="X104" s="3">
        <v>1</v>
      </c>
    </row>
    <row r="105" spans="2:24" ht="15.75">
      <c r="B105" s="829"/>
      <c r="C105" s="55" t="str">
        <f>TRIM(SUBSTITUTE(SUBSTITUTE(C104,"“"," "),"”"," "))</f>
        <v/>
      </c>
      <c r="D105" s="49" t="str" cm="1">
        <f t="array" ref="D105">IF(ROW()=ROW(D98),C101,INDEX(E98:E111,ROW()-ROW(D98)))</f>
        <v/>
      </c>
      <c r="E105" s="89" t="str">
        <f>IF(OR(D105="",C100="",C100&lt;=0,F105=""),"",TRIM(MID(D105,LEN(F105)+1+IF(MID(D105,LEN(F105)+1,1)=" ",1,0),99999)))</f>
        <v/>
      </c>
      <c r="F105" s="49" t="str">
        <f>IF(OR(G105="",G105=0,G105="0"),"",IF(LEN(G105)&lt;=C100,G105,IF(LEN(SUBSTITUTE(H105," ",""))=C100+1,LEFT(G105,C100),LEFT(G105,FIND("§",SUBSTITUTE(H105," ","§",LEN(H105)-LEN(SUBSTITUTE(H105," ",""))))-1))))</f>
        <v/>
      </c>
      <c r="G105" s="49" t="str">
        <f t="shared" si="7"/>
        <v/>
      </c>
      <c r="H105" s="49" t="str">
        <f>IF(OR(G105="",G105=0,G105="0"),"",LEFT(G105,C100+1))</f>
        <v/>
      </c>
      <c r="I105" s="49"/>
      <c r="J105" s="107"/>
      <c r="K105" s="246" t="str">
        <f>IF(LEN(TRIM(L105))&gt;0,MAX(K13:K104)+1,"")</f>
        <v/>
      </c>
      <c r="L105" s="110"/>
      <c r="M105" s="107"/>
      <c r="N105" s="150"/>
      <c r="P105" s="63"/>
      <c r="Q105" s="63"/>
      <c r="R105" s="63"/>
      <c r="S105" s="63"/>
      <c r="T105" s="63"/>
      <c r="U105" s="63"/>
      <c r="V105" s="63"/>
      <c r="X105" s="3">
        <v>1</v>
      </c>
    </row>
    <row r="106" spans="2:24" ht="18">
      <c r="B106" s="829"/>
      <c r="C106" s="55"/>
      <c r="D106" s="49" t="str" cm="1">
        <f t="array" ref="D106">IF(ROW()=ROW(D98),C101,INDEX(E98:E111,ROW()-ROW(D98)))</f>
        <v/>
      </c>
      <c r="E106" s="89" t="str">
        <f>IF(OR(D106="",C100="",C100&lt;=0,F106=""),"",TRIM(MID(D106,LEN(F106)+1+IF(MID(D106,LEN(F106)+1,1)=" ",1,0),99999)))</f>
        <v/>
      </c>
      <c r="F106" s="49" t="str">
        <f>IF(OR(G106="",G106=0,G106="0"),"",IF(LEN(G106)&lt;=C100,G106,IF(LEN(SUBSTITUTE(H106," ",""))=C100+1,LEFT(G106,C100),LEFT(G106,FIND("§",SUBSTITUTE(H106," ","§",LEN(H106)-LEN(SUBSTITUTE(H106," ",""))))-1))))</f>
        <v/>
      </c>
      <c r="G106" s="49" t="str">
        <f t="shared" si="7"/>
        <v/>
      </c>
      <c r="H106" s="49" t="str">
        <f>IF(OR(G106="",G106=0,G106="0"),"",LEFT(G106,C100+1))</f>
        <v/>
      </c>
      <c r="I106" s="49"/>
      <c r="J106" s="107"/>
      <c r="K106" s="246" t="str">
        <f>IF(LEN(TRIM(L106))&gt;0,MAX(K13:K105)+1,"")</f>
        <v/>
      </c>
      <c r="L106" s="110"/>
      <c r="M106" s="107"/>
      <c r="N106" s="150"/>
      <c r="P106" s="16" t="s">
        <v>216</v>
      </c>
      <c r="Q106" s="63"/>
      <c r="R106" s="63"/>
      <c r="S106" s="63"/>
      <c r="T106" s="63"/>
      <c r="U106" s="63"/>
      <c r="V106" s="63"/>
      <c r="X106" s="3">
        <v>1</v>
      </c>
    </row>
    <row r="107" spans="2:24" ht="15.75">
      <c r="B107" s="829"/>
      <c r="C107" s="55"/>
      <c r="D107" s="49" t="str" cm="1">
        <f t="array" ref="D107">IF(ROW()=ROW(D98),C101,INDEX(E98:E111,ROW()-ROW(D98)))</f>
        <v/>
      </c>
      <c r="E107" s="89" t="str">
        <f>IF(OR(D107="",C100="",C100&lt;=0,F107=""),"",TRIM(MID(D107,LEN(F107)+1+IF(MID(D107,LEN(F107)+1,1)=" ",1,0),99999)))</f>
        <v/>
      </c>
      <c r="F107" s="49" t="str">
        <f>IF(OR(G107="",G107=0,G107="0"),"",IF(LEN(G107)&lt;=C100,G107,IF(LEN(SUBSTITUTE(H107," ",""))=C100+1,LEFT(G107,C100),LEFT(G107,FIND("§",SUBSTITUTE(H107," ","§",LEN(H107)-LEN(SUBSTITUTE(H107," ",""))))-1))))</f>
        <v/>
      </c>
      <c r="G107" s="49" t="str">
        <f t="shared" si="7"/>
        <v/>
      </c>
      <c r="H107" s="49" t="str">
        <f>IF(OR(G107="",G107=0,G107="0"),"",LEFT(G107,C100+1))</f>
        <v/>
      </c>
      <c r="I107" s="49"/>
      <c r="J107" s="107"/>
      <c r="K107" s="246" t="str">
        <f>IF(LEN(TRIM(L107))&gt;0,MAX(K13:K106)+1,"")</f>
        <v/>
      </c>
      <c r="L107" s="110"/>
      <c r="M107" s="107"/>
      <c r="N107" s="150"/>
      <c r="P107" s="63" t="s">
        <v>217</v>
      </c>
      <c r="Q107" s="63"/>
      <c r="R107" s="63"/>
      <c r="S107" s="63"/>
      <c r="T107" s="63"/>
      <c r="U107" s="63"/>
      <c r="V107" s="63"/>
      <c r="X107" s="3">
        <v>1</v>
      </c>
    </row>
    <row r="108" spans="2:24" ht="15.75">
      <c r="B108" s="829"/>
      <c r="C108" s="55"/>
      <c r="D108" s="49" t="str" cm="1">
        <f t="array" ref="D108">IF(ROW()=ROW(D98),C101,INDEX(E98:E111,ROW()-ROW(D98)))</f>
        <v/>
      </c>
      <c r="E108" s="89" t="str">
        <f>IF(OR(D108="",C100="",C100&lt;=0,F108=""),"",TRIM(MID(D108,LEN(F108)+1+IF(MID(D108,LEN(F108)+1,1)=" ",1,0),99999)))</f>
        <v/>
      </c>
      <c r="F108" s="49" t="str">
        <f>IF(OR(G108="",G108=0,G108="0"),"",IF(LEN(G108)&lt;=C100,G108,IF(LEN(SUBSTITUTE(H108," ",""))=C100+1,LEFT(G108,C100),LEFT(G108,FIND("§",SUBSTITUTE(H108," ","§",LEN(H108)-LEN(SUBSTITUTE(H108," ",""))))-1))))</f>
        <v/>
      </c>
      <c r="G108" s="49" t="str">
        <f t="shared" si="7"/>
        <v/>
      </c>
      <c r="H108" s="49" t="str">
        <f>IF(OR(G108="",G108=0,G108="0"),"",LEFT(G108,C100+1))</f>
        <v/>
      </c>
      <c r="I108" s="49"/>
      <c r="J108" s="107"/>
      <c r="K108" s="246" t="str">
        <f>IF(LEN(TRIM(L108))&gt;0,MAX(K13:K107)+1,"")</f>
        <v/>
      </c>
      <c r="L108" s="110"/>
      <c r="M108" s="107"/>
      <c r="N108" s="150"/>
      <c r="P108" s="120" t="s">
        <v>218</v>
      </c>
      <c r="Q108" s="63"/>
      <c r="R108" s="63"/>
      <c r="S108" s="63"/>
      <c r="T108" s="63"/>
      <c r="U108" s="63"/>
      <c r="V108" s="63"/>
      <c r="X108" s="3">
        <v>1</v>
      </c>
    </row>
    <row r="109" spans="2:24" ht="15.75">
      <c r="B109" s="829"/>
      <c r="C109" s="55"/>
      <c r="D109" s="49" t="str" cm="1">
        <f t="array" ref="D109">IF(ROW()=ROW(D98),C101,INDEX(E98:E111,ROW()-ROW(D98)))</f>
        <v/>
      </c>
      <c r="E109" s="89" t="str">
        <f>IF(OR(D109="",C100="",C100&lt;=0,F109=""),"",TRIM(MID(D109,LEN(F109)+1+IF(MID(D109,LEN(F109)+1,1)=" ",1,0),99999)))</f>
        <v/>
      </c>
      <c r="F109" s="49" t="str">
        <f>IF(OR(G109="",G109=0,G109="0"),"",IF(LEN(G109)&lt;=C100,G109,IF(LEN(SUBSTITUTE(H109," ",""))=C100+1,LEFT(G109,C100),LEFT(G109,FIND("§",SUBSTITUTE(H109," ","§",LEN(H109)-LEN(SUBSTITUTE(H109," ",""))))-1))))</f>
        <v/>
      </c>
      <c r="G109" s="49" t="str">
        <f t="shared" si="7"/>
        <v/>
      </c>
      <c r="H109" s="49" t="str">
        <f>IF(OR(G109="",G109=0,G109="0"),"",LEFT(G109,C100+1))</f>
        <v/>
      </c>
      <c r="I109" s="49"/>
      <c r="J109" s="107"/>
      <c r="K109" s="246" t="str">
        <f>IF(LEN(TRIM(L109))&gt;0,MAX(K13:K108)+1,"")</f>
        <v/>
      </c>
      <c r="L109" s="110"/>
      <c r="M109" s="107"/>
      <c r="N109" s="150"/>
      <c r="P109" s="120" t="s">
        <v>219</v>
      </c>
      <c r="Q109" s="63"/>
      <c r="R109" s="63"/>
      <c r="S109" s="63"/>
      <c r="T109" s="63"/>
      <c r="U109" s="63"/>
      <c r="V109" s="63"/>
      <c r="X109" s="3">
        <v>1</v>
      </c>
    </row>
    <row r="110" spans="2:24" ht="15.75">
      <c r="B110" s="829"/>
      <c r="C110" s="55"/>
      <c r="D110" s="49" t="str" cm="1">
        <f t="array" ref="D110">IF(ROW()=ROW(D98),C101,INDEX(E98:E111,ROW()-ROW(D98)))</f>
        <v/>
      </c>
      <c r="E110" s="89" t="str">
        <f>IF(OR(D110="",C100="",C100&lt;=0,F110=""),"",TRIM(MID(D110,LEN(F110)+1+IF(MID(D110,LEN(F110)+1,1)=" ",1,0),99999)))</f>
        <v/>
      </c>
      <c r="F110" s="49" t="str">
        <f>IF(OR(G110="",G110=0,G110="0"),"",IF(LEN(G110)&lt;=C100,G110,IF(LEN(SUBSTITUTE(H110," ",""))=C100+1,LEFT(G110,C100),LEFT(G110,FIND("§",SUBSTITUTE(H110," ","§",LEN(H110)-LEN(SUBSTITUTE(H110," ",""))))-1))))</f>
        <v/>
      </c>
      <c r="G110" s="49" t="str">
        <f t="shared" si="7"/>
        <v/>
      </c>
      <c r="H110" s="49" t="str">
        <f>IF(OR(G110="",G110=0,G110="0"),"",LEFT(G110,C100+1))</f>
        <v/>
      </c>
      <c r="I110" s="49"/>
      <c r="J110" s="107"/>
      <c r="K110" s="246" t="str">
        <f>IF(LEN(TRIM(L110))&gt;0,MAX(K13:K109)+1,"")</f>
        <v/>
      </c>
      <c r="L110" s="110"/>
      <c r="M110" s="107"/>
      <c r="N110" s="150"/>
      <c r="P110" s="120" t="s">
        <v>220</v>
      </c>
      <c r="Q110" s="63"/>
      <c r="R110" s="63"/>
      <c r="S110" s="63"/>
      <c r="T110" s="63"/>
      <c r="U110" s="63"/>
      <c r="V110" s="63"/>
      <c r="X110" s="3">
        <v>1</v>
      </c>
    </row>
    <row r="111" spans="2:24" ht="15.75">
      <c r="B111" s="829"/>
      <c r="C111" s="55"/>
      <c r="D111" s="49" t="str" cm="1">
        <f t="array" ref="D111">IF(ROW()=ROW(D98),C101,INDEX(E98:E111,ROW()-ROW(D98)))</f>
        <v/>
      </c>
      <c r="E111" s="89" t="str">
        <f>IF(OR(D111="",C100="",C100&lt;=0,F111=""),"",TRIM(MID(D111,LEN(F111)+1+IF(MID(D111,LEN(F111)+1,1)=" ",1,0),99999)))</f>
        <v/>
      </c>
      <c r="F111" s="49" t="str">
        <f>IF(OR(G111="",G111=0,G111="0"),"",IF(LEN(G111)&lt;=C100,G111,IF(LEN(SUBSTITUTE(H111," ",""))=C100+1,LEFT(G111,C100),LEFT(G111,FIND("§",SUBSTITUTE(H111," ","§",LEN(H111)-LEN(SUBSTITUTE(H111," ",""))))-1))))</f>
        <v/>
      </c>
      <c r="G111" s="49" t="str">
        <f t="shared" si="7"/>
        <v/>
      </c>
      <c r="H111" s="49" t="str">
        <f>IF(OR(G111="",G111=0,G111="0"),"",LEFT(G111,C100+1))</f>
        <v/>
      </c>
      <c r="I111" s="49"/>
      <c r="J111" s="107"/>
      <c r="K111" s="246" t="str">
        <f>IF(LEN(TRIM(L111))&gt;0,MAX(K13:K110)+1,"")</f>
        <v/>
      </c>
      <c r="L111" s="110"/>
      <c r="M111" s="107"/>
      <c r="N111" s="150"/>
      <c r="P111" s="120" t="s">
        <v>221</v>
      </c>
      <c r="Q111" s="63"/>
      <c r="R111" s="63"/>
      <c r="S111" s="63"/>
      <c r="T111" s="63"/>
      <c r="U111" s="63"/>
      <c r="V111" s="63"/>
      <c r="X111" s="3">
        <v>1</v>
      </c>
    </row>
    <row r="112" spans="2:24" ht="15.75">
      <c r="B112" s="829"/>
      <c r="C112" s="88" t="str">
        <f>IF(TRIM(SUBSTITUTE(J21,CHAR(160),""))="","",J21)</f>
        <v/>
      </c>
      <c r="D112" s="49" t="str" cm="1">
        <f t="array" ref="D112">IF(ROW()=ROW(D112),C115,INDEX(E112:E125,ROW()-ROW(D112)))</f>
        <v/>
      </c>
      <c r="E112" s="89" t="str">
        <f>IF(OR(D112="",C114="",C114&lt;=0,F112=""),"",TRIM(MID(D112,LEN(F112)+1+IF(MID(D112,LEN(F112)+1,1)=" ",1,0),99999)))</f>
        <v/>
      </c>
      <c r="F112" s="49" t="str">
        <f>IF(OR(G112="",G112=0,G112="0"),"",IF(LEN(G112)&lt;=C114,G112,IF(LEN(SUBSTITUTE(H112," ",""))=C114+1,LEFT(G112,C114),LEFT(G112,FIND("§",SUBSTITUTE(H112," ","§",LEN(H112)-LEN(SUBSTITUTE(H112," ",""))))-1))))</f>
        <v/>
      </c>
      <c r="G112" s="49" t="str">
        <f t="shared" si="7"/>
        <v/>
      </c>
      <c r="H112" s="49" t="str">
        <f>IF(OR(G112="",G112=0,G112="0"),"",LEFT(G112,C114+1))</f>
        <v/>
      </c>
      <c r="I112" s="49"/>
      <c r="J112" s="107"/>
      <c r="K112" s="246" t="str">
        <f>IF(LEN(TRIM(L112))&gt;0,MAX(K13:K111)+1,"")</f>
        <v/>
      </c>
      <c r="L112" s="110"/>
      <c r="M112" s="107"/>
      <c r="N112" s="150"/>
      <c r="P112" s="120" t="s">
        <v>222</v>
      </c>
      <c r="Q112" s="63"/>
      <c r="R112" s="63"/>
      <c r="S112" s="63"/>
      <c r="T112" s="63"/>
      <c r="U112" s="63"/>
      <c r="V112" s="63"/>
      <c r="X112" s="3">
        <v>1</v>
      </c>
    </row>
    <row r="113" spans="2:24" ht="15.75">
      <c r="B113" s="829"/>
      <c r="C113" s="55" t="str">
        <f>TRIM(SUBSTITUTE(SUBSTITUTE(SUBSTITUTE(SUBSTITUTE(SUBSTITUTE(SUBSTITUTE(SUBSTITUTE(SUBSTITUTE(SUBSTITUTE(CLEAN(IF(OR(LEFT(C112,1)="-",LEFT(C112,1)="="),MID(C112,2,99999),C112)),"—","-"),"–","-"),CHAR(160)," "),CHAR(9)," "),CHAR(13)," "),CHAR(10)," ")," "," ")," "," ")," "," "))</f>
        <v/>
      </c>
      <c r="D113" s="49" t="str" cm="1">
        <f t="array" ref="D113">IF(ROW()=ROW(D112),C115,INDEX(E112:E125,ROW()-ROW(D112)))</f>
        <v/>
      </c>
      <c r="E113" s="89" t="str">
        <f>IF(OR(D113="",C114="",C114&lt;=0,F113=""),"",TRIM(MID(D113,LEN(F113)+1+IF(MID(D113,LEN(F113)+1,1)=" ",1,0),99999)))</f>
        <v/>
      </c>
      <c r="F113" s="49" t="str">
        <f>IF(OR(G113="",G113=0,G113="0"),"",IF(LEN(G113)&lt;=C114,G113,IF(LEN(SUBSTITUTE(H113," ",""))=C114+1,LEFT(G113,C114),LEFT(G113,FIND("§",SUBSTITUTE(H113," ","§",LEN(H113)-LEN(SUBSTITUTE(H113," ",""))))-1))))</f>
        <v/>
      </c>
      <c r="G113" s="49" t="str">
        <f t="shared" si="7"/>
        <v/>
      </c>
      <c r="H113" s="49" t="str">
        <f>IF(OR(G113="",G113=0,G113="0"),"",LEFT(G113,C114+1))</f>
        <v/>
      </c>
      <c r="I113" s="49"/>
      <c r="J113" s="107"/>
      <c r="K113" s="246" t="str">
        <f>IF(LEN(TRIM(L113))&gt;0,MAX(K13:K112)+1,"")</f>
        <v/>
      </c>
      <c r="L113" s="110"/>
      <c r="M113" s="107"/>
      <c r="N113" s="150"/>
      <c r="P113" s="63" t="s">
        <v>223</v>
      </c>
      <c r="Q113" s="63"/>
      <c r="R113" s="63"/>
      <c r="S113" s="63"/>
      <c r="T113" s="63"/>
      <c r="U113" s="63"/>
      <c r="V113" s="63"/>
      <c r="X113" s="3">
        <v>1</v>
      </c>
    </row>
    <row r="114" spans="2:24" ht="15.75">
      <c r="B114" s="829"/>
      <c r="C114" s="92">
        <f>C11</f>
        <v>120</v>
      </c>
      <c r="D114" s="49" t="str" cm="1">
        <f t="array" ref="D114">IF(ROW()=ROW(D112),C115,INDEX(E112:E125,ROW()-ROW(D112)))</f>
        <v/>
      </c>
      <c r="E114" s="89" t="str">
        <f>IF(OR(D114="",C114="",C114&lt;=0,F114=""),"",TRIM(MID(D114,LEN(F114)+1+IF(MID(D114,LEN(F114)+1,1)=" ",1,0),99999)))</f>
        <v/>
      </c>
      <c r="F114" s="49" t="str">
        <f>IF(OR(G114="",G114=0,G114="0"),"",IF(LEN(G114)&lt;=C114,G114,IF(LEN(SUBSTITUTE(H114," ",""))=C114+1,LEFT(G114,C114),LEFT(G114,FIND("§",SUBSTITUTE(H114," ","§",LEN(H114)-LEN(SUBSTITUTE(H114," ",""))))-1))))</f>
        <v/>
      </c>
      <c r="G114" s="49" t="str">
        <f t="shared" si="7"/>
        <v/>
      </c>
      <c r="H114" s="49" t="str">
        <f>IF(OR(G114="",G114=0,G114="0"),"",LEFT(G114,C114+1))</f>
        <v/>
      </c>
      <c r="I114" s="49"/>
      <c r="J114" s="107"/>
      <c r="K114" s="246" t="str">
        <f>IF(LEN(TRIM(L114))&gt;0,MAX(K13:K113)+1,"")</f>
        <v/>
      </c>
      <c r="L114" s="110"/>
      <c r="M114" s="107"/>
      <c r="N114" s="150"/>
      <c r="P114" s="120"/>
      <c r="Q114" s="63"/>
      <c r="R114" s="63"/>
      <c r="S114" s="63"/>
      <c r="T114" s="63"/>
      <c r="U114" s="63"/>
      <c r="V114" s="63"/>
      <c r="X114" s="3">
        <v>1</v>
      </c>
    </row>
    <row r="115" spans="2:24" ht="15.75">
      <c r="B115" s="829"/>
      <c r="C115" s="55" t="str">
        <f>IF(UPPER(TRIM(C12))="X",C119,C113)</f>
        <v/>
      </c>
      <c r="D115" s="49" t="str" cm="1">
        <f t="array" ref="D115">IF(ROW()=ROW(D112),C115,INDEX(E112:E125,ROW()-ROW(D112)))</f>
        <v/>
      </c>
      <c r="E115" s="89" t="str">
        <f>IF(OR(D115="",C114="",C114&lt;=0,F115=""),"",TRIM(MID(D115,LEN(F115)+1+IF(MID(D115,LEN(F115)+1,1)=" ",1,0),99999)))</f>
        <v/>
      </c>
      <c r="F115" s="49" t="str">
        <f>IF(OR(G115="",G115=0,G115="0"),"",IF(LEN(G115)&lt;=C114,G115,IF(LEN(SUBSTITUTE(H115," ",""))=C114+1,LEFT(G115,C114),LEFT(G115,FIND("§",SUBSTITUTE(H115," ","§",LEN(H115)-LEN(SUBSTITUTE(H115," ",""))))-1))))</f>
        <v/>
      </c>
      <c r="G115" s="49" t="str">
        <f t="shared" si="7"/>
        <v/>
      </c>
      <c r="H115" s="49" t="str">
        <f>IF(OR(G115="",G115=0,G115="0"),"",LEFT(G115,C114+1))</f>
        <v/>
      </c>
      <c r="I115" s="49"/>
      <c r="J115" s="107"/>
      <c r="K115" s="246" t="str">
        <f>IF(LEN(TRIM(L115))&gt;0,MAX(K13:K114)+1,"")</f>
        <v/>
      </c>
      <c r="L115" s="110"/>
      <c r="M115" s="107"/>
      <c r="N115" s="150"/>
      <c r="P115" s="63"/>
      <c r="Q115" s="63"/>
      <c r="R115" s="63"/>
      <c r="S115" s="63"/>
      <c r="T115" s="63"/>
      <c r="U115" s="63"/>
      <c r="V115" s="63"/>
      <c r="X115" s="3">
        <v>1</v>
      </c>
    </row>
    <row r="116" spans="2:24" ht="15.75">
      <c r="B116" s="829"/>
      <c r="C116" s="94" t="str">
        <f>TRIM(SUBSTITUTE(SUBSTITUTE(SUBSTITUTE(SUBSTITUTE(SUBSTITUTE(SUBSTITUTE(SUBSTITUTE(SUBSTITUTE(SUBSTITUTE(SUBSTITUTE(C113,","," "),";"," "),":"," "),"!"," "),"?"," "),"…"," "),"»"," "),"«"," "),"/"," "),"."," "))</f>
        <v/>
      </c>
      <c r="D116" s="49" t="str" cm="1">
        <f t="array" ref="D116">IF(ROW()=ROW(D112),C115,INDEX(E112:E125,ROW()-ROW(D112)))</f>
        <v/>
      </c>
      <c r="E116" s="89" t="str">
        <f>IF(OR(D116="",C114="",C114&lt;=0,F116=""),"",TRIM(MID(D116,LEN(F116)+1+IF(MID(D116,LEN(F116)+1,1)=" ",1,0),99999)))</f>
        <v/>
      </c>
      <c r="F116" s="49" t="str">
        <f>IF(OR(G116="",G116=0,G116="0"),"",IF(LEN(G116)&lt;=C114,G116,IF(LEN(SUBSTITUTE(H116," ",""))=C114+1,LEFT(G116,C114),LEFT(G116,FIND("§",SUBSTITUTE(H116," ","§",LEN(H116)-LEN(SUBSTITUTE(H116," ",""))))-1))))</f>
        <v/>
      </c>
      <c r="G116" s="49" t="str">
        <f t="shared" si="7"/>
        <v/>
      </c>
      <c r="H116" s="49" t="str">
        <f>IF(OR(G116="",G116=0,G116="0"),"",LEFT(G116,C114+1))</f>
        <v/>
      </c>
      <c r="I116" s="49"/>
      <c r="J116" s="107"/>
      <c r="K116" s="246" t="str">
        <f>IF(LEN(TRIM(L116))&gt;0,MAX(K13:K115)+1,"")</f>
        <v/>
      </c>
      <c r="L116" s="110"/>
      <c r="M116" s="107"/>
      <c r="N116" s="150"/>
      <c r="P116" s="120"/>
      <c r="Q116" s="63"/>
      <c r="R116" s="63"/>
      <c r="S116" s="63"/>
      <c r="T116" s="63"/>
      <c r="U116" s="63"/>
      <c r="V116" s="63"/>
      <c r="X116" s="3">
        <v>1</v>
      </c>
    </row>
    <row r="117" spans="2:24" ht="15.75">
      <c r="B117" s="829"/>
      <c r="C117" s="49" t="str">
        <f>TRIM(SUBSTITUTE(SUBSTITUTE(SUBSTITUTE(SUBSTITUTE(SUBSTITUTE(SUBSTITUTE(SUBSTITUTE(SUBSTITUTE(C116,"("," "),")"," "),CHAR(34)," "),"-"," "),"_"," "),"&lt;"," "),"&gt;"," "),"="," "))</f>
        <v/>
      </c>
      <c r="D117" s="49" t="str" cm="1">
        <f t="array" ref="D117">IF(ROW()=ROW(D112),C115,INDEX(E112:E125,ROW()-ROW(D112)))</f>
        <v/>
      </c>
      <c r="E117" s="89" t="str">
        <f>IF(OR(D117="",C114="",C114&lt;=0,F117=""),"",TRIM(MID(D117,LEN(F117)+1+IF(MID(D117,LEN(F117)+1,1)=" ",1,0),99999)))</f>
        <v/>
      </c>
      <c r="F117" s="49" t="str">
        <f>IF(OR(G117="",G117=0,G117="0"),"",IF(LEN(G117)&lt;=C114,G117,IF(LEN(SUBSTITUTE(H117," ",""))=C114+1,LEFT(G117,C114),LEFT(G117,FIND("§",SUBSTITUTE(H117," ","§",LEN(H117)-LEN(SUBSTITUTE(H117," ",""))))-1))))</f>
        <v/>
      </c>
      <c r="G117" s="49" t="str">
        <f t="shared" si="7"/>
        <v/>
      </c>
      <c r="H117" s="49" t="str">
        <f>IF(OR(G117="",G117=0,G117="0"),"",LEFT(G117,C114+1))</f>
        <v/>
      </c>
      <c r="I117" s="49"/>
      <c r="J117" s="107"/>
      <c r="K117" s="246" t="str">
        <f>IF(LEN(TRIM(L117))&gt;0,MAX(K13:K116)+1,"")</f>
        <v/>
      </c>
      <c r="L117" s="110"/>
      <c r="M117" s="107"/>
      <c r="N117" s="150"/>
      <c r="P117" s="123" t="s">
        <v>167</v>
      </c>
      <c r="Q117" s="63"/>
      <c r="R117" s="63"/>
      <c r="S117" s="63"/>
      <c r="T117" s="63"/>
      <c r="U117" s="63"/>
      <c r="V117" s="63"/>
      <c r="X117" s="3">
        <v>1</v>
      </c>
    </row>
    <row r="118" spans="2:24" ht="15.75">
      <c r="B118" s="829"/>
      <c r="C118" s="55" t="str">
        <f>TRIM(SUBSTITUTE(SUBSTITUTE(SUBSTITUTE(SUBSTITUTE(C117,"►"," "),"▼"," "),"▲"," "),"◄"," "))</f>
        <v/>
      </c>
      <c r="D118" s="49" t="str" cm="1">
        <f t="array" ref="D118">IF(ROW()=ROW(D112),C115,INDEX(E112:E125,ROW()-ROW(D112)))</f>
        <v/>
      </c>
      <c r="E118" s="89" t="str">
        <f>IF(OR(D118="",C114="",C114&lt;=0,F118=""),"",TRIM(MID(D118,LEN(F118)+1+IF(MID(D118,LEN(F118)+1,1)=" ",1,0),99999)))</f>
        <v/>
      </c>
      <c r="F118" s="49" t="str">
        <f>IF(OR(G118="",G118=0,G118="0"),"",IF(LEN(G118)&lt;=C114,G118,IF(LEN(SUBSTITUTE(H118," ",""))=C114+1,LEFT(G118,C114),LEFT(G118,FIND("§",SUBSTITUTE(H118," ","§",LEN(H118)-LEN(SUBSTITUTE(H118," ",""))))-1))))</f>
        <v/>
      </c>
      <c r="G118" s="49" t="str">
        <f t="shared" si="7"/>
        <v/>
      </c>
      <c r="H118" s="49" t="str">
        <f>IF(OR(G118="",G118=0,G118="0"),"",LEFT(G118,C114+1))</f>
        <v/>
      </c>
      <c r="I118" s="49"/>
      <c r="J118" s="107"/>
      <c r="K118" s="246" t="str">
        <f>IF(LEN(TRIM(L118))&gt;0,MAX(K13:K117)+1,"")</f>
        <v/>
      </c>
      <c r="L118" s="110"/>
      <c r="M118" s="107"/>
      <c r="N118" s="150"/>
      <c r="P118" s="63" t="s">
        <v>171</v>
      </c>
      <c r="Q118" s="63"/>
      <c r="R118" s="63"/>
      <c r="S118" s="63"/>
      <c r="T118" s="63"/>
      <c r="U118" s="63"/>
      <c r="V118" s="63"/>
      <c r="X118" s="3">
        <v>1</v>
      </c>
    </row>
    <row r="119" spans="2:24" ht="15.75">
      <c r="B119" s="829"/>
      <c r="C119" s="55" t="str">
        <f>TRIM(SUBSTITUTE(SUBSTITUTE(C118,"“"," "),"”"," "))</f>
        <v/>
      </c>
      <c r="D119" s="49" t="str" cm="1">
        <f t="array" ref="D119">IF(ROW()=ROW(D112),C115,INDEX(E112:E125,ROW()-ROW(D112)))</f>
        <v/>
      </c>
      <c r="E119" s="89" t="str">
        <f>IF(OR(D119="",C114="",C114&lt;=0,F119=""),"",TRIM(MID(D119,LEN(F119)+1+IF(MID(D119,LEN(F119)+1,1)=" ",1,0),99999)))</f>
        <v/>
      </c>
      <c r="F119" s="49" t="str">
        <f>IF(OR(G119="",G119=0,G119="0"),"",IF(LEN(G119)&lt;=C114,G119,IF(LEN(SUBSTITUTE(H119," ",""))=C114+1,LEFT(G119,C114),LEFT(G119,FIND("§",SUBSTITUTE(H119," ","§",LEN(H119)-LEN(SUBSTITUTE(H119," ",""))))-1))))</f>
        <v/>
      </c>
      <c r="G119" s="49" t="str">
        <f t="shared" si="7"/>
        <v/>
      </c>
      <c r="H119" s="49" t="str">
        <f>IF(OR(G119="",G119=0,G119="0"),"",LEFT(G119,C114+1))</f>
        <v/>
      </c>
      <c r="I119" s="49"/>
      <c r="J119" s="107"/>
      <c r="K119" s="246" t="str">
        <f>IF(LEN(TRIM(L119))&gt;0,MAX(K13:K118)+1,"")</f>
        <v/>
      </c>
      <c r="L119" s="110"/>
      <c r="M119" s="107"/>
      <c r="N119" s="150"/>
      <c r="P119" s="63" t="s">
        <v>179</v>
      </c>
      <c r="Q119" s="63"/>
      <c r="R119" s="63"/>
      <c r="S119" s="63"/>
      <c r="T119" s="63"/>
      <c r="U119" s="63"/>
      <c r="V119" s="63"/>
      <c r="X119" s="3">
        <v>1</v>
      </c>
    </row>
    <row r="120" spans="2:24" ht="15.75">
      <c r="B120" s="829"/>
      <c r="C120" s="55"/>
      <c r="D120" s="49" t="str" cm="1">
        <f t="array" ref="D120">IF(ROW()=ROW(D112),C115,INDEX(E112:E125,ROW()-ROW(D112)))</f>
        <v/>
      </c>
      <c r="E120" s="89" t="str">
        <f>IF(OR(D120="",C114="",C114&lt;=0,F120=""),"",TRIM(MID(D120,LEN(F120)+1+IF(MID(D120,LEN(F120)+1,1)=" ",1,0),99999)))</f>
        <v/>
      </c>
      <c r="F120" s="49" t="str">
        <f>IF(OR(G120="",G120=0,G120="0"),"",IF(LEN(G120)&lt;=C114,G120,IF(LEN(SUBSTITUTE(H120," ",""))=C114+1,LEFT(G120,C114),LEFT(G120,FIND("§",SUBSTITUTE(H120," ","§",LEN(H120)-LEN(SUBSTITUTE(H120," ",""))))-1))))</f>
        <v/>
      </c>
      <c r="G120" s="49" t="str">
        <f t="shared" si="7"/>
        <v/>
      </c>
      <c r="H120" s="49" t="str">
        <f>IF(OR(G120="",G120=0,G120="0"),"",LEFT(G120,C114+1))</f>
        <v/>
      </c>
      <c r="I120" s="49"/>
      <c r="J120" s="107"/>
      <c r="K120" s="246" t="str">
        <f>IF(LEN(TRIM(L120))&gt;0,MAX(K13:K119)+1,"")</f>
        <v/>
      </c>
      <c r="L120" s="110"/>
      <c r="M120" s="107"/>
      <c r="N120" s="150"/>
      <c r="P120" s="63" t="s">
        <v>180</v>
      </c>
      <c r="Q120" s="63"/>
      <c r="R120" s="63"/>
      <c r="S120" s="63"/>
      <c r="T120" s="63"/>
      <c r="U120" s="63"/>
      <c r="V120" s="63"/>
      <c r="X120" s="3">
        <v>1</v>
      </c>
    </row>
    <row r="121" spans="2:24" ht="15.75">
      <c r="B121" s="829"/>
      <c r="C121" s="55"/>
      <c r="D121" s="49" t="str" cm="1">
        <f t="array" ref="D121">IF(ROW()=ROW(D112),C115,INDEX(E112:E125,ROW()-ROW(D112)))</f>
        <v/>
      </c>
      <c r="E121" s="89" t="str">
        <f>IF(OR(D121="",C114="",C114&lt;=0,F121=""),"",TRIM(MID(D121,LEN(F121)+1+IF(MID(D121,LEN(F121)+1,1)=" ",1,0),99999)))</f>
        <v/>
      </c>
      <c r="F121" s="49" t="str">
        <f>IF(OR(G121="",G121=0,G121="0"),"",IF(LEN(G121)&lt;=C114,G121,IF(LEN(SUBSTITUTE(H121," ",""))=C114+1,LEFT(G121,C114),LEFT(G121,FIND("§",SUBSTITUTE(H121," ","§",LEN(H121)-LEN(SUBSTITUTE(H121," ",""))))-1))))</f>
        <v/>
      </c>
      <c r="G121" s="49" t="str">
        <f t="shared" si="7"/>
        <v/>
      </c>
      <c r="H121" s="49" t="str">
        <f>IF(OR(G121="",G121=0,G121="0"),"",LEFT(G121,C114+1))</f>
        <v/>
      </c>
      <c r="I121" s="49"/>
      <c r="J121" s="107"/>
      <c r="K121" s="246" t="str">
        <f>IF(LEN(TRIM(L121))&gt;0,MAX(K13:K120)+1,"")</f>
        <v/>
      </c>
      <c r="L121" s="110"/>
      <c r="M121" s="107"/>
      <c r="N121" s="150"/>
      <c r="P121" s="63" t="s">
        <v>172</v>
      </c>
      <c r="Q121" s="63"/>
      <c r="R121" s="63"/>
      <c r="S121" s="63"/>
      <c r="T121" s="63"/>
      <c r="U121" s="63"/>
      <c r="V121" s="63"/>
      <c r="X121" s="3">
        <v>1</v>
      </c>
    </row>
    <row r="122" spans="2:24" ht="15.75">
      <c r="B122" s="829"/>
      <c r="C122" s="55"/>
      <c r="D122" s="49" t="str" cm="1">
        <f t="array" ref="D122">IF(ROW()=ROW(D112),C115,INDEX(E112:E125,ROW()-ROW(D112)))</f>
        <v/>
      </c>
      <c r="E122" s="89" t="str">
        <f>IF(OR(D122="",C114="",C114&lt;=0,F122=""),"",TRIM(MID(D122,LEN(F122)+1+IF(MID(D122,LEN(F122)+1,1)=" ",1,0),99999)))</f>
        <v/>
      </c>
      <c r="F122" s="49" t="str">
        <f>IF(OR(G122="",G122=0,G122="0"),"",IF(LEN(G122)&lt;=C114,G122,IF(LEN(SUBSTITUTE(H122," ",""))=C114+1,LEFT(G122,C114),LEFT(G122,FIND("§",SUBSTITUTE(H122," ","§",LEN(H122)-LEN(SUBSTITUTE(H122," ",""))))-1))))</f>
        <v/>
      </c>
      <c r="G122" s="49" t="str">
        <f t="shared" si="7"/>
        <v/>
      </c>
      <c r="H122" s="49" t="str">
        <f>IF(OR(G122="",G122=0,G122="0"),"",LEFT(G122,C114+1))</f>
        <v/>
      </c>
      <c r="I122" s="49"/>
      <c r="J122" s="107"/>
      <c r="K122" s="246" t="str">
        <f>IF(LEN(TRIM(L122))&gt;0,MAX(K13:K121)+1,"")</f>
        <v/>
      </c>
      <c r="L122" s="110"/>
      <c r="M122" s="107"/>
      <c r="N122" s="150"/>
      <c r="P122" s="120"/>
      <c r="Q122" s="63"/>
      <c r="R122" s="63"/>
      <c r="S122" s="63"/>
      <c r="T122" s="63"/>
      <c r="U122" s="63"/>
      <c r="V122" s="63"/>
      <c r="X122" s="3">
        <v>1</v>
      </c>
    </row>
    <row r="123" spans="2:24" ht="15.75">
      <c r="B123" s="829"/>
      <c r="C123" s="55"/>
      <c r="D123" s="49" t="str" cm="1">
        <f t="array" ref="D123">IF(ROW()=ROW(D112),C115,INDEX(E112:E125,ROW()-ROW(D112)))</f>
        <v/>
      </c>
      <c r="E123" s="89" t="str">
        <f>IF(OR(D123="",C114="",C114&lt;=0,F123=""),"",TRIM(MID(D123,LEN(F123)+1+IF(MID(D123,LEN(F123)+1,1)=" ",1,0),99999)))</f>
        <v/>
      </c>
      <c r="F123" s="49" t="str">
        <f>IF(OR(G123="",G123=0,G123="0"),"",IF(LEN(G123)&lt;=C114,G123,IF(LEN(SUBSTITUTE(H123," ",""))=C114+1,LEFT(G123,C114),LEFT(G123,FIND("§",SUBSTITUTE(H123," ","§",LEN(H123)-LEN(SUBSTITUTE(H123," ",""))))-1))))</f>
        <v/>
      </c>
      <c r="G123" s="49" t="str">
        <f t="shared" si="7"/>
        <v/>
      </c>
      <c r="H123" s="49" t="str">
        <f>IF(OR(G123="",G123=0,G123="0"),"",LEFT(G123,C114+1))</f>
        <v/>
      </c>
      <c r="I123" s="49"/>
      <c r="J123" s="107"/>
      <c r="K123" s="246" t="str">
        <f>IF(LEN(TRIM(L123))&gt;0,MAX(K13:K122)+1,"")</f>
        <v/>
      </c>
      <c r="L123" s="110"/>
      <c r="M123" s="107"/>
      <c r="N123" s="150"/>
      <c r="P123" s="121" t="s">
        <v>181</v>
      </c>
      <c r="Q123" s="63"/>
      <c r="R123" s="63"/>
      <c r="S123" s="63"/>
      <c r="T123" s="63"/>
      <c r="U123" s="63"/>
      <c r="V123" s="63"/>
      <c r="X123" s="3">
        <v>1</v>
      </c>
    </row>
    <row r="124" spans="2:24" ht="15.75">
      <c r="B124" s="829"/>
      <c r="C124" s="55"/>
      <c r="D124" s="49" t="str" cm="1">
        <f t="array" ref="D124">IF(ROW()=ROW(D112),C115,INDEX(E112:E125,ROW()-ROW(D112)))</f>
        <v/>
      </c>
      <c r="E124" s="89" t="str">
        <f>IF(OR(D124="",C114="",C114&lt;=0,F124=""),"",TRIM(MID(D124,LEN(F124)+1+IF(MID(D124,LEN(F124)+1,1)=" ",1,0),99999)))</f>
        <v/>
      </c>
      <c r="F124" s="49" t="str">
        <f>IF(OR(G124="",G124=0,G124="0"),"",IF(LEN(G124)&lt;=C114,G124,IF(LEN(SUBSTITUTE(H124," ",""))=C114+1,LEFT(G124,C114),LEFT(G124,FIND("§",SUBSTITUTE(H124," ","§",LEN(H124)-LEN(SUBSTITUTE(H124," ",""))))-1))))</f>
        <v/>
      </c>
      <c r="G124" s="49" t="str">
        <f t="shared" si="7"/>
        <v/>
      </c>
      <c r="H124" s="49" t="str">
        <f>IF(OR(G124="",G124=0,G124="0"),"",LEFT(G124,C114+1))</f>
        <v/>
      </c>
      <c r="I124" s="49"/>
      <c r="J124" s="107"/>
      <c r="K124" s="246" t="str">
        <f>IF(LEN(TRIM(L124))&gt;0,MAX(K13:K123)+1,"")</f>
        <v/>
      </c>
      <c r="L124" s="110"/>
      <c r="M124" s="107"/>
      <c r="N124" s="150"/>
      <c r="P124" s="120" t="s">
        <v>173</v>
      </c>
      <c r="Q124" s="63"/>
      <c r="R124" s="63"/>
      <c r="S124" s="63"/>
      <c r="T124" s="63"/>
      <c r="U124" s="63"/>
      <c r="V124" s="63"/>
      <c r="X124" s="3">
        <v>1</v>
      </c>
    </row>
    <row r="125" spans="2:24" ht="15.75">
      <c r="B125" s="829"/>
      <c r="C125" s="55"/>
      <c r="D125" s="49" t="str" cm="1">
        <f t="array" ref="D125">IF(ROW()=ROW(D112),C115,INDEX(E112:E125,ROW()-ROW(D112)))</f>
        <v/>
      </c>
      <c r="E125" s="89" t="str">
        <f>IF(OR(D125="",C114="",C114&lt;=0,F125=""),"",TRIM(MID(D125,LEN(F125)+1+IF(MID(D125,LEN(F125)+1,1)=" ",1,0),99999)))</f>
        <v/>
      </c>
      <c r="F125" s="49" t="str">
        <f>IF(OR(G125="",G125=0,G125="0"),"",IF(LEN(G125)&lt;=C114,G125,IF(LEN(SUBSTITUTE(H125," ",""))=C114+1,LEFT(G125,C114),LEFT(G125,FIND("§",SUBSTITUTE(H125," ","§",LEN(H125)-LEN(SUBSTITUTE(H125," ",""))))-1))))</f>
        <v/>
      </c>
      <c r="G125" s="49" t="str">
        <f t="shared" si="7"/>
        <v/>
      </c>
      <c r="H125" s="49" t="str">
        <f>IF(OR(G125="",G125=0,G125="0"),"",LEFT(G125,C114+1))</f>
        <v/>
      </c>
      <c r="I125" s="49"/>
      <c r="J125" s="107"/>
      <c r="K125" s="246" t="str">
        <f>IF(LEN(TRIM(L125))&gt;0,MAX(K13:K124)+1,"")</f>
        <v/>
      </c>
      <c r="L125" s="110"/>
      <c r="M125" s="107"/>
      <c r="N125" s="150"/>
      <c r="P125" s="120"/>
      <c r="Q125" s="63"/>
      <c r="R125" s="63"/>
      <c r="S125" s="63"/>
      <c r="T125" s="63"/>
      <c r="U125" s="63"/>
      <c r="V125" s="63"/>
      <c r="X125" s="3">
        <v>1</v>
      </c>
    </row>
    <row r="126" spans="2:24" ht="15.75">
      <c r="B126" s="829"/>
      <c r="C126" s="88" t="str">
        <f>IF(TRIM(SUBSTITUTE(J22,CHAR(160),""))="","",J22)</f>
        <v/>
      </c>
      <c r="D126" s="49" t="str" cm="1">
        <f t="array" ref="D126">IF(ROW()=ROW(D126),C129,INDEX(E126:E139,ROW()-ROW(D126)))</f>
        <v/>
      </c>
      <c r="E126" s="89" t="str">
        <f>IF(OR(D126="",C128="",C128&lt;=0,F126=""),"",TRIM(MID(D126,LEN(F126)+1+IF(MID(D126,LEN(F126)+1,1)=" ",1,0),99999)))</f>
        <v/>
      </c>
      <c r="F126" s="49" t="str">
        <f>IF(OR(G126="",G126=0,G126="0"),"",IF(LEN(G126)&lt;=C128,G126,IF(LEN(SUBSTITUTE(H126," ",""))=C128+1,LEFT(G126,C128),LEFT(G126,FIND("§",SUBSTITUTE(H126," ","§",LEN(H126)-LEN(SUBSTITUTE(H126," ",""))))-1))))</f>
        <v/>
      </c>
      <c r="G126" s="49" t="str">
        <f t="shared" si="7"/>
        <v/>
      </c>
      <c r="H126" s="49" t="str">
        <f>IF(OR(G126="",G126=0,G126="0"),"",LEFT(G126,C128+1))</f>
        <v/>
      </c>
      <c r="I126" s="49"/>
      <c r="J126" s="107"/>
      <c r="K126" s="246" t="str">
        <f>IF(LEN(TRIM(L126))&gt;0,MAX(K13:K125)+1,"")</f>
        <v/>
      </c>
      <c r="L126" s="110"/>
      <c r="M126" s="107"/>
      <c r="N126" s="150"/>
      <c r="P126" s="121" t="s">
        <v>174</v>
      </c>
      <c r="Q126" s="63"/>
      <c r="R126" s="63"/>
      <c r="S126" s="63"/>
      <c r="T126" s="63"/>
      <c r="U126" s="63"/>
      <c r="V126" s="63"/>
      <c r="X126" s="3">
        <v>1</v>
      </c>
    </row>
    <row r="127" spans="2:24" ht="15.75">
      <c r="B127" s="829"/>
      <c r="C127" s="55" t="str">
        <f>TRIM(SUBSTITUTE(SUBSTITUTE(SUBSTITUTE(SUBSTITUTE(SUBSTITUTE(SUBSTITUTE(SUBSTITUTE(SUBSTITUTE(SUBSTITUTE(CLEAN(IF(OR(LEFT(C126,1)="-",LEFT(C126,1)="="),MID(C126,2,99999),C126)),"—","-"),"–","-"),CHAR(160)," "),CHAR(9)," "),CHAR(13)," "),CHAR(10)," ")," "," ")," "," ")," "," "))</f>
        <v/>
      </c>
      <c r="D127" s="49" t="str" cm="1">
        <f t="array" ref="D127">IF(ROW()=ROW(D126),C129,INDEX(E126:E139,ROW()-ROW(D126)))</f>
        <v/>
      </c>
      <c r="E127" s="89" t="str">
        <f>IF(OR(D127="",C128="",C128&lt;=0,F127=""),"",TRIM(MID(D127,LEN(F127)+1+IF(MID(D127,LEN(F127)+1,1)=" ",1,0),99999)))</f>
        <v/>
      </c>
      <c r="F127" s="49" t="str">
        <f>IF(OR(G127="",G127=0,G127="0"),"",IF(LEN(G127)&lt;=C128,G127,IF(LEN(SUBSTITUTE(H127," ",""))=C128+1,LEFT(G127,C128),LEFT(G127,FIND("§",SUBSTITUTE(H127," ","§",LEN(H127)-LEN(SUBSTITUTE(H127," ",""))))-1))))</f>
        <v/>
      </c>
      <c r="G127" s="49" t="str">
        <f t="shared" si="7"/>
        <v/>
      </c>
      <c r="H127" s="49" t="str">
        <f>IF(OR(G127="",G127=0,G127="0"),"",LEFT(G127,C128+1))</f>
        <v/>
      </c>
      <c r="I127" s="49"/>
      <c r="J127" s="107"/>
      <c r="K127" s="246" t="str">
        <f>IF(LEN(TRIM(L127))&gt;0,MAX(K13:K126)+1,"")</f>
        <v/>
      </c>
      <c r="L127" s="110"/>
      <c r="M127" s="107"/>
      <c r="N127" s="150"/>
      <c r="P127" s="120" t="s">
        <v>175</v>
      </c>
      <c r="Q127" s="63"/>
      <c r="R127" s="63"/>
      <c r="S127" s="63"/>
      <c r="T127" s="63"/>
      <c r="U127" s="63"/>
      <c r="V127" s="63"/>
      <c r="X127" s="3">
        <v>1</v>
      </c>
    </row>
    <row r="128" spans="2:24" ht="15.75">
      <c r="B128" s="829"/>
      <c r="C128" s="92">
        <f>C11</f>
        <v>120</v>
      </c>
      <c r="D128" s="49" t="str" cm="1">
        <f t="array" ref="D128">IF(ROW()=ROW(D126),C129,INDEX(E126:E139,ROW()-ROW(D126)))</f>
        <v/>
      </c>
      <c r="E128" s="89" t="str">
        <f>IF(OR(D128="",C128="",C128&lt;=0,F128=""),"",TRIM(MID(D128,LEN(F128)+1+IF(MID(D128,LEN(F128)+1,1)=" ",1,0),99999)))</f>
        <v/>
      </c>
      <c r="F128" s="49" t="str">
        <f>IF(OR(G128="",G128=0,G128="0"),"",IF(LEN(G128)&lt;=C128,G128,IF(LEN(SUBSTITUTE(H128," ",""))=C128+1,LEFT(G128,C128),LEFT(G128,FIND("§",SUBSTITUTE(H128," ","§",LEN(H128)-LEN(SUBSTITUTE(H128," ",""))))-1))))</f>
        <v/>
      </c>
      <c r="G128" s="49" t="str">
        <f t="shared" si="7"/>
        <v/>
      </c>
      <c r="H128" s="49" t="str">
        <f>IF(OR(G128="",G128=0,G128="0"),"",LEFT(G128,C128+1))</f>
        <v/>
      </c>
      <c r="I128" s="49"/>
      <c r="J128" s="107"/>
      <c r="K128" s="246" t="str">
        <f>IF(LEN(TRIM(L128))&gt;0,MAX(K13:K127)+1,"")</f>
        <v/>
      </c>
      <c r="L128" s="110"/>
      <c r="M128" s="107"/>
      <c r="N128" s="150"/>
      <c r="P128" s="120" t="s">
        <v>176</v>
      </c>
      <c r="Q128" s="63"/>
      <c r="R128" s="63"/>
      <c r="S128" s="63"/>
      <c r="T128" s="63"/>
      <c r="U128" s="63"/>
      <c r="V128" s="63"/>
      <c r="X128" s="3">
        <v>1</v>
      </c>
    </row>
    <row r="129" spans="2:24" ht="15.75">
      <c r="B129" s="829"/>
      <c r="C129" s="55" t="str">
        <f>IF(UPPER(TRIM(C12))="X",C133,C127)</f>
        <v/>
      </c>
      <c r="D129" s="49" t="str" cm="1">
        <f t="array" ref="D129">IF(ROW()=ROW(D126),C129,INDEX(E126:E139,ROW()-ROW(D126)))</f>
        <v/>
      </c>
      <c r="E129" s="89" t="str">
        <f>IF(OR(D129="",C128="",C128&lt;=0,F129=""),"",TRIM(MID(D129,LEN(F129)+1+IF(MID(D129,LEN(F129)+1,1)=" ",1,0),99999)))</f>
        <v/>
      </c>
      <c r="F129" s="49" t="str">
        <f>IF(OR(G129="",G129=0,G129="0"),"",IF(LEN(G129)&lt;=C128,G129,IF(LEN(SUBSTITUTE(H129," ",""))=C128+1,LEFT(G129,C128),LEFT(G129,FIND("§",SUBSTITUTE(H129," ","§",LEN(H129)-LEN(SUBSTITUTE(H129," ",""))))-1))))</f>
        <v/>
      </c>
      <c r="G129" s="49" t="str">
        <f t="shared" si="7"/>
        <v/>
      </c>
      <c r="H129" s="49" t="str">
        <f>IF(OR(G129="",G129=0,G129="0"),"",LEFT(G129,C128+1))</f>
        <v/>
      </c>
      <c r="I129" s="49"/>
      <c r="J129" s="107"/>
      <c r="K129" s="246" t="str">
        <f>IF(LEN(TRIM(L129))&gt;0,MAX(K13:K128)+1,"")</f>
        <v/>
      </c>
      <c r="L129" s="110"/>
      <c r="M129" s="107"/>
      <c r="N129" s="150"/>
      <c r="P129" s="120"/>
      <c r="Q129" s="63"/>
      <c r="R129" s="63"/>
      <c r="S129" s="63"/>
      <c r="T129" s="63"/>
      <c r="U129" s="63"/>
      <c r="V129" s="63"/>
      <c r="X129" s="3">
        <v>1</v>
      </c>
    </row>
    <row r="130" spans="2:24" ht="15.75">
      <c r="B130" s="829"/>
      <c r="C130" s="94" t="str">
        <f>TRIM(SUBSTITUTE(SUBSTITUTE(SUBSTITUTE(SUBSTITUTE(SUBSTITUTE(SUBSTITUTE(SUBSTITUTE(SUBSTITUTE(SUBSTITUTE(SUBSTITUTE(C127,","," "),";"," "),":"," "),"!"," "),"?"," "),"…"," "),"»"," "),"«"," "),"/"," "),"."," "))</f>
        <v/>
      </c>
      <c r="D130" s="49" t="str" cm="1">
        <f t="array" ref="D130">IF(ROW()=ROW(D126),C129,INDEX(E126:E139,ROW()-ROW(D126)))</f>
        <v/>
      </c>
      <c r="E130" s="89" t="str">
        <f>IF(OR(D130="",C128="",C128&lt;=0,F130=""),"",TRIM(MID(D130,LEN(F130)+1+IF(MID(D130,LEN(F130)+1,1)=" ",1,0),99999)))</f>
        <v/>
      </c>
      <c r="F130" s="49" t="str">
        <f>IF(OR(G130="",G130=0,G130="0"),"",IF(LEN(G130)&lt;=C128,G130,IF(LEN(SUBSTITUTE(H130," ",""))=C128+1,LEFT(G130,C128),LEFT(G130,FIND("§",SUBSTITUTE(H130," ","§",LEN(H130)-LEN(SUBSTITUTE(H130," ",""))))-1))))</f>
        <v/>
      </c>
      <c r="G130" s="49" t="str">
        <f t="shared" si="7"/>
        <v/>
      </c>
      <c r="H130" s="49" t="str">
        <f>IF(OR(G130="",G130=0,G130="0"),"",LEFT(G130,C128+1))</f>
        <v/>
      </c>
      <c r="I130" s="49"/>
      <c r="J130" s="107"/>
      <c r="K130" s="246" t="str">
        <f>IF(LEN(TRIM(L130))&gt;0,MAX(K13:K129)+1,"")</f>
        <v/>
      </c>
      <c r="L130" s="110"/>
      <c r="M130" s="107"/>
      <c r="N130" s="150"/>
      <c r="P130" s="121" t="s">
        <v>177</v>
      </c>
      <c r="Q130" s="63"/>
      <c r="R130" s="63"/>
      <c r="S130" s="63"/>
      <c r="T130" s="63"/>
      <c r="U130" s="63"/>
      <c r="V130" s="63"/>
      <c r="X130" s="3">
        <v>1</v>
      </c>
    </row>
    <row r="131" spans="2:24" ht="15.75">
      <c r="B131" s="829"/>
      <c r="C131" s="49" t="str">
        <f>TRIM(SUBSTITUTE(SUBSTITUTE(SUBSTITUTE(SUBSTITUTE(SUBSTITUTE(SUBSTITUTE(SUBSTITUTE(SUBSTITUTE(C130,"("," "),")"," "),CHAR(34)," "),"-"," "),"_"," "),"&lt;"," "),"&gt;"," "),"="," "))</f>
        <v/>
      </c>
      <c r="D131" s="49" t="str" cm="1">
        <f t="array" ref="D131">IF(ROW()=ROW(D126),C129,INDEX(E126:E139,ROW()-ROW(D126)))</f>
        <v/>
      </c>
      <c r="E131" s="89" t="str">
        <f>IF(OR(D131="",C128="",C128&lt;=0,F131=""),"",TRIM(MID(D131,LEN(F131)+1+IF(MID(D131,LEN(F131)+1,1)=" ",1,0),99999)))</f>
        <v/>
      </c>
      <c r="F131" s="49" t="str">
        <f>IF(OR(G131="",G131=0,G131="0"),"",IF(LEN(G131)&lt;=C128,G131,IF(LEN(SUBSTITUTE(H131," ",""))=C128+1,LEFT(G131,C128),LEFT(G131,FIND("§",SUBSTITUTE(H131," ","§",LEN(H131)-LEN(SUBSTITUTE(H131," ",""))))-1))))</f>
        <v/>
      </c>
      <c r="G131" s="49" t="str">
        <f t="shared" si="7"/>
        <v/>
      </c>
      <c r="H131" s="49" t="str">
        <f>IF(OR(G131="",G131=0,G131="0"),"",LEFT(G131,C128+1))</f>
        <v/>
      </c>
      <c r="I131" s="49"/>
      <c r="J131" s="107"/>
      <c r="K131" s="246" t="str">
        <f>IF(LEN(TRIM(L131))&gt;0,MAX(K13:K130)+1,"")</f>
        <v/>
      </c>
      <c r="L131" s="110"/>
      <c r="M131" s="107"/>
      <c r="N131" s="150"/>
      <c r="P131" s="120" t="s">
        <v>178</v>
      </c>
      <c r="Q131" s="63"/>
      <c r="R131" s="63"/>
      <c r="S131" s="63"/>
      <c r="T131" s="63"/>
      <c r="U131" s="63"/>
      <c r="V131" s="63"/>
      <c r="X131" s="3">
        <v>1</v>
      </c>
    </row>
    <row r="132" spans="2:24" ht="15.75">
      <c r="B132" s="829"/>
      <c r="C132" s="55" t="str">
        <f>TRIM(SUBSTITUTE(SUBSTITUTE(SUBSTITUTE(SUBSTITUTE(C131,"►"," "),"▼"," "),"▲"," "),"◄"," "))</f>
        <v/>
      </c>
      <c r="D132" s="49" t="str" cm="1">
        <f t="array" ref="D132">IF(ROW()=ROW(D126),C129,INDEX(E126:E139,ROW()-ROW(D126)))</f>
        <v/>
      </c>
      <c r="E132" s="89" t="str">
        <f>IF(OR(D132="",C128="",C128&lt;=0,F132=""),"",TRIM(MID(D132,LEN(F132)+1+IF(MID(D132,LEN(F132)+1,1)=" ",1,0),99999)))</f>
        <v/>
      </c>
      <c r="F132" s="49" t="str">
        <f>IF(OR(G132="",G132=0,G132="0"),"",IF(LEN(G132)&lt;=C128,G132,IF(LEN(SUBSTITUTE(H132," ",""))=C128+1,LEFT(G132,C128),LEFT(G132,FIND("§",SUBSTITUTE(H132," ","§",LEN(H132)-LEN(SUBSTITUTE(H132," ",""))))-1))))</f>
        <v/>
      </c>
      <c r="G132" s="49" t="str">
        <f t="shared" si="7"/>
        <v/>
      </c>
      <c r="H132" s="49" t="str">
        <f>IF(OR(G132="",G132=0,G132="0"),"",LEFT(G132,C128+1))</f>
        <v/>
      </c>
      <c r="I132" s="49"/>
      <c r="J132" s="107"/>
      <c r="K132" s="246" t="str">
        <f>IF(LEN(TRIM(L132))&gt;0,MAX(K13:K131)+1,"")</f>
        <v/>
      </c>
      <c r="L132" s="110"/>
      <c r="M132" s="107"/>
      <c r="N132" s="150"/>
      <c r="P132" s="120"/>
      <c r="Q132" s="63"/>
      <c r="R132" s="63"/>
      <c r="S132" s="63"/>
      <c r="T132" s="63"/>
      <c r="U132" s="63"/>
      <c r="V132" s="63"/>
      <c r="X132" s="3">
        <v>1</v>
      </c>
    </row>
    <row r="133" spans="2:24" ht="15.75">
      <c r="B133" s="829"/>
      <c r="C133" s="55" t="str">
        <f>TRIM(SUBSTITUTE(SUBSTITUTE(C132,"“"," "),"”"," "))</f>
        <v/>
      </c>
      <c r="D133" s="49" t="str" cm="1">
        <f t="array" ref="D133">IF(ROW()=ROW(D126),C129,INDEX(E126:E139,ROW()-ROW(D126)))</f>
        <v/>
      </c>
      <c r="E133" s="89" t="str">
        <f>IF(OR(D133="",C128="",C128&lt;=0,F133=""),"",TRIM(MID(D133,LEN(F133)+1+IF(MID(D133,LEN(F133)+1,1)=" ",1,0),99999)))</f>
        <v/>
      </c>
      <c r="F133" s="49" t="str">
        <f>IF(OR(G133="",G133=0,G133="0"),"",IF(LEN(G133)&lt;=C128,G133,IF(LEN(SUBSTITUTE(H133," ",""))=C128+1,LEFT(G133,C128),LEFT(G133,FIND("§",SUBSTITUTE(H133," ","§",LEN(H133)-LEN(SUBSTITUTE(H133," ",""))))-1))))</f>
        <v/>
      </c>
      <c r="G133" s="49" t="str">
        <f t="shared" si="7"/>
        <v/>
      </c>
      <c r="H133" s="49" t="str">
        <f>IF(OR(G133="",G133=0,G133="0"),"",LEFT(G133,C128+1))</f>
        <v/>
      </c>
      <c r="I133" s="49"/>
      <c r="J133" s="107"/>
      <c r="K133" s="246" t="str">
        <f>IF(LEN(TRIM(L133))&gt;0,MAX(K13:K132)+1,"")</f>
        <v/>
      </c>
      <c r="L133" s="110"/>
      <c r="M133" s="107"/>
      <c r="N133" s="150"/>
      <c r="P133" s="121" t="s">
        <v>182</v>
      </c>
      <c r="Q133" s="63"/>
      <c r="R133" s="63"/>
      <c r="S133" s="63"/>
      <c r="T133" s="63"/>
      <c r="U133" s="63"/>
      <c r="V133" s="63"/>
      <c r="X133" s="3">
        <v>1</v>
      </c>
    </row>
    <row r="134" spans="2:24" ht="15.75">
      <c r="B134" s="829"/>
      <c r="C134" s="55"/>
      <c r="D134" s="49" t="str" cm="1">
        <f t="array" ref="D134">IF(ROW()=ROW(D126),C129,INDEX(E126:E139,ROW()-ROW(D126)))</f>
        <v/>
      </c>
      <c r="E134" s="89" t="str">
        <f>IF(OR(D134="",C128="",C128&lt;=0,F134=""),"",TRIM(MID(D134,LEN(F134)+1+IF(MID(D134,LEN(F134)+1,1)=" ",1,0),99999)))</f>
        <v/>
      </c>
      <c r="F134" s="49" t="str">
        <f>IF(OR(G134="",G134=0,G134="0"),"",IF(LEN(G134)&lt;=C128,G134,IF(LEN(SUBSTITUTE(H134," ",""))=C128+1,LEFT(G134,C128),LEFT(G134,FIND("§",SUBSTITUTE(H134," ","§",LEN(H134)-LEN(SUBSTITUTE(H134," ",""))))-1))))</f>
        <v/>
      </c>
      <c r="G134" s="49" t="str">
        <f t="shared" si="7"/>
        <v/>
      </c>
      <c r="H134" s="49" t="str">
        <f>IF(OR(G134="",G134=0,G134="0"),"",LEFT(G134,C128+1))</f>
        <v/>
      </c>
      <c r="I134" s="49"/>
      <c r="J134" s="107"/>
      <c r="K134" s="246" t="str">
        <f>IF(LEN(TRIM(L134))&gt;0,MAX(K13:K133)+1,"")</f>
        <v/>
      </c>
      <c r="L134" s="110"/>
      <c r="M134" s="107"/>
      <c r="N134" s="150"/>
      <c r="P134" s="120" t="s">
        <v>183</v>
      </c>
      <c r="Q134" s="63"/>
      <c r="R134" s="63"/>
      <c r="S134" s="63"/>
      <c r="T134" s="63"/>
      <c r="U134" s="63"/>
      <c r="V134" s="63"/>
      <c r="X134" s="3">
        <v>1</v>
      </c>
    </row>
    <row r="135" spans="2:24" ht="15.75">
      <c r="B135" s="829"/>
      <c r="C135" s="55"/>
      <c r="D135" s="49" t="str" cm="1">
        <f t="array" ref="D135">IF(ROW()=ROW(D126),C129,INDEX(E126:E139,ROW()-ROW(D126)))</f>
        <v/>
      </c>
      <c r="E135" s="89" t="str">
        <f>IF(OR(D135="",C128="",C128&lt;=0,F135=""),"",TRIM(MID(D135,LEN(F135)+1+IF(MID(D135,LEN(F135)+1,1)=" ",1,0),99999)))</f>
        <v/>
      </c>
      <c r="F135" s="49" t="str">
        <f>IF(OR(G135="",G135=0,G135="0"),"",IF(LEN(G135)&lt;=C128,G135,IF(LEN(SUBSTITUTE(H135," ",""))=C128+1,LEFT(G135,C128),LEFT(G135,FIND("§",SUBSTITUTE(H135," ","§",LEN(H135)-LEN(SUBSTITUTE(H135," ",""))))-1))))</f>
        <v/>
      </c>
      <c r="G135" s="49" t="str">
        <f t="shared" si="7"/>
        <v/>
      </c>
      <c r="H135" s="49" t="str">
        <f>IF(OR(G135="",G135=0,G135="0"),"",LEFT(G135,C128+1))</f>
        <v/>
      </c>
      <c r="I135" s="49"/>
      <c r="J135" s="107"/>
      <c r="K135" s="246" t="str">
        <f>IF(LEN(TRIM(L135))&gt;0,MAX(K13:K134)+1,"")</f>
        <v/>
      </c>
      <c r="L135" s="110"/>
      <c r="M135" s="107"/>
      <c r="N135" s="150"/>
      <c r="P135" s="120"/>
      <c r="Q135" s="63"/>
      <c r="R135" s="63"/>
      <c r="S135" s="63"/>
      <c r="T135" s="63"/>
      <c r="U135" s="63"/>
      <c r="V135" s="63"/>
      <c r="X135" s="3">
        <v>1</v>
      </c>
    </row>
    <row r="136" spans="2:24" ht="15.75">
      <c r="B136" s="829"/>
      <c r="C136" s="55"/>
      <c r="D136" s="49" t="str" cm="1">
        <f t="array" ref="D136">IF(ROW()=ROW(D126),C129,INDEX(E126:E139,ROW()-ROW(D126)))</f>
        <v/>
      </c>
      <c r="E136" s="89" t="str">
        <f>IF(OR(D136="",C128="",C128&lt;=0,F136=""),"",TRIM(MID(D136,LEN(F136)+1+IF(MID(D136,LEN(F136)+1,1)=" ",1,0),99999)))</f>
        <v/>
      </c>
      <c r="F136" s="49" t="str">
        <f>IF(OR(G136="",G136=0,G136="0"),"",IF(LEN(G136)&lt;=C128,G136,IF(LEN(SUBSTITUTE(H136," ",""))=C128+1,LEFT(G136,C128),LEFT(G136,FIND("§",SUBSTITUTE(H136," ","§",LEN(H136)-LEN(SUBSTITUTE(H136," ",""))))-1))))</f>
        <v/>
      </c>
      <c r="G136" s="49" t="str">
        <f t="shared" si="7"/>
        <v/>
      </c>
      <c r="H136" s="49" t="str">
        <f>IF(OR(G136="",G136=0,G136="0"),"",LEFT(G136,C128+1))</f>
        <v/>
      </c>
      <c r="I136" s="49"/>
      <c r="J136" s="107"/>
      <c r="K136" s="246" t="str">
        <f>IF(LEN(TRIM(L136))&gt;0,MAX(K13:K135)+1,"")</f>
        <v/>
      </c>
      <c r="L136" s="110"/>
      <c r="M136" s="107"/>
      <c r="N136" s="150"/>
      <c r="P136" s="63"/>
      <c r="Q136" s="63"/>
      <c r="R136" s="63"/>
      <c r="S136" s="63"/>
      <c r="T136" s="63"/>
      <c r="U136" s="63"/>
      <c r="V136" s="63"/>
      <c r="X136" s="3">
        <v>1</v>
      </c>
    </row>
    <row r="137" spans="2:24" ht="15.75">
      <c r="B137" s="829"/>
      <c r="C137" s="55"/>
      <c r="D137" s="49" t="str" cm="1">
        <f t="array" ref="D137">IF(ROW()=ROW(D126),C129,INDEX(E126:E139,ROW()-ROW(D126)))</f>
        <v/>
      </c>
      <c r="E137" s="89" t="str">
        <f>IF(OR(D137="",C128="",C128&lt;=0,F137=""),"",TRIM(MID(D137,LEN(F137)+1+IF(MID(D137,LEN(F137)+1,1)=" ",1,0),99999)))</f>
        <v/>
      </c>
      <c r="F137" s="49" t="str">
        <f>IF(OR(G137="",G137=0,G137="0"),"",IF(LEN(G137)&lt;=C128,G137,IF(LEN(SUBSTITUTE(H137," ",""))=C128+1,LEFT(G137,C128),LEFT(G137,FIND("§",SUBSTITUTE(H137," ","§",LEN(H137)-LEN(SUBSTITUTE(H137," ",""))))-1))))</f>
        <v/>
      </c>
      <c r="G137" s="49" t="str">
        <f t="shared" si="7"/>
        <v/>
      </c>
      <c r="H137" s="49" t="str">
        <f>IF(OR(G137="",G137=0,G137="0"),"",LEFT(G137,C128+1))</f>
        <v/>
      </c>
      <c r="I137" s="49"/>
      <c r="J137" s="107"/>
      <c r="K137" s="246" t="str">
        <f>IF(LEN(TRIM(L137))&gt;0,MAX(K13:K136)+1,"")</f>
        <v/>
      </c>
      <c r="L137" s="110"/>
      <c r="M137" s="107"/>
      <c r="N137" s="150"/>
      <c r="X137" s="3">
        <v>1</v>
      </c>
    </row>
    <row r="138" spans="2:24" ht="15.75">
      <c r="B138" s="829"/>
      <c r="C138" s="55"/>
      <c r="D138" s="49" t="str" cm="1">
        <f t="array" ref="D138">IF(ROW()=ROW(D126),C129,INDEX(E126:E139,ROW()-ROW(D126)))</f>
        <v/>
      </c>
      <c r="E138" s="89" t="str">
        <f>IF(OR(D138="",C128="",C128&lt;=0,F138=""),"",TRIM(MID(D138,LEN(F138)+1+IF(MID(D138,LEN(F138)+1,1)=" ",1,0),99999)))</f>
        <v/>
      </c>
      <c r="F138" s="49" t="str">
        <f>IF(OR(G138="",G138=0,G138="0"),"",IF(LEN(G138)&lt;=C128,G138,IF(LEN(SUBSTITUTE(H138," ",""))=C128+1,LEFT(G138,C128),LEFT(G138,FIND("§",SUBSTITUTE(H138," ","§",LEN(H138)-LEN(SUBSTITUTE(H138," ",""))))-1))))</f>
        <v/>
      </c>
      <c r="G138" s="49" t="str">
        <f t="shared" si="7"/>
        <v/>
      </c>
      <c r="H138" s="49" t="str">
        <f>IF(OR(G138="",G138=0,G138="0"),"",LEFT(G138,C128+1))</f>
        <v/>
      </c>
      <c r="I138" s="49"/>
      <c r="J138" s="107"/>
      <c r="K138" s="246" t="str">
        <f>IF(LEN(TRIM(L138))&gt;0,MAX(K13:K137)+1,"")</f>
        <v/>
      </c>
      <c r="L138" s="110"/>
      <c r="M138" s="107"/>
      <c r="N138" s="150"/>
      <c r="X138" s="3">
        <v>1</v>
      </c>
    </row>
    <row r="139" spans="2:24" ht="15.75">
      <c r="B139" s="829"/>
      <c r="C139" s="55"/>
      <c r="D139" s="49" t="str" cm="1">
        <f t="array" ref="D139">IF(ROW()=ROW(D126),C129,INDEX(E126:E139,ROW()-ROW(D126)))</f>
        <v/>
      </c>
      <c r="E139" s="89" t="str">
        <f>IF(OR(D139="",C128="",C128&lt;=0,F139=""),"",TRIM(MID(D139,LEN(F139)+1+IF(MID(D139,LEN(F139)+1,1)=" ",1,0),99999)))</f>
        <v/>
      </c>
      <c r="F139" s="49" t="str">
        <f>IF(OR(G139="",G139=0,G139="0"),"",IF(LEN(G139)&lt;=C128,G139,IF(LEN(SUBSTITUTE(H139," ",""))=C128+1,LEFT(G139,C128),LEFT(G139,FIND("§",SUBSTITUTE(H139," ","§",LEN(H139)-LEN(SUBSTITUTE(H139," ",""))))-1))))</f>
        <v/>
      </c>
      <c r="G139" s="49" t="str">
        <f t="shared" si="7"/>
        <v/>
      </c>
      <c r="H139" s="49" t="str">
        <f>IF(OR(G139="",G139=0,G139="0"),"",LEFT(G139,C128+1))</f>
        <v/>
      </c>
      <c r="I139" s="49"/>
      <c r="J139" s="107"/>
      <c r="K139" s="246" t="str">
        <f>IF(LEN(TRIM(L139))&gt;0,MAX(K13:K138)+1,"")</f>
        <v/>
      </c>
      <c r="L139" s="110"/>
      <c r="M139" s="107"/>
      <c r="N139" s="150"/>
      <c r="X139" s="3">
        <v>1</v>
      </c>
    </row>
    <row r="140" spans="2:24" ht="15.75">
      <c r="B140" s="829"/>
      <c r="C140" s="88" t="str">
        <f>IF(TRIM(SUBSTITUTE(J23,CHAR(160),""))="","",J23)</f>
        <v/>
      </c>
      <c r="D140" s="49" t="str" cm="1">
        <f t="array" ref="D140">IF(ROW()=ROW(D140),C143,INDEX(E140:E153,ROW()-ROW(D140)))</f>
        <v/>
      </c>
      <c r="E140" s="89" t="str">
        <f>IF(OR(D140="",C142="",C142&lt;=0,F140=""),"",TRIM(MID(D140,LEN(F140)+1+IF(MID(D140,LEN(F140)+1,1)=" ",1,0),99999)))</f>
        <v/>
      </c>
      <c r="F140" s="49" t="str">
        <f>IF(OR(G140="",G140=0,G140="0"),"",IF(LEN(G140)&lt;=C142,G140,IF(LEN(SUBSTITUTE(H140," ",""))=C142+1,LEFT(G140,C142),LEFT(G140,FIND("§",SUBSTITUTE(H140," ","§",LEN(H140)-LEN(SUBSTITUTE(H140," ",""))))-1))))</f>
        <v/>
      </c>
      <c r="G140" s="49" t="str">
        <f t="shared" si="7"/>
        <v/>
      </c>
      <c r="H140" s="49" t="str">
        <f>IF(OR(G140="",G140=0,G140="0"),"",LEFT(G140,C142+1))</f>
        <v/>
      </c>
      <c r="I140" s="49"/>
      <c r="J140" s="107"/>
      <c r="K140" s="246" t="str">
        <f>IF(LEN(TRIM(L140))&gt;0,MAX(K13:K139)+1,"")</f>
        <v/>
      </c>
      <c r="L140" s="110"/>
      <c r="M140" s="107"/>
      <c r="N140" s="150"/>
      <c r="X140" s="3">
        <v>1</v>
      </c>
    </row>
    <row r="141" spans="2:24" ht="15.75">
      <c r="B141" s="829"/>
      <c r="C141" s="55" t="str">
        <f>TRIM(SUBSTITUTE(SUBSTITUTE(SUBSTITUTE(SUBSTITUTE(SUBSTITUTE(SUBSTITUTE(SUBSTITUTE(SUBSTITUTE(SUBSTITUTE(CLEAN(IF(OR(LEFT(C140,1)="-",LEFT(C140,1)="="),MID(C140,2,99999),C140)),"—","-"),"–","-"),CHAR(160)," "),CHAR(9)," "),CHAR(13)," "),CHAR(10)," ")," "," ")," "," ")," "," "))</f>
        <v/>
      </c>
      <c r="D141" s="49" t="str" cm="1">
        <f t="array" ref="D141">IF(ROW()=ROW(D140),C143,INDEX(E140:E153,ROW()-ROW(D140)))</f>
        <v/>
      </c>
      <c r="E141" s="89" t="str">
        <f>IF(OR(D141="",C142="",C142&lt;=0,F141=""),"",TRIM(MID(D141,LEN(F141)+1+IF(MID(D141,LEN(F141)+1,1)=" ",1,0),99999)))</f>
        <v/>
      </c>
      <c r="F141" s="49" t="str">
        <f>IF(OR(G141="",G141=0,G141="0"),"",IF(LEN(G141)&lt;=C142,G141,IF(LEN(SUBSTITUTE(H141," ",""))=C142+1,LEFT(G141,C142),LEFT(G141,FIND("§",SUBSTITUTE(H141," ","§",LEN(H141)-LEN(SUBSTITUTE(H141," ",""))))-1))))</f>
        <v/>
      </c>
      <c r="G141" s="49" t="str">
        <f t="shared" si="7"/>
        <v/>
      </c>
      <c r="H141" s="49" t="str">
        <f>IF(OR(G141="",G141=0,G141="0"),"",LEFT(G141,C142+1))</f>
        <v/>
      </c>
      <c r="I141" s="49"/>
      <c r="J141" s="107"/>
      <c r="K141" s="246" t="str">
        <f>IF(LEN(TRIM(L141))&gt;0,MAX(K13:K140)+1,"")</f>
        <v/>
      </c>
      <c r="L141" s="110"/>
      <c r="M141" s="107"/>
      <c r="N141" s="150"/>
      <c r="X141" s="3">
        <v>1</v>
      </c>
    </row>
    <row r="142" spans="2:24" ht="15.75">
      <c r="B142" s="829"/>
      <c r="C142" s="92">
        <f>C11</f>
        <v>120</v>
      </c>
      <c r="D142" s="49" t="str" cm="1">
        <f t="array" ref="D142">IF(ROW()=ROW(D140),C143,INDEX(E140:E153,ROW()-ROW(D140)))</f>
        <v/>
      </c>
      <c r="E142" s="89" t="str">
        <f>IF(OR(D142="",C142="",C142&lt;=0,F142=""),"",TRIM(MID(D142,LEN(F142)+1+IF(MID(D142,LEN(F142)+1,1)=" ",1,0),99999)))</f>
        <v/>
      </c>
      <c r="F142" s="49" t="str">
        <f>IF(OR(G142="",G142=0,G142="0"),"",IF(LEN(G142)&lt;=C142,G142,IF(LEN(SUBSTITUTE(H142," ",""))=C142+1,LEFT(G142,C142),LEFT(G142,FIND("§",SUBSTITUTE(H142," ","§",LEN(H142)-LEN(SUBSTITUTE(H142," ",""))))-1))))</f>
        <v/>
      </c>
      <c r="G142" s="49" t="str">
        <f t="shared" ref="G142:G205" si="8">IF(OR(D142="",D142=0),"",TRIM(SUBSTITUTE(SUBSTITUTE(D142,CHAR(160)," "),CHAR(10)," ")))</f>
        <v/>
      </c>
      <c r="H142" s="49" t="str">
        <f>IF(OR(G142="",G142=0,G142="0"),"",LEFT(G142,C142+1))</f>
        <v/>
      </c>
      <c r="I142" s="49"/>
      <c r="J142" s="107"/>
      <c r="K142" s="246" t="str">
        <f>IF(LEN(TRIM(L142))&gt;0,MAX(K13:K141)+1,"")</f>
        <v/>
      </c>
      <c r="L142" s="110"/>
      <c r="M142" s="107"/>
      <c r="N142" s="150"/>
      <c r="X142" s="3">
        <v>1</v>
      </c>
    </row>
    <row r="143" spans="2:24" ht="15.75">
      <c r="B143" s="829"/>
      <c r="C143" s="55" t="str">
        <f>IF(UPPER(TRIM(C12))="X",C147,C141)</f>
        <v/>
      </c>
      <c r="D143" s="49" t="str" cm="1">
        <f t="array" ref="D143">IF(ROW()=ROW(D140),C143,INDEX(E140:E153,ROW()-ROW(D140)))</f>
        <v/>
      </c>
      <c r="E143" s="89" t="str">
        <f>IF(OR(D143="",C142="",C142&lt;=0,F143=""),"",TRIM(MID(D143,LEN(F143)+1+IF(MID(D143,LEN(F143)+1,1)=" ",1,0),99999)))</f>
        <v/>
      </c>
      <c r="F143" s="49" t="str">
        <f>IF(OR(G143="",G143=0,G143="0"),"",IF(LEN(G143)&lt;=C142,G143,IF(LEN(SUBSTITUTE(H143," ",""))=C142+1,LEFT(G143,C142),LEFT(G143,FIND("§",SUBSTITUTE(H143," ","§",LEN(H143)-LEN(SUBSTITUTE(H143," ",""))))-1))))</f>
        <v/>
      </c>
      <c r="G143" s="49" t="str">
        <f t="shared" si="8"/>
        <v/>
      </c>
      <c r="H143" s="49" t="str">
        <f>IF(OR(G143="",G143=0,G143="0"),"",LEFT(G143,C142+1))</f>
        <v/>
      </c>
      <c r="I143" s="49"/>
      <c r="J143" s="107"/>
      <c r="K143" s="246" t="str">
        <f>IF(LEN(TRIM(L143))&gt;0,MAX(K13:K142)+1,"")</f>
        <v/>
      </c>
      <c r="L143" s="110"/>
      <c r="M143" s="107"/>
      <c r="N143" s="150"/>
      <c r="X143" s="3">
        <v>1</v>
      </c>
    </row>
    <row r="144" spans="2:24" ht="15.75">
      <c r="B144" s="829"/>
      <c r="C144" s="94" t="str">
        <f>TRIM(SUBSTITUTE(SUBSTITUTE(SUBSTITUTE(SUBSTITUTE(SUBSTITUTE(SUBSTITUTE(SUBSTITUTE(SUBSTITUTE(SUBSTITUTE(SUBSTITUTE(C141,","," "),";"," "),":"," "),"!"," "),"?"," "),"…"," "),"»"," "),"«"," "),"/"," "),"."," "))</f>
        <v/>
      </c>
      <c r="D144" s="49" t="str" cm="1">
        <f t="array" ref="D144">IF(ROW()=ROW(D140),C143,INDEX(E140:E153,ROW()-ROW(D140)))</f>
        <v/>
      </c>
      <c r="E144" s="89" t="str">
        <f>IF(OR(D144="",C142="",C142&lt;=0,F144=""),"",TRIM(MID(D144,LEN(F144)+1+IF(MID(D144,LEN(F144)+1,1)=" ",1,0),99999)))</f>
        <v/>
      </c>
      <c r="F144" s="49" t="str">
        <f>IF(OR(G144="",G144=0,G144="0"),"",IF(LEN(G144)&lt;=C142,G144,IF(LEN(SUBSTITUTE(H144," ",""))=C142+1,LEFT(G144,C142),LEFT(G144,FIND("§",SUBSTITUTE(H144," ","§",LEN(H144)-LEN(SUBSTITUTE(H144," ",""))))-1))))</f>
        <v/>
      </c>
      <c r="G144" s="49" t="str">
        <f t="shared" si="8"/>
        <v/>
      </c>
      <c r="H144" s="49" t="str">
        <f>IF(OR(G144="",G144=0,G144="0"),"",LEFT(G144,C142+1))</f>
        <v/>
      </c>
      <c r="I144" s="49"/>
      <c r="J144" s="107"/>
      <c r="K144" s="246" t="str">
        <f>IF(LEN(TRIM(L144))&gt;0,MAX(K13:K143)+1,"")</f>
        <v/>
      </c>
      <c r="L144" s="110"/>
      <c r="M144" s="107"/>
      <c r="N144" s="150"/>
      <c r="X144" s="3">
        <v>1</v>
      </c>
    </row>
    <row r="145" spans="2:24" ht="15.75">
      <c r="B145" s="829"/>
      <c r="C145" s="49" t="str">
        <f>TRIM(SUBSTITUTE(SUBSTITUTE(SUBSTITUTE(SUBSTITUTE(SUBSTITUTE(SUBSTITUTE(SUBSTITUTE(SUBSTITUTE(C144,"("," "),")"," "),CHAR(34)," "),"-"," "),"_"," "),"&lt;"," "),"&gt;"," "),"="," "))</f>
        <v/>
      </c>
      <c r="D145" s="49" t="str" cm="1">
        <f t="array" ref="D145">IF(ROW()=ROW(D140),C143,INDEX(E140:E153,ROW()-ROW(D140)))</f>
        <v/>
      </c>
      <c r="E145" s="89" t="str">
        <f>IF(OR(D145="",C142="",C142&lt;=0,F145=""),"",TRIM(MID(D145,LEN(F145)+1+IF(MID(D145,LEN(F145)+1,1)=" ",1,0),99999)))</f>
        <v/>
      </c>
      <c r="F145" s="49" t="str">
        <f>IF(OR(G145="",G145=0,G145="0"),"",IF(LEN(G145)&lt;=C142,G145,IF(LEN(SUBSTITUTE(H145," ",""))=C142+1,LEFT(G145,C142),LEFT(G145,FIND("§",SUBSTITUTE(H145," ","§",LEN(H145)-LEN(SUBSTITUTE(H145," ",""))))-1))))</f>
        <v/>
      </c>
      <c r="G145" s="49" t="str">
        <f t="shared" si="8"/>
        <v/>
      </c>
      <c r="H145" s="49" t="str">
        <f>IF(OR(G145="",G145=0,G145="0"),"",LEFT(G145,C142+1))</f>
        <v/>
      </c>
      <c r="I145" s="49"/>
      <c r="J145" s="107"/>
      <c r="K145" s="246" t="str">
        <f>IF(LEN(TRIM(L145))&gt;0,MAX(K13:K144)+1,"")</f>
        <v/>
      </c>
      <c r="L145" s="110"/>
      <c r="M145" s="107"/>
      <c r="N145" s="150"/>
      <c r="X145" s="3">
        <v>1</v>
      </c>
    </row>
    <row r="146" spans="2:24" ht="15.75">
      <c r="B146" s="829"/>
      <c r="C146" s="55" t="str">
        <f>TRIM(SUBSTITUTE(SUBSTITUTE(SUBSTITUTE(SUBSTITUTE(C145,"►"," "),"▼"," "),"▲"," "),"◄"," "))</f>
        <v/>
      </c>
      <c r="D146" s="49" t="str" cm="1">
        <f t="array" ref="D146">IF(ROW()=ROW(D140),C143,INDEX(E140:E153,ROW()-ROW(D140)))</f>
        <v/>
      </c>
      <c r="E146" s="89" t="str">
        <f>IF(OR(D146="",C142="",C142&lt;=0,F146=""),"",TRIM(MID(D146,LEN(F146)+1+IF(MID(D146,LEN(F146)+1,1)=" ",1,0),99999)))</f>
        <v/>
      </c>
      <c r="F146" s="49" t="str">
        <f>IF(OR(G146="",G146=0,G146="0"),"",IF(LEN(G146)&lt;=C142,G146,IF(LEN(SUBSTITUTE(H146," ",""))=C142+1,LEFT(G146,C142),LEFT(G146,FIND("§",SUBSTITUTE(H146," ","§",LEN(H146)-LEN(SUBSTITUTE(H146," ",""))))-1))))</f>
        <v/>
      </c>
      <c r="G146" s="49" t="str">
        <f t="shared" si="8"/>
        <v/>
      </c>
      <c r="H146" s="49" t="str">
        <f>IF(OR(G146="",G146=0,G146="0"),"",LEFT(G146,C142+1))</f>
        <v/>
      </c>
      <c r="I146" s="49"/>
      <c r="J146" s="107"/>
      <c r="K146" s="246" t="str">
        <f>IF(LEN(TRIM(L146))&gt;0,MAX(K13:K145)+1,"")</f>
        <v/>
      </c>
      <c r="L146" s="110"/>
      <c r="M146" s="107"/>
      <c r="N146" s="150"/>
      <c r="X146" s="3">
        <v>1</v>
      </c>
    </row>
    <row r="147" spans="2:24" ht="15.75">
      <c r="B147" s="829"/>
      <c r="C147" s="55" t="str">
        <f>TRIM(SUBSTITUTE(SUBSTITUTE(C146,"“"," "),"”"," "))</f>
        <v/>
      </c>
      <c r="D147" s="49" t="str" cm="1">
        <f t="array" ref="D147">IF(ROW()=ROW(D140),C143,INDEX(E140:E153,ROW()-ROW(D140)))</f>
        <v/>
      </c>
      <c r="E147" s="89" t="str">
        <f>IF(OR(D147="",C142="",C142&lt;=0,F147=""),"",TRIM(MID(D147,LEN(F147)+1+IF(MID(D147,LEN(F147)+1,1)=" ",1,0),99999)))</f>
        <v/>
      </c>
      <c r="F147" s="49" t="str">
        <f>IF(OR(G147="",G147=0,G147="0"),"",IF(LEN(G147)&lt;=C142,G147,IF(LEN(SUBSTITUTE(H147," ",""))=C142+1,LEFT(G147,C142),LEFT(G147,FIND("§",SUBSTITUTE(H147," ","§",LEN(H147)-LEN(SUBSTITUTE(H147," ",""))))-1))))</f>
        <v/>
      </c>
      <c r="G147" s="49" t="str">
        <f t="shared" si="8"/>
        <v/>
      </c>
      <c r="H147" s="49" t="str">
        <f>IF(OR(G147="",G147=0,G147="0"),"",LEFT(G147,C142+1))</f>
        <v/>
      </c>
      <c r="I147" s="49"/>
      <c r="J147" s="107"/>
      <c r="K147" s="246" t="str">
        <f>IF(LEN(TRIM(L147))&gt;0,MAX(K13:K146)+1,"")</f>
        <v/>
      </c>
      <c r="L147" s="110"/>
      <c r="M147" s="107"/>
      <c r="N147" s="150"/>
      <c r="X147" s="3">
        <v>1</v>
      </c>
    </row>
    <row r="148" spans="2:24" ht="15.75">
      <c r="B148" s="829"/>
      <c r="C148" s="55"/>
      <c r="D148" s="49" t="str" cm="1">
        <f t="array" ref="D148">IF(ROW()=ROW(D140),C143,INDEX(E140:E153,ROW()-ROW(D140)))</f>
        <v/>
      </c>
      <c r="E148" s="89" t="str">
        <f>IF(OR(D148="",C142="",C142&lt;=0,F148=""),"",TRIM(MID(D148,LEN(F148)+1+IF(MID(D148,LEN(F148)+1,1)=" ",1,0),99999)))</f>
        <v/>
      </c>
      <c r="F148" s="49" t="str">
        <f>IF(OR(G148="",G148=0,G148="0"),"",IF(LEN(G148)&lt;=C142,G148,IF(LEN(SUBSTITUTE(H148," ",""))=C142+1,LEFT(G148,C142),LEFT(G148,FIND("§",SUBSTITUTE(H148," ","§",LEN(H148)-LEN(SUBSTITUTE(H148," ",""))))-1))))</f>
        <v/>
      </c>
      <c r="G148" s="49" t="str">
        <f t="shared" si="8"/>
        <v/>
      </c>
      <c r="H148" s="49" t="str">
        <f>IF(OR(G148="",G148=0,G148="0"),"",LEFT(G148,C142+1))</f>
        <v/>
      </c>
      <c r="I148" s="49"/>
      <c r="J148" s="107"/>
      <c r="K148" s="246" t="str">
        <f>IF(LEN(TRIM(L148))&gt;0,MAX(K13:K147)+1,"")</f>
        <v/>
      </c>
      <c r="L148" s="110"/>
      <c r="M148" s="107"/>
      <c r="N148" s="150"/>
      <c r="X148" s="3">
        <v>1</v>
      </c>
    </row>
    <row r="149" spans="2:24" ht="15.75">
      <c r="B149" s="829"/>
      <c r="C149" s="55"/>
      <c r="D149" s="49" t="str" cm="1">
        <f t="array" ref="D149">IF(ROW()=ROW(D140),C143,INDEX(E140:E153,ROW()-ROW(D140)))</f>
        <v/>
      </c>
      <c r="E149" s="89" t="str">
        <f>IF(OR(D149="",C142="",C142&lt;=0,F149=""),"",TRIM(MID(D149,LEN(F149)+1+IF(MID(D149,LEN(F149)+1,1)=" ",1,0),99999)))</f>
        <v/>
      </c>
      <c r="F149" s="49" t="str">
        <f>IF(OR(G149="",G149=0,G149="0"),"",IF(LEN(G149)&lt;=C142,G149,IF(LEN(SUBSTITUTE(H149," ",""))=C142+1,LEFT(G149,C142),LEFT(G149,FIND("§",SUBSTITUTE(H149," ","§",LEN(H149)-LEN(SUBSTITUTE(H149," ",""))))-1))))</f>
        <v/>
      </c>
      <c r="G149" s="49" t="str">
        <f t="shared" si="8"/>
        <v/>
      </c>
      <c r="H149" s="49" t="str">
        <f>IF(OR(G149="",G149=0,G149="0"),"",LEFT(G149,C142+1))</f>
        <v/>
      </c>
      <c r="I149" s="49"/>
      <c r="J149" s="107"/>
      <c r="K149" s="246" t="str">
        <f>IF(LEN(TRIM(L149))&gt;0,MAX(K13:K148)+1,"")</f>
        <v/>
      </c>
      <c r="L149" s="110"/>
      <c r="M149" s="107"/>
      <c r="N149" s="150"/>
      <c r="X149" s="3">
        <v>1</v>
      </c>
    </row>
    <row r="150" spans="2:24" ht="15.75">
      <c r="B150" s="829"/>
      <c r="C150" s="55"/>
      <c r="D150" s="49" t="str" cm="1">
        <f t="array" ref="D150">IF(ROW()=ROW(D140),C143,INDEX(E140:E153,ROW()-ROW(D140)))</f>
        <v/>
      </c>
      <c r="E150" s="89" t="str">
        <f>IF(OR(D150="",C142="",C142&lt;=0,F150=""),"",TRIM(MID(D150,LEN(F150)+1+IF(MID(D150,LEN(F150)+1,1)=" ",1,0),99999)))</f>
        <v/>
      </c>
      <c r="F150" s="49" t="str">
        <f>IF(OR(G150="",G150=0,G150="0"),"",IF(LEN(G150)&lt;=C142,G150,IF(LEN(SUBSTITUTE(H150," ",""))=C142+1,LEFT(G150,C142),LEFT(G150,FIND("§",SUBSTITUTE(H150," ","§",LEN(H150)-LEN(SUBSTITUTE(H150," ",""))))-1))))</f>
        <v/>
      </c>
      <c r="G150" s="49" t="str">
        <f t="shared" si="8"/>
        <v/>
      </c>
      <c r="H150" s="49" t="str">
        <f>IF(OR(G150="",G150=0,G150="0"),"",LEFT(G150,C142+1))</f>
        <v/>
      </c>
      <c r="I150" s="49"/>
      <c r="J150" s="107"/>
      <c r="K150" s="246" t="str">
        <f>IF(LEN(TRIM(L150))&gt;0,MAX(K13:K149)+1,"")</f>
        <v/>
      </c>
      <c r="L150" s="110"/>
      <c r="M150" s="107"/>
      <c r="N150" s="150"/>
      <c r="X150" s="3">
        <v>1</v>
      </c>
    </row>
    <row r="151" spans="2:24" ht="15.75">
      <c r="B151" s="829"/>
      <c r="C151" s="55"/>
      <c r="D151" s="49" t="str" cm="1">
        <f t="array" ref="D151">IF(ROW()=ROW(D140),C143,INDEX(E140:E153,ROW()-ROW(D140)))</f>
        <v/>
      </c>
      <c r="E151" s="89" t="str">
        <f>IF(OR(D151="",C142="",C142&lt;=0,F151=""),"",TRIM(MID(D151,LEN(F151)+1+IF(MID(D151,LEN(F151)+1,1)=" ",1,0),99999)))</f>
        <v/>
      </c>
      <c r="F151" s="49" t="str">
        <f>IF(OR(G151="",G151=0,G151="0"),"",IF(LEN(G151)&lt;=C142,G151,IF(LEN(SUBSTITUTE(H151," ",""))=C142+1,LEFT(G151,C142),LEFT(G151,FIND("§",SUBSTITUTE(H151," ","§",LEN(H151)-LEN(SUBSTITUTE(H151," ",""))))-1))))</f>
        <v/>
      </c>
      <c r="G151" s="49" t="str">
        <f t="shared" si="8"/>
        <v/>
      </c>
      <c r="H151" s="49" t="str">
        <f>IF(OR(G151="",G151=0,G151="0"),"",LEFT(G151,C142+1))</f>
        <v/>
      </c>
      <c r="I151" s="49"/>
      <c r="J151" s="107"/>
      <c r="K151" s="246" t="str">
        <f>IF(LEN(TRIM(L151))&gt;0,MAX(K13:K150)+1,"")</f>
        <v/>
      </c>
      <c r="L151" s="110"/>
      <c r="M151" s="107"/>
      <c r="N151" s="150"/>
      <c r="X151" s="3">
        <v>1</v>
      </c>
    </row>
    <row r="152" spans="2:24" ht="15.75">
      <c r="B152" s="829"/>
      <c r="C152" s="55"/>
      <c r="D152" s="49" t="str" cm="1">
        <f t="array" ref="D152">IF(ROW()=ROW(D140),C143,INDEX(E140:E153,ROW()-ROW(D140)))</f>
        <v/>
      </c>
      <c r="E152" s="89" t="str">
        <f>IF(OR(D152="",C142="",C142&lt;=0,F152=""),"",TRIM(MID(D152,LEN(F152)+1+IF(MID(D152,LEN(F152)+1,1)=" ",1,0),99999)))</f>
        <v/>
      </c>
      <c r="F152" s="49" t="str">
        <f>IF(OR(G152="",G152=0,G152="0"),"",IF(LEN(G152)&lt;=C142,G152,IF(LEN(SUBSTITUTE(H152," ",""))=C142+1,LEFT(G152,C142),LEFT(G152,FIND("§",SUBSTITUTE(H152," ","§",LEN(H152)-LEN(SUBSTITUTE(H152," ",""))))-1))))</f>
        <v/>
      </c>
      <c r="G152" s="49" t="str">
        <f t="shared" si="8"/>
        <v/>
      </c>
      <c r="H152" s="49" t="str">
        <f>IF(OR(G152="",G152=0,G152="0"),"",LEFT(G152,C142+1))</f>
        <v/>
      </c>
      <c r="I152" s="49"/>
      <c r="J152" s="107"/>
      <c r="K152" s="246" t="str">
        <f>IF(LEN(TRIM(L152))&gt;0,MAX(K13:K151)+1,"")</f>
        <v/>
      </c>
      <c r="L152" s="110"/>
      <c r="M152" s="107"/>
      <c r="N152" s="150"/>
      <c r="X152" s="3">
        <v>1</v>
      </c>
    </row>
    <row r="153" spans="2:24" ht="15.75">
      <c r="B153" s="829"/>
      <c r="C153" s="55"/>
      <c r="D153" s="49" t="str" cm="1">
        <f t="array" ref="D153">IF(ROW()=ROW(D140),C143,INDEX(E140:E153,ROW()-ROW(D140)))</f>
        <v/>
      </c>
      <c r="E153" s="89" t="str">
        <f>IF(OR(D153="",C142="",C142&lt;=0,F153=""),"",TRIM(MID(D153,LEN(F153)+1+IF(MID(D153,LEN(F153)+1,1)=" ",1,0),99999)))</f>
        <v/>
      </c>
      <c r="F153" s="49" t="str">
        <f>IF(OR(G153="",G153=0,G153="0"),"",IF(LEN(G153)&lt;=C142,G153,IF(LEN(SUBSTITUTE(H153," ",""))=C142+1,LEFT(G153,C142),LEFT(G153,FIND("§",SUBSTITUTE(H153," ","§",LEN(H153)-LEN(SUBSTITUTE(H153," ",""))))-1))))</f>
        <v/>
      </c>
      <c r="G153" s="49" t="str">
        <f t="shared" si="8"/>
        <v/>
      </c>
      <c r="H153" s="49" t="str">
        <f>IF(OR(G153="",G153=0,G153="0"),"",LEFT(G153,C142+1))</f>
        <v/>
      </c>
      <c r="I153" s="49"/>
      <c r="J153" s="107"/>
      <c r="K153" s="246" t="str">
        <f>IF(LEN(TRIM(L153))&gt;0,MAX(K13:K152)+1,"")</f>
        <v/>
      </c>
      <c r="L153" s="110"/>
      <c r="M153" s="107"/>
      <c r="N153" s="150"/>
      <c r="X153" s="3">
        <v>1</v>
      </c>
    </row>
    <row r="154" spans="2:24" ht="15.75">
      <c r="B154" s="829"/>
      <c r="C154" s="88" t="str">
        <f>IF(TRIM(SUBSTITUTE(J24,CHAR(160),""))="","",J24)</f>
        <v/>
      </c>
      <c r="D154" s="49" t="str" cm="1">
        <f t="array" ref="D154">IF(ROW()=ROW(D154),C157,INDEX(E154:E167,ROW()-ROW(D154)))</f>
        <v/>
      </c>
      <c r="E154" s="89" t="str">
        <f>IF(OR(D154="",C156="",C156&lt;=0,F154=""),"",TRIM(MID(D154,LEN(F154)+1+IF(MID(D154,LEN(F154)+1,1)=" ",1,0),99999)))</f>
        <v/>
      </c>
      <c r="F154" s="49" t="str">
        <f>IF(OR(G154="",G154=0,G154="0"),"",IF(LEN(G154)&lt;=C156,G154,IF(LEN(SUBSTITUTE(H154," ",""))=C156+1,LEFT(G154,C156),LEFT(G154,FIND("§",SUBSTITUTE(H154," ","§",LEN(H154)-LEN(SUBSTITUTE(H154," ",""))))-1))))</f>
        <v/>
      </c>
      <c r="G154" s="49" t="str">
        <f t="shared" si="8"/>
        <v/>
      </c>
      <c r="H154" s="49" t="str">
        <f>IF(OR(G154="",G154=0,G154="0"),"",LEFT(G154,C156+1))</f>
        <v/>
      </c>
      <c r="I154" s="49"/>
      <c r="J154" s="107"/>
      <c r="K154" s="246" t="str">
        <f>IF(LEN(TRIM(L154))&gt;0,MAX(K13:K153)+1,"")</f>
        <v/>
      </c>
      <c r="L154" s="110"/>
      <c r="M154" s="107"/>
      <c r="N154" s="150"/>
      <c r="X154" s="3">
        <v>1</v>
      </c>
    </row>
    <row r="155" spans="2:24" ht="15.75">
      <c r="B155" s="829"/>
      <c r="C155" s="55" t="str">
        <f>TRIM(SUBSTITUTE(SUBSTITUTE(SUBSTITUTE(SUBSTITUTE(SUBSTITUTE(SUBSTITUTE(SUBSTITUTE(SUBSTITUTE(SUBSTITUTE(CLEAN(IF(OR(LEFT(C154,1)="-",LEFT(C154,1)="="),MID(C154,2,99999),C154)),"—","-"),"–","-"),CHAR(160)," "),CHAR(9)," "),CHAR(13)," "),CHAR(10)," ")," "," ")," "," ")," "," "))</f>
        <v/>
      </c>
      <c r="D155" s="49" t="str" cm="1">
        <f t="array" ref="D155">IF(ROW()=ROW(D154),C157,INDEX(E154:E167,ROW()-ROW(D154)))</f>
        <v/>
      </c>
      <c r="E155" s="89" t="str">
        <f>IF(OR(D155="",C156="",C156&lt;=0,F155=""),"",TRIM(MID(D155,LEN(F155)+1+IF(MID(D155,LEN(F155)+1,1)=" ",1,0),99999)))</f>
        <v/>
      </c>
      <c r="F155" s="49" t="str">
        <f>IF(OR(G155="",G155=0,G155="0"),"",IF(LEN(G155)&lt;=C156,G155,IF(LEN(SUBSTITUTE(H155," ",""))=C156+1,LEFT(G155,C156),LEFT(G155,FIND("§",SUBSTITUTE(H155," ","§",LEN(H155)-LEN(SUBSTITUTE(H155," ",""))))-1))))</f>
        <v/>
      </c>
      <c r="G155" s="49" t="str">
        <f t="shared" si="8"/>
        <v/>
      </c>
      <c r="H155" s="49" t="str">
        <f>IF(OR(G155="",G155=0,G155="0"),"",LEFT(G155,C156+1))</f>
        <v/>
      </c>
      <c r="I155" s="49"/>
      <c r="J155" s="107"/>
      <c r="K155" s="246" t="str">
        <f>IF(LEN(TRIM(L155))&gt;0,MAX(K13:K154)+1,"")</f>
        <v/>
      </c>
      <c r="L155" s="110"/>
      <c r="M155" s="107"/>
      <c r="N155" s="150"/>
      <c r="X155" s="3">
        <v>1</v>
      </c>
    </row>
    <row r="156" spans="2:24" ht="15.75">
      <c r="B156" s="829"/>
      <c r="C156" s="92">
        <f>C11</f>
        <v>120</v>
      </c>
      <c r="D156" s="49" t="str" cm="1">
        <f t="array" ref="D156">IF(ROW()=ROW(D154),C157,INDEX(E154:E167,ROW()-ROW(D154)))</f>
        <v/>
      </c>
      <c r="E156" s="89" t="str">
        <f>IF(OR(D156="",C156="",C156&lt;=0,F156=""),"",TRIM(MID(D156,LEN(F156)+1+IF(MID(D156,LEN(F156)+1,1)=" ",1,0),99999)))</f>
        <v/>
      </c>
      <c r="F156" s="49" t="str">
        <f>IF(OR(G156="",G156=0,G156="0"),"",IF(LEN(G156)&lt;=C156,G156,IF(LEN(SUBSTITUTE(H156," ",""))=C156+1,LEFT(G156,C156),LEFT(G156,FIND("§",SUBSTITUTE(H156," ","§",LEN(H156)-LEN(SUBSTITUTE(H156," ",""))))-1))))</f>
        <v/>
      </c>
      <c r="G156" s="49" t="str">
        <f t="shared" si="8"/>
        <v/>
      </c>
      <c r="H156" s="49" t="str">
        <f>IF(OR(G156="",G156=0,G156="0"),"",LEFT(G156,C156+1))</f>
        <v/>
      </c>
      <c r="I156" s="49"/>
      <c r="J156" s="107"/>
      <c r="K156" s="246" t="str">
        <f>IF(LEN(TRIM(L156))&gt;0,MAX(K13:K155)+1,"")</f>
        <v/>
      </c>
      <c r="L156" s="110"/>
      <c r="M156" s="107"/>
      <c r="N156" s="150"/>
      <c r="X156" s="3">
        <v>1</v>
      </c>
    </row>
    <row r="157" spans="2:24" ht="15.75">
      <c r="B157" s="829"/>
      <c r="C157" s="55" t="str">
        <f>IF(UPPER(TRIM(C12))="X",C161,C155)</f>
        <v/>
      </c>
      <c r="D157" s="49" t="str" cm="1">
        <f t="array" ref="D157">IF(ROW()=ROW(D154),C157,INDEX(E154:E167,ROW()-ROW(D154)))</f>
        <v/>
      </c>
      <c r="E157" s="89" t="str">
        <f>IF(OR(D157="",C156="",C156&lt;=0,F157=""),"",TRIM(MID(D157,LEN(F157)+1+IF(MID(D157,LEN(F157)+1,1)=" ",1,0),99999)))</f>
        <v/>
      </c>
      <c r="F157" s="49" t="str">
        <f>IF(OR(G157="",G157=0,G157="0"),"",IF(LEN(G157)&lt;=C156,G157,IF(LEN(SUBSTITUTE(H157," ",""))=C156+1,LEFT(G157,C156),LEFT(G157,FIND("§",SUBSTITUTE(H157," ","§",LEN(H157)-LEN(SUBSTITUTE(H157," ",""))))-1))))</f>
        <v/>
      </c>
      <c r="G157" s="49" t="str">
        <f t="shared" si="8"/>
        <v/>
      </c>
      <c r="H157" s="49" t="str">
        <f>IF(OR(G157="",G157=0,G157="0"),"",LEFT(G157,C156+1))</f>
        <v/>
      </c>
      <c r="I157" s="49"/>
      <c r="J157" s="107"/>
      <c r="K157" s="246" t="str">
        <f>IF(LEN(TRIM(L157))&gt;0,MAX(K13:K156)+1,"")</f>
        <v/>
      </c>
      <c r="L157" s="110"/>
      <c r="M157" s="107"/>
      <c r="N157" s="150"/>
      <c r="X157" s="3">
        <v>1</v>
      </c>
    </row>
    <row r="158" spans="2:24" ht="15.75">
      <c r="B158" s="829"/>
      <c r="C158" s="94" t="str">
        <f>TRIM(SUBSTITUTE(SUBSTITUTE(SUBSTITUTE(SUBSTITUTE(SUBSTITUTE(SUBSTITUTE(SUBSTITUTE(SUBSTITUTE(SUBSTITUTE(SUBSTITUTE(C155,","," "),";"," "),":"," "),"!"," "),"?"," "),"…"," "),"»"," "),"«"," "),"/"," "),"."," "))</f>
        <v/>
      </c>
      <c r="D158" s="49" t="str" cm="1">
        <f t="array" ref="D158">IF(ROW()=ROW(D154),C157,INDEX(E154:E167,ROW()-ROW(D154)))</f>
        <v/>
      </c>
      <c r="E158" s="89" t="str">
        <f>IF(OR(D158="",C156="",C156&lt;=0,F158=""),"",TRIM(MID(D158,LEN(F158)+1+IF(MID(D158,LEN(F158)+1,1)=" ",1,0),99999)))</f>
        <v/>
      </c>
      <c r="F158" s="49" t="str">
        <f>IF(OR(G158="",G158=0,G158="0"),"",IF(LEN(G158)&lt;=C156,G158,IF(LEN(SUBSTITUTE(H158," ",""))=C156+1,LEFT(G158,C156),LEFT(G158,FIND("§",SUBSTITUTE(H158," ","§",LEN(H158)-LEN(SUBSTITUTE(H158," ",""))))-1))))</f>
        <v/>
      </c>
      <c r="G158" s="49" t="str">
        <f t="shared" si="8"/>
        <v/>
      </c>
      <c r="H158" s="49" t="str">
        <f>IF(OR(G158="",G158=0,G158="0"),"",LEFT(G158,C156+1))</f>
        <v/>
      </c>
      <c r="I158" s="49"/>
      <c r="J158" s="107"/>
      <c r="K158" s="246" t="str">
        <f>IF(LEN(TRIM(L158))&gt;0,MAX(K13:K157)+1,"")</f>
        <v/>
      </c>
      <c r="L158" s="110"/>
      <c r="M158" s="107"/>
      <c r="N158" s="150"/>
      <c r="X158" s="3">
        <v>1</v>
      </c>
    </row>
    <row r="159" spans="2:24" ht="15.75">
      <c r="B159" s="829"/>
      <c r="C159" s="49" t="str">
        <f>TRIM(SUBSTITUTE(SUBSTITUTE(SUBSTITUTE(SUBSTITUTE(SUBSTITUTE(SUBSTITUTE(SUBSTITUTE(SUBSTITUTE(C158,"("," "),")"," "),CHAR(34)," "),"-"," "),"_"," "),"&lt;"," "),"&gt;"," "),"="," "))</f>
        <v/>
      </c>
      <c r="D159" s="49" t="str" cm="1">
        <f t="array" ref="D159">IF(ROW()=ROW(D154),C157,INDEX(E154:E167,ROW()-ROW(D154)))</f>
        <v/>
      </c>
      <c r="E159" s="89" t="str">
        <f>IF(OR(D159="",C156="",C156&lt;=0,F159=""),"",TRIM(MID(D159,LEN(F159)+1+IF(MID(D159,LEN(F159)+1,1)=" ",1,0),99999)))</f>
        <v/>
      </c>
      <c r="F159" s="49" t="str">
        <f>IF(OR(G159="",G159=0,G159="0"),"",IF(LEN(G159)&lt;=C156,G159,IF(LEN(SUBSTITUTE(H159," ",""))=C156+1,LEFT(G159,C156),LEFT(G159,FIND("§",SUBSTITUTE(H159," ","§",LEN(H159)-LEN(SUBSTITUTE(H159," ",""))))-1))))</f>
        <v/>
      </c>
      <c r="G159" s="49" t="str">
        <f t="shared" si="8"/>
        <v/>
      </c>
      <c r="H159" s="49" t="str">
        <f>IF(OR(G159="",G159=0,G159="0"),"",LEFT(G159,C156+1))</f>
        <v/>
      </c>
      <c r="I159" s="49"/>
      <c r="J159" s="107"/>
      <c r="K159" s="246" t="str">
        <f>IF(LEN(TRIM(L159))&gt;0,MAX(K13:K158)+1,"")</f>
        <v/>
      </c>
      <c r="L159" s="110"/>
      <c r="M159" s="107"/>
      <c r="N159" s="150"/>
      <c r="X159" s="3">
        <v>1</v>
      </c>
    </row>
    <row r="160" spans="2:24" ht="15.75">
      <c r="B160" s="829"/>
      <c r="C160" s="55" t="str">
        <f>TRIM(SUBSTITUTE(SUBSTITUTE(SUBSTITUTE(SUBSTITUTE(C159,"►"," "),"▼"," "),"▲"," "),"◄"," "))</f>
        <v/>
      </c>
      <c r="D160" s="49" t="str" cm="1">
        <f t="array" ref="D160">IF(ROW()=ROW(D154),C157,INDEX(E154:E167,ROW()-ROW(D154)))</f>
        <v/>
      </c>
      <c r="E160" s="89" t="str">
        <f>IF(OR(D160="",C156="",C156&lt;=0,F160=""),"",TRIM(MID(D160,LEN(F160)+1+IF(MID(D160,LEN(F160)+1,1)=" ",1,0),99999)))</f>
        <v/>
      </c>
      <c r="F160" s="49" t="str">
        <f>IF(OR(G160="",G160=0,G160="0"),"",IF(LEN(G160)&lt;=C156,G160,IF(LEN(SUBSTITUTE(H160," ",""))=C156+1,LEFT(G160,C156),LEFT(G160,FIND("§",SUBSTITUTE(H160," ","§",LEN(H160)-LEN(SUBSTITUTE(H160," ",""))))-1))))</f>
        <v/>
      </c>
      <c r="G160" s="49" t="str">
        <f t="shared" si="8"/>
        <v/>
      </c>
      <c r="H160" s="49" t="str">
        <f>IF(OR(G160="",G160=0,G160="0"),"",LEFT(G160,C156+1))</f>
        <v/>
      </c>
      <c r="I160" s="49"/>
      <c r="J160" s="107"/>
      <c r="K160" s="246" t="str">
        <f>IF(LEN(TRIM(L160))&gt;0,MAX(K13:K159)+1,"")</f>
        <v/>
      </c>
      <c r="L160" s="110"/>
      <c r="M160" s="107"/>
      <c r="N160" s="150"/>
      <c r="X160" s="3">
        <v>1</v>
      </c>
    </row>
    <row r="161" spans="2:24" ht="15.75">
      <c r="B161" s="829"/>
      <c r="C161" s="55" t="str">
        <f>TRIM(SUBSTITUTE(SUBSTITUTE(C160,"“"," "),"”"," "))</f>
        <v/>
      </c>
      <c r="D161" s="49" t="str" cm="1">
        <f t="array" ref="D161">IF(ROW()=ROW(D154),C157,INDEX(E154:E167,ROW()-ROW(D154)))</f>
        <v/>
      </c>
      <c r="E161" s="89" t="str">
        <f>IF(OR(D161="",C156="",C156&lt;=0,F161=""),"",TRIM(MID(D161,LEN(F161)+1+IF(MID(D161,LEN(F161)+1,1)=" ",1,0),99999)))</f>
        <v/>
      </c>
      <c r="F161" s="49" t="str">
        <f>IF(OR(G161="",G161=0,G161="0"),"",IF(LEN(G161)&lt;=C156,G161,IF(LEN(SUBSTITUTE(H161," ",""))=C156+1,LEFT(G161,C156),LEFT(G161,FIND("§",SUBSTITUTE(H161," ","§",LEN(H161)-LEN(SUBSTITUTE(H161," ",""))))-1))))</f>
        <v/>
      </c>
      <c r="G161" s="49" t="str">
        <f t="shared" si="8"/>
        <v/>
      </c>
      <c r="H161" s="49" t="str">
        <f>IF(OR(G161="",G161=0,G161="0"),"",LEFT(G161,C156+1))</f>
        <v/>
      </c>
      <c r="I161" s="49"/>
      <c r="J161" s="107"/>
      <c r="K161" s="246" t="str">
        <f>IF(LEN(TRIM(L161))&gt;0,MAX(K13:K160)+1,"")</f>
        <v/>
      </c>
      <c r="L161" s="110"/>
      <c r="M161" s="107"/>
      <c r="N161" s="150"/>
      <c r="X161" s="3">
        <v>1</v>
      </c>
    </row>
    <row r="162" spans="2:24" ht="15.75">
      <c r="B162" s="829"/>
      <c r="C162" s="55"/>
      <c r="D162" s="49" t="str" cm="1">
        <f t="array" ref="D162">IF(ROW()=ROW(D154),C157,INDEX(E154:E167,ROW()-ROW(D154)))</f>
        <v/>
      </c>
      <c r="E162" s="89" t="str">
        <f>IF(OR(D162="",C156="",C156&lt;=0,F162=""),"",TRIM(MID(D162,LEN(F162)+1+IF(MID(D162,LEN(F162)+1,1)=" ",1,0),99999)))</f>
        <v/>
      </c>
      <c r="F162" s="49" t="str">
        <f>IF(OR(G162="",G162=0,G162="0"),"",IF(LEN(G162)&lt;=C156,G162,IF(LEN(SUBSTITUTE(H162," ",""))=C156+1,LEFT(G162,C156),LEFT(G162,FIND("§",SUBSTITUTE(H162," ","§",LEN(H162)-LEN(SUBSTITUTE(H162," ",""))))-1))))</f>
        <v/>
      </c>
      <c r="G162" s="49" t="str">
        <f t="shared" si="8"/>
        <v/>
      </c>
      <c r="H162" s="49" t="str">
        <f>IF(OR(G162="",G162=0,G162="0"),"",LEFT(G162,C156+1))</f>
        <v/>
      </c>
      <c r="I162" s="49"/>
      <c r="J162" s="107"/>
      <c r="K162" s="246" t="str">
        <f>IF(LEN(TRIM(L162))&gt;0,MAX(K13:K161)+1,"")</f>
        <v/>
      </c>
      <c r="L162" s="110"/>
      <c r="M162" s="107"/>
      <c r="N162" s="150"/>
      <c r="X162" s="3">
        <v>1</v>
      </c>
    </row>
    <row r="163" spans="2:24" ht="15.75">
      <c r="B163" s="829"/>
      <c r="C163" s="55"/>
      <c r="D163" s="49" t="str" cm="1">
        <f t="array" ref="D163">IF(ROW()=ROW(D154),C157,INDEX(E154:E167,ROW()-ROW(D154)))</f>
        <v/>
      </c>
      <c r="E163" s="89" t="str">
        <f>IF(OR(D163="",C156="",C156&lt;=0,F163=""),"",TRIM(MID(D163,LEN(F163)+1+IF(MID(D163,LEN(F163)+1,1)=" ",1,0),99999)))</f>
        <v/>
      </c>
      <c r="F163" s="49" t="str">
        <f>IF(OR(G163="",G163=0,G163="0"),"",IF(LEN(G163)&lt;=C156,G163,IF(LEN(SUBSTITUTE(H163," ",""))=C156+1,LEFT(G163,C156),LEFT(G163,FIND("§",SUBSTITUTE(H163," ","§",LEN(H163)-LEN(SUBSTITUTE(H163," ",""))))-1))))</f>
        <v/>
      </c>
      <c r="G163" s="49" t="str">
        <f t="shared" si="8"/>
        <v/>
      </c>
      <c r="H163" s="49" t="str">
        <f>IF(OR(G163="",G163=0,G163="0"),"",LEFT(G163,C156+1))</f>
        <v/>
      </c>
      <c r="I163" s="49"/>
      <c r="J163" s="107"/>
      <c r="K163" s="246" t="str">
        <f>IF(LEN(TRIM(L163))&gt;0,MAX(K13:K162)+1,"")</f>
        <v/>
      </c>
      <c r="L163" s="110"/>
      <c r="M163" s="107"/>
      <c r="N163" s="150"/>
      <c r="X163" s="3">
        <v>1</v>
      </c>
    </row>
    <row r="164" spans="2:24" ht="15.75">
      <c r="B164" s="829"/>
      <c r="C164" s="55"/>
      <c r="D164" s="49" t="str" cm="1">
        <f t="array" ref="D164">IF(ROW()=ROW(D154),C157,INDEX(E154:E167,ROW()-ROW(D154)))</f>
        <v/>
      </c>
      <c r="E164" s="89" t="str">
        <f>IF(OR(D164="",C156="",C156&lt;=0,F164=""),"",TRIM(MID(D164,LEN(F164)+1+IF(MID(D164,LEN(F164)+1,1)=" ",1,0),99999)))</f>
        <v/>
      </c>
      <c r="F164" s="49" t="str">
        <f>IF(OR(G164="",G164=0,G164="0"),"",IF(LEN(G164)&lt;=C156,G164,IF(LEN(SUBSTITUTE(H164," ",""))=C156+1,LEFT(G164,C156),LEFT(G164,FIND("§",SUBSTITUTE(H164," ","§",LEN(H164)-LEN(SUBSTITUTE(H164," ",""))))-1))))</f>
        <v/>
      </c>
      <c r="G164" s="49" t="str">
        <f t="shared" si="8"/>
        <v/>
      </c>
      <c r="H164" s="49" t="str">
        <f>IF(OR(G164="",G164=0,G164="0"),"",LEFT(G164,C156+1))</f>
        <v/>
      </c>
      <c r="I164" s="49"/>
      <c r="J164" s="107"/>
      <c r="K164" s="246" t="str">
        <f>IF(LEN(TRIM(L164))&gt;0,MAX(K13:K163)+1,"")</f>
        <v/>
      </c>
      <c r="L164" s="110"/>
      <c r="M164" s="107"/>
      <c r="N164" s="150"/>
      <c r="X164" s="3">
        <v>1</v>
      </c>
    </row>
    <row r="165" spans="2:24" ht="15.75">
      <c r="B165" s="829"/>
      <c r="C165" s="55"/>
      <c r="D165" s="49" t="str" cm="1">
        <f t="array" ref="D165">IF(ROW()=ROW(D154),C157,INDEX(E154:E167,ROW()-ROW(D154)))</f>
        <v/>
      </c>
      <c r="E165" s="89" t="str">
        <f>IF(OR(D165="",C156="",C156&lt;=0,F165=""),"",TRIM(MID(D165,LEN(F165)+1+IF(MID(D165,LEN(F165)+1,1)=" ",1,0),99999)))</f>
        <v/>
      </c>
      <c r="F165" s="49" t="str">
        <f>IF(OR(G165="",G165=0,G165="0"),"",IF(LEN(G165)&lt;=C156,G165,IF(LEN(SUBSTITUTE(H165," ",""))=C156+1,LEFT(G165,C156),LEFT(G165,FIND("§",SUBSTITUTE(H165," ","§",LEN(H165)-LEN(SUBSTITUTE(H165," ",""))))-1))))</f>
        <v/>
      </c>
      <c r="G165" s="49" t="str">
        <f t="shared" si="8"/>
        <v/>
      </c>
      <c r="H165" s="49" t="str">
        <f>IF(OR(G165="",G165=0,G165="0"),"",LEFT(G165,C156+1))</f>
        <v/>
      </c>
      <c r="I165" s="49"/>
      <c r="J165" s="107"/>
      <c r="K165" s="246" t="str">
        <f>IF(LEN(TRIM(L165))&gt;0,MAX(K13:K164)+1,"")</f>
        <v/>
      </c>
      <c r="L165" s="110"/>
      <c r="M165" s="107"/>
      <c r="N165" s="150"/>
      <c r="X165" s="3">
        <v>1</v>
      </c>
    </row>
    <row r="166" spans="2:24" ht="15.75">
      <c r="B166" s="829"/>
      <c r="C166" s="55"/>
      <c r="D166" s="49" t="str" cm="1">
        <f t="array" ref="D166">IF(ROW()=ROW(D154),C157,INDEX(E154:E167,ROW()-ROW(D154)))</f>
        <v/>
      </c>
      <c r="E166" s="89" t="str">
        <f>IF(OR(D166="",C156="",C156&lt;=0,F166=""),"",TRIM(MID(D166,LEN(F166)+1+IF(MID(D166,LEN(F166)+1,1)=" ",1,0),99999)))</f>
        <v/>
      </c>
      <c r="F166" s="49" t="str">
        <f>IF(OR(G166="",G166=0,G166="0"),"",IF(LEN(G166)&lt;=C156,G166,IF(LEN(SUBSTITUTE(H166," ",""))=C156+1,LEFT(G166,C156),LEFT(G166,FIND("§",SUBSTITUTE(H166," ","§",LEN(H166)-LEN(SUBSTITUTE(H166," ",""))))-1))))</f>
        <v/>
      </c>
      <c r="G166" s="49" t="str">
        <f t="shared" si="8"/>
        <v/>
      </c>
      <c r="H166" s="49" t="str">
        <f>IF(OR(G166="",G166=0,G166="0"),"",LEFT(G166,C156+1))</f>
        <v/>
      </c>
      <c r="I166" s="49"/>
      <c r="J166" s="107"/>
      <c r="K166" s="246" t="str">
        <f>IF(LEN(TRIM(L166))&gt;0,MAX(K13:K165)+1,"")</f>
        <v/>
      </c>
      <c r="L166" s="110"/>
      <c r="M166" s="107"/>
      <c r="N166" s="150"/>
      <c r="X166" s="3">
        <v>1</v>
      </c>
    </row>
    <row r="167" spans="2:24" ht="15.75">
      <c r="B167" s="829"/>
      <c r="C167" s="55"/>
      <c r="D167" s="49" t="str" cm="1">
        <f t="array" ref="D167">IF(ROW()=ROW(D154),C157,INDEX(E154:E167,ROW()-ROW(D154)))</f>
        <v/>
      </c>
      <c r="E167" s="89" t="str">
        <f>IF(OR(D167="",C156="",C156&lt;=0,F167=""),"",TRIM(MID(D167,LEN(F167)+1+IF(MID(D167,LEN(F167)+1,1)=" ",1,0),99999)))</f>
        <v/>
      </c>
      <c r="F167" s="49" t="str">
        <f>IF(OR(G167="",G167=0,G167="0"),"",IF(LEN(G167)&lt;=C156,G167,IF(LEN(SUBSTITUTE(H167," ",""))=C156+1,LEFT(G167,C156),LEFT(G167,FIND("§",SUBSTITUTE(H167," ","§",LEN(H167)-LEN(SUBSTITUTE(H167," ",""))))-1))))</f>
        <v/>
      </c>
      <c r="G167" s="49" t="str">
        <f t="shared" si="8"/>
        <v/>
      </c>
      <c r="H167" s="49" t="str">
        <f>IF(OR(G167="",G167=0,G167="0"),"",LEFT(G167,C156+1))</f>
        <v/>
      </c>
      <c r="I167" s="49"/>
      <c r="J167" s="107"/>
      <c r="K167" s="246" t="str">
        <f>IF(LEN(TRIM(L167))&gt;0,MAX(K13:K166)+1,"")</f>
        <v/>
      </c>
      <c r="L167" s="110"/>
      <c r="M167" s="107"/>
      <c r="N167" s="150"/>
      <c r="X167" s="3">
        <v>1</v>
      </c>
    </row>
    <row r="168" spans="2:24" ht="15.75">
      <c r="B168" s="829"/>
      <c r="C168" s="88" t="str">
        <f>IF(TRIM(SUBSTITUTE(J25,CHAR(160),""))="","",J25)</f>
        <v/>
      </c>
      <c r="D168" s="49" t="str" cm="1">
        <f t="array" ref="D168">IF(ROW()=ROW(D168),C171,INDEX(E168:E181,ROW()-ROW(D168)))</f>
        <v/>
      </c>
      <c r="E168" s="89" t="str">
        <f>IF(OR(D168="",C170="",C170&lt;=0,F168=""),"",TRIM(MID(D168,LEN(F168)+1+IF(MID(D168,LEN(F168)+1,1)=" ",1,0),99999)))</f>
        <v/>
      </c>
      <c r="F168" s="49" t="str">
        <f>IF(OR(G168="",G168=0,G168="0"),"",IF(LEN(G168)&lt;=C170,G168,IF(LEN(SUBSTITUTE(H168," ",""))=C170+1,LEFT(G168,C170),LEFT(G168,FIND("§",SUBSTITUTE(H168," ","§",LEN(H168)-LEN(SUBSTITUTE(H168," ",""))))-1))))</f>
        <v/>
      </c>
      <c r="G168" s="49" t="str">
        <f t="shared" si="8"/>
        <v/>
      </c>
      <c r="H168" s="49" t="str">
        <f>IF(OR(G168="",G168=0,G168="0"),"",LEFT(G168,C170+1))</f>
        <v/>
      </c>
      <c r="I168" s="49"/>
      <c r="J168" s="107"/>
      <c r="K168" s="246" t="str">
        <f>IF(LEN(TRIM(L168))&gt;0,MAX(K13:K167)+1,"")</f>
        <v/>
      </c>
      <c r="L168" s="110"/>
      <c r="M168" s="107"/>
      <c r="N168" s="150"/>
      <c r="X168" s="3">
        <v>1</v>
      </c>
    </row>
    <row r="169" spans="2:24" ht="15.75">
      <c r="B169" s="829"/>
      <c r="C169" s="55" t="str">
        <f>TRIM(SUBSTITUTE(SUBSTITUTE(SUBSTITUTE(SUBSTITUTE(SUBSTITUTE(SUBSTITUTE(SUBSTITUTE(SUBSTITUTE(SUBSTITUTE(CLEAN(IF(OR(LEFT(C168,1)="-",LEFT(C168,1)="="),MID(C168,2,99999),C168)),"—","-"),"–","-"),CHAR(160)," "),CHAR(9)," "),CHAR(13)," "),CHAR(10)," ")," "," ")," "," ")," "," "))</f>
        <v/>
      </c>
      <c r="D169" s="49" t="str" cm="1">
        <f t="array" ref="D169">IF(ROW()=ROW(D168),C171,INDEX(E168:E181,ROW()-ROW(D168)))</f>
        <v/>
      </c>
      <c r="E169" s="89" t="str">
        <f>IF(OR(D169="",C170="",C170&lt;=0,F169=""),"",TRIM(MID(D169,LEN(F169)+1+IF(MID(D169,LEN(F169)+1,1)=" ",1,0),99999)))</f>
        <v/>
      </c>
      <c r="F169" s="49" t="str">
        <f>IF(OR(G169="",G169=0,G169="0"),"",IF(LEN(G169)&lt;=C170,G169,IF(LEN(SUBSTITUTE(H169," ",""))=C170+1,LEFT(G169,C170),LEFT(G169,FIND("§",SUBSTITUTE(H169," ","§",LEN(H169)-LEN(SUBSTITUTE(H169," ",""))))-1))))</f>
        <v/>
      </c>
      <c r="G169" s="49" t="str">
        <f t="shared" si="8"/>
        <v/>
      </c>
      <c r="H169" s="49" t="str">
        <f>IF(OR(G169="",G169=0,G169="0"),"",LEFT(G169,C170+1))</f>
        <v/>
      </c>
      <c r="I169" s="49"/>
      <c r="J169" s="107"/>
      <c r="K169" s="246" t="str">
        <f>IF(LEN(TRIM(L169))&gt;0,MAX(K13:K168)+1,"")</f>
        <v/>
      </c>
      <c r="L169" s="110"/>
      <c r="M169" s="107"/>
      <c r="N169" s="150"/>
      <c r="X169" s="3">
        <v>1</v>
      </c>
    </row>
    <row r="170" spans="2:24" ht="15.75">
      <c r="B170" s="829"/>
      <c r="C170" s="92">
        <f>C11</f>
        <v>120</v>
      </c>
      <c r="D170" s="49" t="str" cm="1">
        <f t="array" ref="D170">IF(ROW()=ROW(D168),C171,INDEX(E168:E181,ROW()-ROW(D168)))</f>
        <v/>
      </c>
      <c r="E170" s="89" t="str">
        <f>IF(OR(D170="",C170="",C170&lt;=0,F170=""),"",TRIM(MID(D170,LEN(F170)+1+IF(MID(D170,LEN(F170)+1,1)=" ",1,0),99999)))</f>
        <v/>
      </c>
      <c r="F170" s="49" t="str">
        <f>IF(OR(G170="",G170=0,G170="0"),"",IF(LEN(G170)&lt;=C170,G170,IF(LEN(SUBSTITUTE(H170," ",""))=C170+1,LEFT(G170,C170),LEFT(G170,FIND("§",SUBSTITUTE(H170," ","§",LEN(H170)-LEN(SUBSTITUTE(H170," ",""))))-1))))</f>
        <v/>
      </c>
      <c r="G170" s="49" t="str">
        <f t="shared" si="8"/>
        <v/>
      </c>
      <c r="H170" s="49" t="str">
        <f>IF(OR(G170="",G170=0,G170="0"),"",LEFT(G170,C170+1))</f>
        <v/>
      </c>
      <c r="I170" s="49"/>
      <c r="J170" s="107"/>
      <c r="K170" s="246" t="str">
        <f>IF(LEN(TRIM(L170))&gt;0,MAX(K13:K169)+1,"")</f>
        <v/>
      </c>
      <c r="L170" s="110"/>
      <c r="M170" s="107"/>
      <c r="N170" s="150"/>
      <c r="X170" s="3">
        <v>1</v>
      </c>
    </row>
    <row r="171" spans="2:24" ht="15.75">
      <c r="B171" s="829"/>
      <c r="C171" s="55" t="str">
        <f>IF(UPPER(TRIM(C12))="X",C175,C169)</f>
        <v/>
      </c>
      <c r="D171" s="49" t="str" cm="1">
        <f t="array" ref="D171">IF(ROW()=ROW(D168),C171,INDEX(E168:E181,ROW()-ROW(D168)))</f>
        <v/>
      </c>
      <c r="E171" s="89" t="str">
        <f>IF(OR(D171="",C170="",C170&lt;=0,F171=""),"",TRIM(MID(D171,LEN(F171)+1+IF(MID(D171,LEN(F171)+1,1)=" ",1,0),99999)))</f>
        <v/>
      </c>
      <c r="F171" s="49" t="str">
        <f>IF(OR(G171="",G171=0,G171="0"),"",IF(LEN(G171)&lt;=C170,G171,IF(LEN(SUBSTITUTE(H171," ",""))=C170+1,LEFT(G171,C170),LEFT(G171,FIND("§",SUBSTITUTE(H171," ","§",LEN(H171)-LEN(SUBSTITUTE(H171," ",""))))-1))))</f>
        <v/>
      </c>
      <c r="G171" s="49" t="str">
        <f t="shared" si="8"/>
        <v/>
      </c>
      <c r="H171" s="49" t="str">
        <f>IF(OR(G171="",G171=0,G171="0"),"",LEFT(G171,C170+1))</f>
        <v/>
      </c>
      <c r="I171" s="49"/>
      <c r="J171" s="107"/>
      <c r="K171" s="246" t="str">
        <f>IF(LEN(TRIM(L171))&gt;0,MAX(K13:K170)+1,"")</f>
        <v/>
      </c>
      <c r="L171" s="110"/>
      <c r="M171" s="107"/>
      <c r="N171" s="150"/>
      <c r="X171" s="3">
        <v>1</v>
      </c>
    </row>
    <row r="172" spans="2:24" ht="15.75">
      <c r="B172" s="829"/>
      <c r="C172" s="94" t="str">
        <f>TRIM(SUBSTITUTE(SUBSTITUTE(SUBSTITUTE(SUBSTITUTE(SUBSTITUTE(SUBSTITUTE(SUBSTITUTE(SUBSTITUTE(SUBSTITUTE(SUBSTITUTE(C169,","," "),";"," "),":"," "),"!"," "),"?"," "),"…"," "),"»"," "),"«"," "),"/"," "),"."," "))</f>
        <v/>
      </c>
      <c r="D172" s="49" t="str" cm="1">
        <f t="array" ref="D172">IF(ROW()=ROW(D168),C171,INDEX(E168:E181,ROW()-ROW(D168)))</f>
        <v/>
      </c>
      <c r="E172" s="89" t="str">
        <f>IF(OR(D172="",C170="",C170&lt;=0,F172=""),"",TRIM(MID(D172,LEN(F172)+1+IF(MID(D172,LEN(F172)+1,1)=" ",1,0),99999)))</f>
        <v/>
      </c>
      <c r="F172" s="49" t="str">
        <f>IF(OR(G172="",G172=0,G172="0"),"",IF(LEN(G172)&lt;=C170,G172,IF(LEN(SUBSTITUTE(H172," ",""))=C170+1,LEFT(G172,C170),LEFT(G172,FIND("§",SUBSTITUTE(H172," ","§",LEN(H172)-LEN(SUBSTITUTE(H172," ",""))))-1))))</f>
        <v/>
      </c>
      <c r="G172" s="49" t="str">
        <f t="shared" si="8"/>
        <v/>
      </c>
      <c r="H172" s="49" t="str">
        <f>IF(OR(G172="",G172=0,G172="0"),"",LEFT(G172,C170+1))</f>
        <v/>
      </c>
      <c r="I172" s="49"/>
      <c r="J172" s="107"/>
      <c r="K172" s="246" t="str">
        <f>IF(LEN(TRIM(L172))&gt;0,MAX(K13:K171)+1,"")</f>
        <v/>
      </c>
      <c r="L172" s="110"/>
      <c r="M172" s="107"/>
      <c r="N172" s="150"/>
      <c r="X172" s="3">
        <v>1</v>
      </c>
    </row>
    <row r="173" spans="2:24" ht="15.75">
      <c r="B173" s="829"/>
      <c r="C173" s="49" t="str">
        <f>TRIM(SUBSTITUTE(SUBSTITUTE(SUBSTITUTE(SUBSTITUTE(SUBSTITUTE(SUBSTITUTE(SUBSTITUTE(SUBSTITUTE(C172,"("," "),")"," "),CHAR(34)," "),"-"," "),"_"," "),"&lt;"," "),"&gt;"," "),"="," "))</f>
        <v/>
      </c>
      <c r="D173" s="49" t="str" cm="1">
        <f t="array" ref="D173">IF(ROW()=ROW(D168),C171,INDEX(E168:E181,ROW()-ROW(D168)))</f>
        <v/>
      </c>
      <c r="E173" s="89" t="str">
        <f>IF(OR(D173="",C170="",C170&lt;=0,F173=""),"",TRIM(MID(D173,LEN(F173)+1+IF(MID(D173,LEN(F173)+1,1)=" ",1,0),99999)))</f>
        <v/>
      </c>
      <c r="F173" s="49" t="str">
        <f>IF(OR(G173="",G173=0,G173="0"),"",IF(LEN(G173)&lt;=C170,G173,IF(LEN(SUBSTITUTE(H173," ",""))=C170+1,LEFT(G173,C170),LEFT(G173,FIND("§",SUBSTITUTE(H173," ","§",LEN(H173)-LEN(SUBSTITUTE(H173," ",""))))-1))))</f>
        <v/>
      </c>
      <c r="G173" s="49" t="str">
        <f t="shared" si="8"/>
        <v/>
      </c>
      <c r="H173" s="49" t="str">
        <f>IF(OR(G173="",G173=0,G173="0"),"",LEFT(G173,C170+1))</f>
        <v/>
      </c>
      <c r="I173" s="49"/>
      <c r="J173" s="107"/>
      <c r="K173" s="246" t="str">
        <f>IF(LEN(TRIM(L173))&gt;0,MAX(K13:K172)+1,"")</f>
        <v/>
      </c>
      <c r="L173" s="110"/>
      <c r="M173" s="107"/>
      <c r="N173" s="150"/>
      <c r="X173" s="3">
        <v>1</v>
      </c>
    </row>
    <row r="174" spans="2:24" ht="15.75">
      <c r="B174" s="829"/>
      <c r="C174" s="55" t="str">
        <f>TRIM(SUBSTITUTE(SUBSTITUTE(SUBSTITUTE(SUBSTITUTE(C173,"►"," "),"▼"," "),"▲"," "),"◄"," "))</f>
        <v/>
      </c>
      <c r="D174" s="49" t="str" cm="1">
        <f t="array" ref="D174">IF(ROW()=ROW(D168),C171,INDEX(E168:E181,ROW()-ROW(D168)))</f>
        <v/>
      </c>
      <c r="E174" s="89" t="str">
        <f>IF(OR(D174="",C170="",C170&lt;=0,F174=""),"",TRIM(MID(D174,LEN(F174)+1+IF(MID(D174,LEN(F174)+1,1)=" ",1,0),99999)))</f>
        <v/>
      </c>
      <c r="F174" s="49" t="str">
        <f>IF(OR(G174="",G174=0,G174="0"),"",IF(LEN(G174)&lt;=C170,G174,IF(LEN(SUBSTITUTE(H174," ",""))=C170+1,LEFT(G174,C170),LEFT(G174,FIND("§",SUBSTITUTE(H174," ","§",LEN(H174)-LEN(SUBSTITUTE(H174," ",""))))-1))))</f>
        <v/>
      </c>
      <c r="G174" s="49" t="str">
        <f t="shared" si="8"/>
        <v/>
      </c>
      <c r="H174" s="49" t="str">
        <f>IF(OR(G174="",G174=0,G174="0"),"",LEFT(G174,C170+1))</f>
        <v/>
      </c>
      <c r="I174" s="49"/>
      <c r="J174" s="107"/>
      <c r="K174" s="246" t="str">
        <f>IF(LEN(TRIM(L174))&gt;0,MAX(K13:K173)+1,"")</f>
        <v/>
      </c>
      <c r="L174" s="110"/>
      <c r="M174" s="107"/>
      <c r="N174" s="150"/>
      <c r="X174" s="3">
        <v>1</v>
      </c>
    </row>
    <row r="175" spans="2:24" ht="15.75">
      <c r="B175" s="829"/>
      <c r="C175" s="55" t="str">
        <f>TRIM(SUBSTITUTE(SUBSTITUTE(C174,"“"," "),"”"," "))</f>
        <v/>
      </c>
      <c r="D175" s="49" t="str" cm="1">
        <f t="array" ref="D175">IF(ROW()=ROW(D168),C171,INDEX(E168:E181,ROW()-ROW(D168)))</f>
        <v/>
      </c>
      <c r="E175" s="89" t="str">
        <f>IF(OR(D175="",C170="",C170&lt;=0,F175=""),"",TRIM(MID(D175,LEN(F175)+1+IF(MID(D175,LEN(F175)+1,1)=" ",1,0),99999)))</f>
        <v/>
      </c>
      <c r="F175" s="49" t="str">
        <f>IF(OR(G175="",G175=0,G175="0"),"",IF(LEN(G175)&lt;=C170,G175,IF(LEN(SUBSTITUTE(H175," ",""))=C170+1,LEFT(G175,C170),LEFT(G175,FIND("§",SUBSTITUTE(H175," ","§",LEN(H175)-LEN(SUBSTITUTE(H175," ",""))))-1))))</f>
        <v/>
      </c>
      <c r="G175" s="49" t="str">
        <f t="shared" si="8"/>
        <v/>
      </c>
      <c r="H175" s="49" t="str">
        <f>IF(OR(G175="",G175=0,G175="0"),"",LEFT(G175,C170+1))</f>
        <v/>
      </c>
      <c r="I175" s="49"/>
      <c r="J175" s="107"/>
      <c r="K175" s="246" t="str">
        <f>IF(LEN(TRIM(L175))&gt;0,MAX(K13:K174)+1,"")</f>
        <v/>
      </c>
      <c r="L175" s="110"/>
      <c r="M175" s="107"/>
      <c r="N175" s="150"/>
      <c r="X175" s="3">
        <v>1</v>
      </c>
    </row>
    <row r="176" spans="2:24" ht="15.75">
      <c r="B176" s="829"/>
      <c r="C176" s="55"/>
      <c r="D176" s="49" t="str" cm="1">
        <f t="array" ref="D176">IF(ROW()=ROW(D168),C171,INDEX(E168:E181,ROW()-ROW(D168)))</f>
        <v/>
      </c>
      <c r="E176" s="89" t="str">
        <f>IF(OR(D176="",C170="",C170&lt;=0,F176=""),"",TRIM(MID(D176,LEN(F176)+1+IF(MID(D176,LEN(F176)+1,1)=" ",1,0),99999)))</f>
        <v/>
      </c>
      <c r="F176" s="49" t="str">
        <f>IF(OR(G176="",G176=0,G176="0"),"",IF(LEN(G176)&lt;=C170,G176,IF(LEN(SUBSTITUTE(H176," ",""))=C170+1,LEFT(G176,C170),LEFT(G176,FIND("§",SUBSTITUTE(H176," ","§",LEN(H176)-LEN(SUBSTITUTE(H176," ",""))))-1))))</f>
        <v/>
      </c>
      <c r="G176" s="49" t="str">
        <f t="shared" si="8"/>
        <v/>
      </c>
      <c r="H176" s="49" t="str">
        <f>IF(OR(G176="",G176=0,G176="0"),"",LEFT(G176,C170+1))</f>
        <v/>
      </c>
      <c r="I176" s="49"/>
      <c r="J176" s="107"/>
      <c r="K176" s="246" t="str">
        <f>IF(LEN(TRIM(L176))&gt;0,MAX(K13:K175)+1,"")</f>
        <v/>
      </c>
      <c r="L176" s="110"/>
      <c r="M176" s="107"/>
      <c r="N176" s="150"/>
      <c r="X176" s="3">
        <v>1</v>
      </c>
    </row>
    <row r="177" spans="2:24" ht="15.75">
      <c r="B177" s="829"/>
      <c r="C177" s="55"/>
      <c r="D177" s="49" t="str" cm="1">
        <f t="array" ref="D177">IF(ROW()=ROW(D168),C171,INDEX(E168:E181,ROW()-ROW(D168)))</f>
        <v/>
      </c>
      <c r="E177" s="89" t="str">
        <f>IF(OR(D177="",C170="",C170&lt;=0,F177=""),"",TRIM(MID(D177,LEN(F177)+1+IF(MID(D177,LEN(F177)+1,1)=" ",1,0),99999)))</f>
        <v/>
      </c>
      <c r="F177" s="49" t="str">
        <f>IF(OR(G177="",G177=0,G177="0"),"",IF(LEN(G177)&lt;=C170,G177,IF(LEN(SUBSTITUTE(H177," ",""))=C170+1,LEFT(G177,C170),LEFT(G177,FIND("§",SUBSTITUTE(H177," ","§",LEN(H177)-LEN(SUBSTITUTE(H177," ",""))))-1))))</f>
        <v/>
      </c>
      <c r="G177" s="49" t="str">
        <f t="shared" si="8"/>
        <v/>
      </c>
      <c r="H177" s="49" t="str">
        <f>IF(OR(G177="",G177=0,G177="0"),"",LEFT(G177,C170+1))</f>
        <v/>
      </c>
      <c r="I177" s="49"/>
      <c r="J177" s="107"/>
      <c r="K177" s="246" t="str">
        <f>IF(LEN(TRIM(L177))&gt;0,MAX(K13:K176)+1,"")</f>
        <v/>
      </c>
      <c r="L177" s="110"/>
      <c r="M177" s="107"/>
      <c r="N177" s="150"/>
      <c r="X177" s="3">
        <v>1</v>
      </c>
    </row>
    <row r="178" spans="2:24" ht="15.75">
      <c r="B178" s="829"/>
      <c r="C178" s="55"/>
      <c r="D178" s="49" t="str" cm="1">
        <f t="array" ref="D178">IF(ROW()=ROW(D168),C171,INDEX(E168:E181,ROW()-ROW(D168)))</f>
        <v/>
      </c>
      <c r="E178" s="89" t="str">
        <f>IF(OR(D178="",C170="",C170&lt;=0,F178=""),"",TRIM(MID(D178,LEN(F178)+1+IF(MID(D178,LEN(F178)+1,1)=" ",1,0),99999)))</f>
        <v/>
      </c>
      <c r="F178" s="49" t="str">
        <f>IF(OR(G178="",G178=0,G178="0"),"",IF(LEN(G178)&lt;=C170,G178,IF(LEN(SUBSTITUTE(H178," ",""))=C170+1,LEFT(G178,C170),LEFT(G178,FIND("§",SUBSTITUTE(H178," ","§",LEN(H178)-LEN(SUBSTITUTE(H178," ",""))))-1))))</f>
        <v/>
      </c>
      <c r="G178" s="49" t="str">
        <f t="shared" si="8"/>
        <v/>
      </c>
      <c r="H178" s="49" t="str">
        <f>IF(OR(G178="",G178=0,G178="0"),"",LEFT(G178,C170+1))</f>
        <v/>
      </c>
      <c r="I178" s="49"/>
      <c r="J178" s="107"/>
      <c r="K178" s="246" t="str">
        <f>IF(LEN(TRIM(L178))&gt;0,MAX(K13:K177)+1,"")</f>
        <v/>
      </c>
      <c r="L178" s="110"/>
      <c r="M178" s="107"/>
      <c r="N178" s="150"/>
      <c r="X178" s="3">
        <v>1</v>
      </c>
    </row>
    <row r="179" spans="2:24" ht="15.75">
      <c r="B179" s="829"/>
      <c r="C179" s="55"/>
      <c r="D179" s="49" t="str" cm="1">
        <f t="array" ref="D179">IF(ROW()=ROW(D168),C171,INDEX(E168:E181,ROW()-ROW(D168)))</f>
        <v/>
      </c>
      <c r="E179" s="89" t="str">
        <f>IF(OR(D179="",C170="",C170&lt;=0,F179=""),"",TRIM(MID(D179,LEN(F179)+1+IF(MID(D179,LEN(F179)+1,1)=" ",1,0),99999)))</f>
        <v/>
      </c>
      <c r="F179" s="49" t="str">
        <f>IF(OR(G179="",G179=0,G179="0"),"",IF(LEN(G179)&lt;=C170,G179,IF(LEN(SUBSTITUTE(H179," ",""))=C170+1,LEFT(G179,C170),LEFT(G179,FIND("§",SUBSTITUTE(H179," ","§",LEN(H179)-LEN(SUBSTITUTE(H179," ",""))))-1))))</f>
        <v/>
      </c>
      <c r="G179" s="49" t="str">
        <f t="shared" si="8"/>
        <v/>
      </c>
      <c r="H179" s="49" t="str">
        <f>IF(OR(G179="",G179=0,G179="0"),"",LEFT(G179,C170+1))</f>
        <v/>
      </c>
      <c r="I179" s="49"/>
      <c r="J179" s="107"/>
      <c r="K179" s="246" t="str">
        <f>IF(LEN(TRIM(L179))&gt;0,MAX(K13:K178)+1,"")</f>
        <v/>
      </c>
      <c r="L179" s="110"/>
      <c r="M179" s="107"/>
      <c r="N179" s="150"/>
      <c r="X179" s="3">
        <v>1</v>
      </c>
    </row>
    <row r="180" spans="2:24" ht="15.75">
      <c r="B180" s="829"/>
      <c r="C180" s="55"/>
      <c r="D180" s="49" t="str" cm="1">
        <f t="array" ref="D180">IF(ROW()=ROW(D168),C171,INDEX(E168:E181,ROW()-ROW(D168)))</f>
        <v/>
      </c>
      <c r="E180" s="89" t="str">
        <f>IF(OR(D180="",C170="",C170&lt;=0,F180=""),"",TRIM(MID(D180,LEN(F180)+1+IF(MID(D180,LEN(F180)+1,1)=" ",1,0),99999)))</f>
        <v/>
      </c>
      <c r="F180" s="49" t="str">
        <f>IF(OR(G180="",G180=0,G180="0"),"",IF(LEN(G180)&lt;=C170,G180,IF(LEN(SUBSTITUTE(H180," ",""))=C170+1,LEFT(G180,C170),LEFT(G180,FIND("§",SUBSTITUTE(H180," ","§",LEN(H180)-LEN(SUBSTITUTE(H180," ",""))))-1))))</f>
        <v/>
      </c>
      <c r="G180" s="49" t="str">
        <f t="shared" si="8"/>
        <v/>
      </c>
      <c r="H180" s="49" t="str">
        <f>IF(OR(G180="",G180=0,G180="0"),"",LEFT(G180,C170+1))</f>
        <v/>
      </c>
      <c r="I180" s="49"/>
      <c r="J180" s="107"/>
      <c r="K180" s="246" t="str">
        <f>IF(LEN(TRIM(L180))&gt;0,MAX(K13:K179)+1,"")</f>
        <v/>
      </c>
      <c r="L180" s="110"/>
      <c r="M180" s="107"/>
      <c r="N180" s="150"/>
      <c r="X180" s="3">
        <v>1</v>
      </c>
    </row>
    <row r="181" spans="2:24" ht="15.75">
      <c r="B181" s="829"/>
      <c r="C181" s="55"/>
      <c r="D181" s="49" t="str" cm="1">
        <f t="array" ref="D181">IF(ROW()=ROW(D168),C171,INDEX(E168:E181,ROW()-ROW(D168)))</f>
        <v/>
      </c>
      <c r="E181" s="89" t="str">
        <f>IF(OR(D181="",C170="",C170&lt;=0,F181=""),"",TRIM(MID(D181,LEN(F181)+1+IF(MID(D181,LEN(F181)+1,1)=" ",1,0),99999)))</f>
        <v/>
      </c>
      <c r="F181" s="49" t="str">
        <f>IF(OR(G181="",G181=0,G181="0"),"",IF(LEN(G181)&lt;=C170,G181,IF(LEN(SUBSTITUTE(H181," ",""))=C170+1,LEFT(G181,C170),LEFT(G181,FIND("§",SUBSTITUTE(H181," ","§",LEN(H181)-LEN(SUBSTITUTE(H181," ",""))))-1))))</f>
        <v/>
      </c>
      <c r="G181" s="49" t="str">
        <f t="shared" si="8"/>
        <v/>
      </c>
      <c r="H181" s="49" t="str">
        <f>IF(OR(G181="",G181=0,G181="0"),"",LEFT(G181,C170+1))</f>
        <v/>
      </c>
      <c r="I181" s="49"/>
      <c r="J181" s="107"/>
      <c r="K181" s="246" t="str">
        <f>IF(LEN(TRIM(L181))&gt;0,MAX(K13:K180)+1,"")</f>
        <v/>
      </c>
      <c r="L181" s="110"/>
      <c r="M181" s="107"/>
      <c r="N181" s="150"/>
      <c r="X181" s="3">
        <v>1</v>
      </c>
    </row>
    <row r="182" spans="2:24" ht="15.75">
      <c r="B182" s="829"/>
      <c r="C182" s="88" t="str">
        <f>IF(TRIM(SUBSTITUTE(J26,CHAR(160),""))="","",J26)</f>
        <v/>
      </c>
      <c r="D182" s="49" t="str" cm="1">
        <f t="array" ref="D182">IF(ROW()=ROW(D182),C185,INDEX(E182:E195,ROW()-ROW(D182)))</f>
        <v/>
      </c>
      <c r="E182" s="89" t="str">
        <f>IF(OR(D182="",C184="",C184&lt;=0,F182=""),"",TRIM(MID(D182,LEN(F182)+1+IF(MID(D182,LEN(F182)+1,1)=" ",1,0),99999)))</f>
        <v/>
      </c>
      <c r="F182" s="49" t="str">
        <f>IF(OR(G182="",G182=0,G182="0"),"",IF(LEN(G182)&lt;=C184,G182,IF(LEN(SUBSTITUTE(H182," ",""))=C184+1,LEFT(G182,C184),LEFT(G182,FIND("§",SUBSTITUTE(H182," ","§",LEN(H182)-LEN(SUBSTITUTE(H182," ",""))))-1))))</f>
        <v/>
      </c>
      <c r="G182" s="49" t="str">
        <f t="shared" si="8"/>
        <v/>
      </c>
      <c r="H182" s="49" t="str">
        <f>IF(OR(G182="",G182=0,G182="0"),"",LEFT(G182,C184+1))</f>
        <v/>
      </c>
      <c r="I182" s="49"/>
      <c r="J182" s="107"/>
      <c r="K182" s="246" t="str">
        <f>IF(LEN(TRIM(L182))&gt;0,MAX(K13:K181)+1,"")</f>
        <v/>
      </c>
      <c r="L182" s="110"/>
      <c r="M182" s="107"/>
      <c r="N182" s="150"/>
      <c r="X182" s="3">
        <v>1</v>
      </c>
    </row>
    <row r="183" spans="2:24" ht="15.75">
      <c r="B183" s="829"/>
      <c r="C183" s="55" t="str">
        <f>TRIM(SUBSTITUTE(SUBSTITUTE(SUBSTITUTE(SUBSTITUTE(SUBSTITUTE(SUBSTITUTE(SUBSTITUTE(SUBSTITUTE(SUBSTITUTE(CLEAN(IF(OR(LEFT(C182,1)="-",LEFT(C182,1)="="),MID(C182,2,99999),C182)),"—","-"),"–","-"),CHAR(160)," "),CHAR(9)," "),CHAR(13)," "),CHAR(10)," ")," "," ")," "," ")," "," "))</f>
        <v/>
      </c>
      <c r="D183" s="49" t="str" cm="1">
        <f t="array" ref="D183">IF(ROW()=ROW(D182),C185,INDEX(E182:E195,ROW()-ROW(D182)))</f>
        <v/>
      </c>
      <c r="E183" s="89" t="str">
        <f>IF(OR(D183="",C184="",C184&lt;=0,F183=""),"",TRIM(MID(D183,LEN(F183)+1+IF(MID(D183,LEN(F183)+1,1)=" ",1,0),99999)))</f>
        <v/>
      </c>
      <c r="F183" s="49" t="str">
        <f>IF(OR(G183="",G183=0,G183="0"),"",IF(LEN(G183)&lt;=C184,G183,IF(LEN(SUBSTITUTE(H183," ",""))=C184+1,LEFT(G183,C184),LEFT(G183,FIND("§",SUBSTITUTE(H183," ","§",LEN(H183)-LEN(SUBSTITUTE(H183," ",""))))-1))))</f>
        <v/>
      </c>
      <c r="G183" s="49" t="str">
        <f t="shared" si="8"/>
        <v/>
      </c>
      <c r="H183" s="49" t="str">
        <f>IF(OR(G183="",G183=0,G183="0"),"",LEFT(G183,C184+1))</f>
        <v/>
      </c>
      <c r="I183" s="49"/>
      <c r="J183" s="107"/>
      <c r="K183" s="246" t="str">
        <f>IF(LEN(TRIM(L183))&gt;0,MAX(K13:K182)+1,"")</f>
        <v/>
      </c>
      <c r="L183" s="110"/>
      <c r="M183" s="107"/>
      <c r="N183" s="150"/>
      <c r="X183" s="3">
        <v>1</v>
      </c>
    </row>
    <row r="184" spans="2:24" ht="15.75">
      <c r="B184" s="829"/>
      <c r="C184" s="92">
        <f>C11</f>
        <v>120</v>
      </c>
      <c r="D184" s="49" t="str" cm="1">
        <f t="array" ref="D184">IF(ROW()=ROW(D182),C185,INDEX(E182:E195,ROW()-ROW(D182)))</f>
        <v/>
      </c>
      <c r="E184" s="89" t="str">
        <f>IF(OR(D184="",C184="",C184&lt;=0,F184=""),"",TRIM(MID(D184,LEN(F184)+1+IF(MID(D184,LEN(F184)+1,1)=" ",1,0),99999)))</f>
        <v/>
      </c>
      <c r="F184" s="49" t="str">
        <f>IF(OR(G184="",G184=0,G184="0"),"",IF(LEN(G184)&lt;=C184,G184,IF(LEN(SUBSTITUTE(H184," ",""))=C184+1,LEFT(G184,C184),LEFT(G184,FIND("§",SUBSTITUTE(H184," ","§",LEN(H184)-LEN(SUBSTITUTE(H184," ",""))))-1))))</f>
        <v/>
      </c>
      <c r="G184" s="49" t="str">
        <f t="shared" si="8"/>
        <v/>
      </c>
      <c r="H184" s="49" t="str">
        <f>IF(OR(G184="",G184=0,G184="0"),"",LEFT(G184,C184+1))</f>
        <v/>
      </c>
      <c r="I184" s="49"/>
      <c r="J184" s="107"/>
      <c r="K184" s="246" t="str">
        <f>IF(LEN(TRIM(L184))&gt;0,MAX(K13:K183)+1,"")</f>
        <v/>
      </c>
      <c r="L184" s="110"/>
      <c r="M184" s="107"/>
      <c r="N184" s="150"/>
      <c r="X184" s="3">
        <v>1</v>
      </c>
    </row>
    <row r="185" spans="2:24" ht="15.75">
      <c r="B185" s="829"/>
      <c r="C185" s="55" t="str">
        <f>IF(UPPER(TRIM(C12))="X",C189,C183)</f>
        <v/>
      </c>
      <c r="D185" s="49" t="str" cm="1">
        <f t="array" ref="D185">IF(ROW()=ROW(D182),C185,INDEX(E182:E195,ROW()-ROW(D182)))</f>
        <v/>
      </c>
      <c r="E185" s="89" t="str">
        <f>IF(OR(D185="",C184="",C184&lt;=0,F185=""),"",TRIM(MID(D185,LEN(F185)+1+IF(MID(D185,LEN(F185)+1,1)=" ",1,0),99999)))</f>
        <v/>
      </c>
      <c r="F185" s="49" t="str">
        <f>IF(OR(G185="",G185=0,G185="0"),"",IF(LEN(G185)&lt;=C184,G185,IF(LEN(SUBSTITUTE(H185," ",""))=C184+1,LEFT(G185,C184),LEFT(G185,FIND("§",SUBSTITUTE(H185," ","§",LEN(H185)-LEN(SUBSTITUTE(H185," ",""))))-1))))</f>
        <v/>
      </c>
      <c r="G185" s="49" t="str">
        <f t="shared" si="8"/>
        <v/>
      </c>
      <c r="H185" s="49" t="str">
        <f>IF(OR(G185="",G185=0,G185="0"),"",LEFT(G185,C184+1))</f>
        <v/>
      </c>
      <c r="I185" s="49"/>
      <c r="J185" s="107"/>
      <c r="K185" s="246" t="str">
        <f>IF(LEN(TRIM(L185))&gt;0,MAX(K13:K184)+1,"")</f>
        <v/>
      </c>
      <c r="L185" s="110"/>
      <c r="M185" s="107"/>
      <c r="N185" s="150"/>
      <c r="X185" s="3">
        <v>1</v>
      </c>
    </row>
    <row r="186" spans="2:24" ht="15.75">
      <c r="B186" s="829"/>
      <c r="C186" s="94" t="str">
        <f>TRIM(SUBSTITUTE(SUBSTITUTE(SUBSTITUTE(SUBSTITUTE(SUBSTITUTE(SUBSTITUTE(SUBSTITUTE(SUBSTITUTE(SUBSTITUTE(SUBSTITUTE(C183,","," "),";"," "),":"," "),"!"," "),"?"," "),"…"," "),"»"," "),"«"," "),"/"," "),"."," "))</f>
        <v/>
      </c>
      <c r="D186" s="49" t="str" cm="1">
        <f t="array" ref="D186">IF(ROW()=ROW(D182),C185,INDEX(E182:E195,ROW()-ROW(D182)))</f>
        <v/>
      </c>
      <c r="E186" s="89" t="str">
        <f>IF(OR(D186="",C184="",C184&lt;=0,F186=""),"",TRIM(MID(D186,LEN(F186)+1+IF(MID(D186,LEN(F186)+1,1)=" ",1,0),99999)))</f>
        <v/>
      </c>
      <c r="F186" s="49" t="str">
        <f>IF(OR(G186="",G186=0,G186="0"),"",IF(LEN(G186)&lt;=C184,G186,IF(LEN(SUBSTITUTE(H186," ",""))=C184+1,LEFT(G186,C184),LEFT(G186,FIND("§",SUBSTITUTE(H186," ","§",LEN(H186)-LEN(SUBSTITUTE(H186," ",""))))-1))))</f>
        <v/>
      </c>
      <c r="G186" s="49" t="str">
        <f t="shared" si="8"/>
        <v/>
      </c>
      <c r="H186" s="49" t="str">
        <f>IF(OR(G186="",G186=0,G186="0"),"",LEFT(G186,C184+1))</f>
        <v/>
      </c>
      <c r="I186" s="49"/>
      <c r="J186" s="107"/>
      <c r="K186" s="246" t="str">
        <f>IF(LEN(TRIM(L186))&gt;0,MAX(K13:K185)+1,"")</f>
        <v/>
      </c>
      <c r="L186" s="110"/>
      <c r="M186" s="107"/>
      <c r="N186" s="150"/>
      <c r="X186" s="3">
        <v>1</v>
      </c>
    </row>
    <row r="187" spans="2:24" ht="15.75">
      <c r="B187" s="829"/>
      <c r="C187" s="49" t="str">
        <f>TRIM(SUBSTITUTE(SUBSTITUTE(SUBSTITUTE(SUBSTITUTE(SUBSTITUTE(SUBSTITUTE(SUBSTITUTE(SUBSTITUTE(C186,"("," "),")"," "),CHAR(34)," "),"-"," "),"_"," "),"&lt;"," "),"&gt;"," "),"="," "))</f>
        <v/>
      </c>
      <c r="D187" s="49" t="str" cm="1">
        <f t="array" ref="D187">IF(ROW()=ROW(D182),C185,INDEX(E182:E195,ROW()-ROW(D182)))</f>
        <v/>
      </c>
      <c r="E187" s="89" t="str">
        <f>IF(OR(D187="",C184="",C184&lt;=0,F187=""),"",TRIM(MID(D187,LEN(F187)+1+IF(MID(D187,LEN(F187)+1,1)=" ",1,0),99999)))</f>
        <v/>
      </c>
      <c r="F187" s="49" t="str">
        <f>IF(OR(G187="",G187=0,G187="0"),"",IF(LEN(G187)&lt;=C184,G187,IF(LEN(SUBSTITUTE(H187," ",""))=C184+1,LEFT(G187,C184),LEFT(G187,FIND("§",SUBSTITUTE(H187," ","§",LEN(H187)-LEN(SUBSTITUTE(H187," ",""))))-1))))</f>
        <v/>
      </c>
      <c r="G187" s="49" t="str">
        <f t="shared" si="8"/>
        <v/>
      </c>
      <c r="H187" s="49" t="str">
        <f>IF(OR(G187="",G187=0,G187="0"),"",LEFT(G187,C184+1))</f>
        <v/>
      </c>
      <c r="I187" s="49"/>
      <c r="J187" s="107"/>
      <c r="K187" s="246" t="str">
        <f>IF(LEN(TRIM(L187))&gt;0,MAX(K13:K186)+1,"")</f>
        <v/>
      </c>
      <c r="L187" s="110"/>
      <c r="M187" s="107"/>
      <c r="N187" s="150"/>
      <c r="X187" s="3">
        <v>1</v>
      </c>
    </row>
    <row r="188" spans="2:24" ht="15.75">
      <c r="B188" s="829"/>
      <c r="C188" s="55" t="str">
        <f>TRIM(SUBSTITUTE(SUBSTITUTE(SUBSTITUTE(SUBSTITUTE(C187,"►"," "),"▼"," "),"▲"," "),"◄"," "))</f>
        <v/>
      </c>
      <c r="D188" s="49" t="str" cm="1">
        <f t="array" ref="D188">IF(ROW()=ROW(D182),C185,INDEX(E182:E195,ROW()-ROW(D182)))</f>
        <v/>
      </c>
      <c r="E188" s="89" t="str">
        <f>IF(OR(D188="",C184="",C184&lt;=0,F188=""),"",TRIM(MID(D188,LEN(F188)+1+IF(MID(D188,LEN(F188)+1,1)=" ",1,0),99999)))</f>
        <v/>
      </c>
      <c r="F188" s="49" t="str">
        <f>IF(OR(G188="",G188=0,G188="0"),"",IF(LEN(G188)&lt;=C184,G188,IF(LEN(SUBSTITUTE(H188," ",""))=C184+1,LEFT(G188,C184),LEFT(G188,FIND("§",SUBSTITUTE(H188," ","§",LEN(H188)-LEN(SUBSTITUTE(H188," ",""))))-1))))</f>
        <v/>
      </c>
      <c r="G188" s="49" t="str">
        <f t="shared" si="8"/>
        <v/>
      </c>
      <c r="H188" s="49" t="str">
        <f>IF(OR(G188="",G188=0,G188="0"),"",LEFT(G188,C184+1))</f>
        <v/>
      </c>
      <c r="I188" s="49"/>
      <c r="J188" s="107"/>
      <c r="K188" s="246" t="str">
        <f>IF(LEN(TRIM(L188))&gt;0,MAX(K13:K187)+1,"")</f>
        <v/>
      </c>
      <c r="L188" s="110"/>
      <c r="M188" s="107"/>
      <c r="N188" s="150"/>
      <c r="X188" s="3">
        <v>1</v>
      </c>
    </row>
    <row r="189" spans="2:24" ht="15.75">
      <c r="B189" s="829"/>
      <c r="C189" s="55" t="str">
        <f>TRIM(SUBSTITUTE(SUBSTITUTE(C188,"“"," "),"”"," "))</f>
        <v/>
      </c>
      <c r="D189" s="49" t="str" cm="1">
        <f t="array" ref="D189">IF(ROW()=ROW(D182),C185,INDEX(E182:E195,ROW()-ROW(D182)))</f>
        <v/>
      </c>
      <c r="E189" s="89" t="str">
        <f>IF(OR(D189="",C184="",C184&lt;=0,F189=""),"",TRIM(MID(D189,LEN(F189)+1+IF(MID(D189,LEN(F189)+1,1)=" ",1,0),99999)))</f>
        <v/>
      </c>
      <c r="F189" s="49" t="str">
        <f>IF(OR(G189="",G189=0,G189="0"),"",IF(LEN(G189)&lt;=C184,G189,IF(LEN(SUBSTITUTE(H189," ",""))=C184+1,LEFT(G189,C184),LEFT(G189,FIND("§",SUBSTITUTE(H189," ","§",LEN(H189)-LEN(SUBSTITUTE(H189," ",""))))-1))))</f>
        <v/>
      </c>
      <c r="G189" s="49" t="str">
        <f t="shared" si="8"/>
        <v/>
      </c>
      <c r="H189" s="49" t="str">
        <f>IF(OR(G189="",G189=0,G189="0"),"",LEFT(G189,C184+1))</f>
        <v/>
      </c>
      <c r="I189" s="49"/>
      <c r="J189" s="107"/>
      <c r="K189" s="246" t="str">
        <f>IF(LEN(TRIM(L189))&gt;0,MAX(K13:K188)+1,"")</f>
        <v/>
      </c>
      <c r="L189" s="110"/>
      <c r="M189" s="107"/>
      <c r="N189" s="150"/>
      <c r="X189" s="3">
        <v>1</v>
      </c>
    </row>
    <row r="190" spans="2:24" ht="15.75">
      <c r="B190" s="829"/>
      <c r="C190" s="55"/>
      <c r="D190" s="49" t="str" cm="1">
        <f t="array" ref="D190">IF(ROW()=ROW(D182),C185,INDEX(E182:E195,ROW()-ROW(D182)))</f>
        <v/>
      </c>
      <c r="E190" s="89" t="str">
        <f>IF(OR(D190="",C184="",C184&lt;=0,F190=""),"",TRIM(MID(D190,LEN(F190)+1+IF(MID(D190,LEN(F190)+1,1)=" ",1,0),99999)))</f>
        <v/>
      </c>
      <c r="F190" s="49" t="str">
        <f>IF(OR(G190="",G190=0,G190="0"),"",IF(LEN(G190)&lt;=C184,G190,IF(LEN(SUBSTITUTE(H190," ",""))=C184+1,LEFT(G190,C184),LEFT(G190,FIND("§",SUBSTITUTE(H190," ","§",LEN(H190)-LEN(SUBSTITUTE(H190," ",""))))-1))))</f>
        <v/>
      </c>
      <c r="G190" s="49" t="str">
        <f t="shared" si="8"/>
        <v/>
      </c>
      <c r="H190" s="49" t="str">
        <f>IF(OR(G190="",G190=0,G190="0"),"",LEFT(G190,C184+1))</f>
        <v/>
      </c>
      <c r="I190" s="49"/>
      <c r="J190" s="107"/>
      <c r="K190" s="246" t="str">
        <f>IF(LEN(TRIM(L190))&gt;0,MAX(K13:K189)+1,"")</f>
        <v/>
      </c>
      <c r="L190" s="110"/>
      <c r="M190" s="107"/>
      <c r="N190" s="150"/>
      <c r="X190" s="3">
        <v>1</v>
      </c>
    </row>
    <row r="191" spans="2:24" ht="15.75">
      <c r="B191" s="829"/>
      <c r="C191" s="55"/>
      <c r="D191" s="49" t="str" cm="1">
        <f t="array" ref="D191">IF(ROW()=ROW(D182),C185,INDEX(E182:E195,ROW()-ROW(D182)))</f>
        <v/>
      </c>
      <c r="E191" s="89" t="str">
        <f>IF(OR(D191="",C184="",C184&lt;=0,F191=""),"",TRIM(MID(D191,LEN(F191)+1+IF(MID(D191,LEN(F191)+1,1)=" ",1,0),99999)))</f>
        <v/>
      </c>
      <c r="F191" s="49" t="str">
        <f>IF(OR(G191="",G191=0,G191="0"),"",IF(LEN(G191)&lt;=C184,G191,IF(LEN(SUBSTITUTE(H191," ",""))=C184+1,LEFT(G191,C184),LEFT(G191,FIND("§",SUBSTITUTE(H191," ","§",LEN(H191)-LEN(SUBSTITUTE(H191," ",""))))-1))))</f>
        <v/>
      </c>
      <c r="G191" s="49" t="str">
        <f t="shared" si="8"/>
        <v/>
      </c>
      <c r="H191" s="49" t="str">
        <f>IF(OR(G191="",G191=0,G191="0"),"",LEFT(G191,C184+1))</f>
        <v/>
      </c>
      <c r="I191" s="49"/>
      <c r="J191" s="107"/>
      <c r="K191" s="246" t="str">
        <f>IF(LEN(TRIM(L191))&gt;0,MAX(K13:K190)+1,"")</f>
        <v/>
      </c>
      <c r="L191" s="110"/>
      <c r="M191" s="107"/>
      <c r="N191" s="150"/>
      <c r="X191" s="3">
        <v>1</v>
      </c>
    </row>
    <row r="192" spans="2:24" ht="15.75">
      <c r="B192" s="829"/>
      <c r="C192" s="55"/>
      <c r="D192" s="49" t="str" cm="1">
        <f t="array" ref="D192">IF(ROW()=ROW(D182),C185,INDEX(E182:E195,ROW()-ROW(D182)))</f>
        <v/>
      </c>
      <c r="E192" s="89" t="str">
        <f>IF(OR(D192="",C184="",C184&lt;=0,F192=""),"",TRIM(MID(D192,LEN(F192)+1+IF(MID(D192,LEN(F192)+1,1)=" ",1,0),99999)))</f>
        <v/>
      </c>
      <c r="F192" s="49" t="str">
        <f>IF(OR(G192="",G192=0,G192="0"),"",IF(LEN(G192)&lt;=C184,G192,IF(LEN(SUBSTITUTE(H192," ",""))=C184+1,LEFT(G192,C184),LEFT(G192,FIND("§",SUBSTITUTE(H192," ","§",LEN(H192)-LEN(SUBSTITUTE(H192," ",""))))-1))))</f>
        <v/>
      </c>
      <c r="G192" s="49" t="str">
        <f t="shared" si="8"/>
        <v/>
      </c>
      <c r="H192" s="49" t="str">
        <f>IF(OR(G192="",G192=0,G192="0"),"",LEFT(G192,C184+1))</f>
        <v/>
      </c>
      <c r="I192" s="49"/>
      <c r="J192" s="107"/>
      <c r="K192" s="246" t="str">
        <f>IF(LEN(TRIM(L192))&gt;0,MAX(K13:K191)+1,"")</f>
        <v/>
      </c>
      <c r="L192" s="110"/>
      <c r="M192" s="107"/>
      <c r="N192" s="150"/>
      <c r="X192" s="3">
        <v>1</v>
      </c>
    </row>
    <row r="193" spans="2:24" ht="15.75">
      <c r="B193" s="829"/>
      <c r="C193" s="55"/>
      <c r="D193" s="49" t="str" cm="1">
        <f t="array" ref="D193">IF(ROW()=ROW(D182),C185,INDEX(E182:E195,ROW()-ROW(D182)))</f>
        <v/>
      </c>
      <c r="E193" s="89" t="str">
        <f>IF(OR(D193="",C184="",C184&lt;=0,F193=""),"",TRIM(MID(D193,LEN(F193)+1+IF(MID(D193,LEN(F193)+1,1)=" ",1,0),99999)))</f>
        <v/>
      </c>
      <c r="F193" s="49" t="str">
        <f>IF(OR(G193="",G193=0,G193="0"),"",IF(LEN(G193)&lt;=C184,G193,IF(LEN(SUBSTITUTE(H193," ",""))=C184+1,LEFT(G193,C184),LEFT(G193,FIND("§",SUBSTITUTE(H193," ","§",LEN(H193)-LEN(SUBSTITUTE(H193," ",""))))-1))))</f>
        <v/>
      </c>
      <c r="G193" s="49" t="str">
        <f t="shared" si="8"/>
        <v/>
      </c>
      <c r="H193" s="49" t="str">
        <f>IF(OR(G193="",G193=0,G193="0"),"",LEFT(G193,C184+1))</f>
        <v/>
      </c>
      <c r="I193" s="49"/>
      <c r="J193" s="107"/>
      <c r="K193" s="246" t="str">
        <f>IF(LEN(TRIM(L193))&gt;0,MAX(K13:K192)+1,"")</f>
        <v/>
      </c>
      <c r="L193" s="110"/>
      <c r="M193" s="107"/>
      <c r="N193" s="150"/>
      <c r="X193" s="3">
        <v>1</v>
      </c>
    </row>
    <row r="194" spans="2:24" ht="15.75">
      <c r="B194" s="829"/>
      <c r="C194" s="55"/>
      <c r="D194" s="49" t="str" cm="1">
        <f t="array" ref="D194">IF(ROW()=ROW(D182),C185,INDEX(E182:E195,ROW()-ROW(D182)))</f>
        <v/>
      </c>
      <c r="E194" s="89" t="str">
        <f>IF(OR(D194="",C184="",C184&lt;=0,F194=""),"",TRIM(MID(D194,LEN(F194)+1+IF(MID(D194,LEN(F194)+1,1)=" ",1,0),99999)))</f>
        <v/>
      </c>
      <c r="F194" s="49" t="str">
        <f>IF(OR(G194="",G194=0,G194="0"),"",IF(LEN(G194)&lt;=C184,G194,IF(LEN(SUBSTITUTE(H194," ",""))=C184+1,LEFT(G194,C184),LEFT(G194,FIND("§",SUBSTITUTE(H194," ","§",LEN(H194)-LEN(SUBSTITUTE(H194," ",""))))-1))))</f>
        <v/>
      </c>
      <c r="G194" s="49" t="str">
        <f t="shared" si="8"/>
        <v/>
      </c>
      <c r="H194" s="49" t="str">
        <f>IF(OR(G194="",G194=0,G194="0"),"",LEFT(G194,C184+1))</f>
        <v/>
      </c>
      <c r="I194" s="49"/>
      <c r="J194" s="107"/>
      <c r="K194" s="246" t="str">
        <f>IF(LEN(TRIM(L194))&gt;0,MAX(K13:K193)+1,"")</f>
        <v/>
      </c>
      <c r="L194" s="110"/>
      <c r="M194" s="107"/>
      <c r="N194" s="150"/>
      <c r="X194" s="3">
        <v>1</v>
      </c>
    </row>
    <row r="195" spans="2:24" ht="15.75">
      <c r="B195" s="829"/>
      <c r="C195" s="55"/>
      <c r="D195" s="49" t="str" cm="1">
        <f t="array" ref="D195">IF(ROW()=ROW(D182),C185,INDEX(E182:E195,ROW()-ROW(D182)))</f>
        <v/>
      </c>
      <c r="E195" s="89" t="str">
        <f>IF(OR(D195="",C184="",C184&lt;=0,F195=""),"",TRIM(MID(D195,LEN(F195)+1+IF(MID(D195,LEN(F195)+1,1)=" ",1,0),99999)))</f>
        <v/>
      </c>
      <c r="F195" s="49" t="str">
        <f>IF(OR(G195="",G195=0,G195="0"),"",IF(LEN(G195)&lt;=C184,G195,IF(LEN(SUBSTITUTE(H195," ",""))=C184+1,LEFT(G195,C184),LEFT(G195,FIND("§",SUBSTITUTE(H195," ","§",LEN(H195)-LEN(SUBSTITUTE(H195," ",""))))-1))))</f>
        <v/>
      </c>
      <c r="G195" s="49" t="str">
        <f t="shared" si="8"/>
        <v/>
      </c>
      <c r="H195" s="49" t="str">
        <f>IF(OR(G195="",G195=0,G195="0"),"",LEFT(G195,C184+1))</f>
        <v/>
      </c>
      <c r="I195" s="49"/>
      <c r="J195" s="107"/>
      <c r="K195" s="246" t="str">
        <f>IF(LEN(TRIM(L195))&gt;0,MAX(K13:K194)+1,"")</f>
        <v/>
      </c>
      <c r="L195" s="110"/>
      <c r="M195" s="107"/>
      <c r="N195" s="150"/>
      <c r="X195" s="3">
        <v>1</v>
      </c>
    </row>
    <row r="196" spans="2:24" ht="15.75">
      <c r="B196" s="829"/>
      <c r="C196" s="88" t="str">
        <f>IF(TRIM(SUBSTITUTE(J27,CHAR(160),""))="","",J27)</f>
        <v/>
      </c>
      <c r="D196" s="49" t="str" cm="1">
        <f t="array" ref="D196">IF(ROW()=ROW(D196),C199,INDEX(E196:E209,ROW()-ROW(D196)))</f>
        <v/>
      </c>
      <c r="E196" s="89" t="str">
        <f>IF(OR(D196="",C198="",C198&lt;=0,F196=""),"",TRIM(MID(D196,LEN(F196)+1+IF(MID(D196,LEN(F196)+1,1)=" ",1,0),99999)))</f>
        <v/>
      </c>
      <c r="F196" s="49" t="str">
        <f>IF(OR(G196="",G196=0,G196="0"),"",IF(LEN(G196)&lt;=C198,G196,IF(LEN(SUBSTITUTE(H196," ",""))=C198+1,LEFT(G196,C198),LEFT(G196,FIND("§",SUBSTITUTE(H196," ","§",LEN(H196)-LEN(SUBSTITUTE(H196," ",""))))-1))))</f>
        <v/>
      </c>
      <c r="G196" s="49" t="str">
        <f t="shared" si="8"/>
        <v/>
      </c>
      <c r="H196" s="49" t="str">
        <f>IF(OR(G196="",G196=0,G196="0"),"",LEFT(G196,C198+1))</f>
        <v/>
      </c>
      <c r="I196" s="49"/>
      <c r="J196" s="107"/>
      <c r="K196" s="246" t="str">
        <f>IF(LEN(TRIM(L196))&gt;0,MAX(K13:K195)+1,"")</f>
        <v/>
      </c>
      <c r="L196" s="110"/>
      <c r="M196" s="107"/>
      <c r="N196" s="150"/>
      <c r="X196" s="3">
        <v>1</v>
      </c>
    </row>
    <row r="197" spans="2:24" ht="15.75">
      <c r="B197" s="829"/>
      <c r="C197" s="55" t="str">
        <f>TRIM(SUBSTITUTE(SUBSTITUTE(SUBSTITUTE(SUBSTITUTE(SUBSTITUTE(SUBSTITUTE(SUBSTITUTE(SUBSTITUTE(SUBSTITUTE(CLEAN(IF(OR(LEFT(C196,1)="-",LEFT(C196,1)="="),MID(C196,2,99999),C196)),"—","-"),"–","-"),CHAR(160)," "),CHAR(9)," "),CHAR(13)," "),CHAR(10)," ")," "," ")," "," ")," "," "))</f>
        <v/>
      </c>
      <c r="D197" s="49" t="str" cm="1">
        <f t="array" ref="D197">IF(ROW()=ROW(D196),C199,INDEX(E196:E209,ROW()-ROW(D196)))</f>
        <v/>
      </c>
      <c r="E197" s="89" t="str">
        <f>IF(OR(D197="",C198="",C198&lt;=0,F197=""),"",TRIM(MID(D197,LEN(F197)+1+IF(MID(D197,LEN(F197)+1,1)=" ",1,0),99999)))</f>
        <v/>
      </c>
      <c r="F197" s="49" t="str">
        <f>IF(OR(G197="",G197=0,G197="0"),"",IF(LEN(G197)&lt;=C198,G197,IF(LEN(SUBSTITUTE(H197," ",""))=C198+1,LEFT(G197,C198),LEFT(G197,FIND("§",SUBSTITUTE(H197," ","§",LEN(H197)-LEN(SUBSTITUTE(H197," ",""))))-1))))</f>
        <v/>
      </c>
      <c r="G197" s="49" t="str">
        <f t="shared" si="8"/>
        <v/>
      </c>
      <c r="H197" s="49" t="str">
        <f>IF(OR(G197="",G197=0,G197="0"),"",LEFT(G197,C198+1))</f>
        <v/>
      </c>
      <c r="I197" s="49"/>
      <c r="J197" s="107"/>
      <c r="K197" s="246" t="str">
        <f>IF(LEN(TRIM(L197))&gt;0,MAX(K13:K196)+1,"")</f>
        <v/>
      </c>
      <c r="L197" s="110"/>
      <c r="M197" s="107"/>
      <c r="N197" s="150"/>
      <c r="X197" s="3">
        <v>1</v>
      </c>
    </row>
    <row r="198" spans="2:24" ht="15.75">
      <c r="B198" s="829"/>
      <c r="C198" s="92">
        <f>C11</f>
        <v>120</v>
      </c>
      <c r="D198" s="49" t="str" cm="1">
        <f t="array" ref="D198">IF(ROW()=ROW(D196),C199,INDEX(E196:E209,ROW()-ROW(D196)))</f>
        <v/>
      </c>
      <c r="E198" s="89" t="str">
        <f>IF(OR(D198="",C198="",C198&lt;=0,F198=""),"",TRIM(MID(D198,LEN(F198)+1+IF(MID(D198,LEN(F198)+1,1)=" ",1,0),99999)))</f>
        <v/>
      </c>
      <c r="F198" s="49" t="str">
        <f>IF(OR(G198="",G198=0,G198="0"),"",IF(LEN(G198)&lt;=C198,G198,IF(LEN(SUBSTITUTE(H198," ",""))=C198+1,LEFT(G198,C198),LEFT(G198,FIND("§",SUBSTITUTE(H198," ","§",LEN(H198)-LEN(SUBSTITUTE(H198," ",""))))-1))))</f>
        <v/>
      </c>
      <c r="G198" s="49" t="str">
        <f t="shared" si="8"/>
        <v/>
      </c>
      <c r="H198" s="49" t="str">
        <f>IF(OR(G198="",G198=0,G198="0"),"",LEFT(G198,C198+1))</f>
        <v/>
      </c>
      <c r="I198" s="49"/>
      <c r="J198" s="107"/>
      <c r="K198" s="246" t="str">
        <f>IF(LEN(TRIM(L198))&gt;0,MAX(K13:K197)+1,"")</f>
        <v/>
      </c>
      <c r="L198" s="110"/>
      <c r="M198" s="107"/>
      <c r="N198" s="150"/>
      <c r="X198" s="3">
        <v>1</v>
      </c>
    </row>
    <row r="199" spans="2:24" ht="15.75">
      <c r="B199" s="829"/>
      <c r="C199" s="55" t="str">
        <f>IF(UPPER(TRIM(C12))="X",C203,C197)</f>
        <v/>
      </c>
      <c r="D199" s="49" t="str" cm="1">
        <f t="array" ref="D199">IF(ROW()=ROW(D196),C199,INDEX(E196:E209,ROW()-ROW(D196)))</f>
        <v/>
      </c>
      <c r="E199" s="89" t="str">
        <f>IF(OR(D199="",C198="",C198&lt;=0,F199=""),"",TRIM(MID(D199,LEN(F199)+1+IF(MID(D199,LEN(F199)+1,1)=" ",1,0),99999)))</f>
        <v/>
      </c>
      <c r="F199" s="49" t="str">
        <f>IF(OR(G199="",G199=0,G199="0"),"",IF(LEN(G199)&lt;=C198,G199,IF(LEN(SUBSTITUTE(H199," ",""))=C198+1,LEFT(G199,C198),LEFT(G199,FIND("§",SUBSTITUTE(H199," ","§",LEN(H199)-LEN(SUBSTITUTE(H199," ",""))))-1))))</f>
        <v/>
      </c>
      <c r="G199" s="49" t="str">
        <f t="shared" si="8"/>
        <v/>
      </c>
      <c r="H199" s="49" t="str">
        <f>IF(OR(G199="",G199=0,G199="0"),"",LEFT(G199,C198+1))</f>
        <v/>
      </c>
      <c r="I199" s="49"/>
      <c r="J199" s="107"/>
      <c r="K199" s="246" t="str">
        <f>IF(LEN(TRIM(L199))&gt;0,MAX(K13:K198)+1,"")</f>
        <v/>
      </c>
      <c r="L199" s="110"/>
      <c r="M199" s="107"/>
      <c r="N199" s="150"/>
      <c r="X199" s="3">
        <v>1</v>
      </c>
    </row>
    <row r="200" spans="2:24" ht="15.75">
      <c r="B200" s="829"/>
      <c r="C200" s="94" t="str">
        <f>TRIM(SUBSTITUTE(SUBSTITUTE(SUBSTITUTE(SUBSTITUTE(SUBSTITUTE(SUBSTITUTE(SUBSTITUTE(SUBSTITUTE(SUBSTITUTE(SUBSTITUTE(C197,","," "),";"," "),":"," "),"!"," "),"?"," "),"…"," "),"»"," "),"«"," "),"/"," "),"."," "))</f>
        <v/>
      </c>
      <c r="D200" s="49" t="str" cm="1">
        <f t="array" ref="D200">IF(ROW()=ROW(D196),C199,INDEX(E196:E209,ROW()-ROW(D196)))</f>
        <v/>
      </c>
      <c r="E200" s="89" t="str">
        <f>IF(OR(D200="",C198="",C198&lt;=0,F200=""),"",TRIM(MID(D200,LEN(F200)+1+IF(MID(D200,LEN(F200)+1,1)=" ",1,0),99999)))</f>
        <v/>
      </c>
      <c r="F200" s="49" t="str">
        <f>IF(OR(G200="",G200=0,G200="0"),"",IF(LEN(G200)&lt;=C198,G200,IF(LEN(SUBSTITUTE(H200," ",""))=C198+1,LEFT(G200,C198),LEFT(G200,FIND("§",SUBSTITUTE(H200," ","§",LEN(H200)-LEN(SUBSTITUTE(H200," ",""))))-1))))</f>
        <v/>
      </c>
      <c r="G200" s="49" t="str">
        <f t="shared" si="8"/>
        <v/>
      </c>
      <c r="H200" s="49" t="str">
        <f>IF(OR(G200="",G200=0,G200="0"),"",LEFT(G200,C198+1))</f>
        <v/>
      </c>
      <c r="I200" s="49"/>
      <c r="J200" s="107"/>
      <c r="K200" s="246" t="str">
        <f>IF(LEN(TRIM(L200))&gt;0,MAX(K13:K199)+1,"")</f>
        <v/>
      </c>
      <c r="L200" s="110"/>
      <c r="M200" s="107"/>
      <c r="N200" s="150"/>
      <c r="X200" s="3">
        <v>1</v>
      </c>
    </row>
    <row r="201" spans="2:24" ht="15.75">
      <c r="B201" s="829"/>
      <c r="C201" s="49" t="str">
        <f>TRIM(SUBSTITUTE(SUBSTITUTE(SUBSTITUTE(SUBSTITUTE(SUBSTITUTE(SUBSTITUTE(SUBSTITUTE(SUBSTITUTE(C200,"("," "),")"," "),CHAR(34)," "),"-"," "),"_"," "),"&lt;"," "),"&gt;"," "),"="," "))</f>
        <v/>
      </c>
      <c r="D201" s="49" t="str" cm="1">
        <f t="array" ref="D201">IF(ROW()=ROW(D196),C199,INDEX(E196:E209,ROW()-ROW(D196)))</f>
        <v/>
      </c>
      <c r="E201" s="89" t="str">
        <f>IF(OR(D201="",C198="",C198&lt;=0,F201=""),"",TRIM(MID(D201,LEN(F201)+1+IF(MID(D201,LEN(F201)+1,1)=" ",1,0),99999)))</f>
        <v/>
      </c>
      <c r="F201" s="49" t="str">
        <f>IF(OR(G201="",G201=0,G201="0"),"",IF(LEN(G201)&lt;=C198,G201,IF(LEN(SUBSTITUTE(H201," ",""))=C198+1,LEFT(G201,C198),LEFT(G201,FIND("§",SUBSTITUTE(H201," ","§",LEN(H201)-LEN(SUBSTITUTE(H201," ",""))))-1))))</f>
        <v/>
      </c>
      <c r="G201" s="49" t="str">
        <f t="shared" si="8"/>
        <v/>
      </c>
      <c r="H201" s="49" t="str">
        <f>IF(OR(G201="",G201=0,G201="0"),"",LEFT(G201,C198+1))</f>
        <v/>
      </c>
      <c r="I201" s="49"/>
      <c r="J201" s="107"/>
      <c r="K201" s="246" t="str">
        <f>IF(LEN(TRIM(L201))&gt;0,MAX(K13:K200)+1,"")</f>
        <v/>
      </c>
      <c r="L201" s="110"/>
      <c r="M201" s="107"/>
      <c r="N201" s="150"/>
      <c r="X201" s="3">
        <v>1</v>
      </c>
    </row>
    <row r="202" spans="2:24" ht="15.75">
      <c r="B202" s="829"/>
      <c r="C202" s="55" t="str">
        <f>TRIM(SUBSTITUTE(SUBSTITUTE(SUBSTITUTE(SUBSTITUTE(C201,"►"," "),"▼"," "),"▲"," "),"◄"," "))</f>
        <v/>
      </c>
      <c r="D202" s="49" t="str" cm="1">
        <f t="array" ref="D202">IF(ROW()=ROW(D196),C199,INDEX(E196:E209,ROW()-ROW(D196)))</f>
        <v/>
      </c>
      <c r="E202" s="89" t="str">
        <f>IF(OR(D202="",C198="",C198&lt;=0,F202=""),"",TRIM(MID(D202,LEN(F202)+1+IF(MID(D202,LEN(F202)+1,1)=" ",1,0),99999)))</f>
        <v/>
      </c>
      <c r="F202" s="49" t="str">
        <f>IF(OR(G202="",G202=0,G202="0"),"",IF(LEN(G202)&lt;=C198,G202,IF(LEN(SUBSTITUTE(H202," ",""))=C198+1,LEFT(G202,C198),LEFT(G202,FIND("§",SUBSTITUTE(H202," ","§",LEN(H202)-LEN(SUBSTITUTE(H202," ",""))))-1))))</f>
        <v/>
      </c>
      <c r="G202" s="49" t="str">
        <f t="shared" si="8"/>
        <v/>
      </c>
      <c r="H202" s="49" t="str">
        <f>IF(OR(G202="",G202=0,G202="0"),"",LEFT(G202,C198+1))</f>
        <v/>
      </c>
      <c r="I202" s="49"/>
      <c r="J202" s="107"/>
      <c r="K202" s="246" t="str">
        <f>IF(LEN(TRIM(L202))&gt;0,MAX(K13:K201)+1,"")</f>
        <v/>
      </c>
      <c r="L202" s="110"/>
      <c r="M202" s="107"/>
      <c r="N202" s="150"/>
      <c r="X202" s="3">
        <v>1</v>
      </c>
    </row>
    <row r="203" spans="2:24" ht="15.75">
      <c r="B203" s="829"/>
      <c r="C203" s="55" t="str">
        <f>TRIM(SUBSTITUTE(SUBSTITUTE(C202,"“"," "),"”"," "))</f>
        <v/>
      </c>
      <c r="D203" s="49" t="str" cm="1">
        <f t="array" ref="D203">IF(ROW()=ROW(D196),C199,INDEX(E196:E209,ROW()-ROW(D196)))</f>
        <v/>
      </c>
      <c r="E203" s="89" t="str">
        <f>IF(OR(D203="",C198="",C198&lt;=0,F203=""),"",TRIM(MID(D203,LEN(F203)+1+IF(MID(D203,LEN(F203)+1,1)=" ",1,0),99999)))</f>
        <v/>
      </c>
      <c r="F203" s="49" t="str">
        <f>IF(OR(G203="",G203=0,G203="0"),"",IF(LEN(G203)&lt;=C198,G203,IF(LEN(SUBSTITUTE(H203," ",""))=C198+1,LEFT(G203,C198),LEFT(G203,FIND("§",SUBSTITUTE(H203," ","§",LEN(H203)-LEN(SUBSTITUTE(H203," ",""))))-1))))</f>
        <v/>
      </c>
      <c r="G203" s="49" t="str">
        <f t="shared" si="8"/>
        <v/>
      </c>
      <c r="H203" s="49" t="str">
        <f>IF(OR(G203="",G203=0,G203="0"),"",LEFT(G203,C198+1))</f>
        <v/>
      </c>
      <c r="I203" s="49"/>
      <c r="J203" s="107"/>
      <c r="K203" s="246" t="str">
        <f>IF(LEN(TRIM(L203))&gt;0,MAX(K13:K202)+1,"")</f>
        <v/>
      </c>
      <c r="L203" s="110"/>
      <c r="M203" s="107"/>
      <c r="N203" s="150"/>
      <c r="X203" s="3">
        <v>1</v>
      </c>
    </row>
    <row r="204" spans="2:24" ht="15.75">
      <c r="B204" s="829"/>
      <c r="C204" s="55"/>
      <c r="D204" s="49" t="str" cm="1">
        <f t="array" ref="D204">IF(ROW()=ROW(D196),C199,INDEX(E196:E209,ROW()-ROW(D196)))</f>
        <v/>
      </c>
      <c r="E204" s="89" t="str">
        <f>IF(OR(D204="",C198="",C198&lt;=0,F204=""),"",TRIM(MID(D204,LEN(F204)+1+IF(MID(D204,LEN(F204)+1,1)=" ",1,0),99999)))</f>
        <v/>
      </c>
      <c r="F204" s="49" t="str">
        <f>IF(OR(G204="",G204=0,G204="0"),"",IF(LEN(G204)&lt;=C198,G204,IF(LEN(SUBSTITUTE(H204," ",""))=C198+1,LEFT(G204,C198),LEFT(G204,FIND("§",SUBSTITUTE(H204," ","§",LEN(H204)-LEN(SUBSTITUTE(H204," ",""))))-1))))</f>
        <v/>
      </c>
      <c r="G204" s="49" t="str">
        <f t="shared" si="8"/>
        <v/>
      </c>
      <c r="H204" s="49" t="str">
        <f>IF(OR(G204="",G204=0,G204="0"),"",LEFT(G204,C198+1))</f>
        <v/>
      </c>
      <c r="I204" s="49"/>
      <c r="J204" s="107"/>
      <c r="K204" s="246" t="str">
        <f>IF(LEN(TRIM(L204))&gt;0,MAX(K13:K203)+1,"")</f>
        <v/>
      </c>
      <c r="L204" s="110"/>
      <c r="M204" s="107"/>
      <c r="N204" s="150"/>
      <c r="X204" s="3">
        <v>1</v>
      </c>
    </row>
    <row r="205" spans="2:24" ht="15.75">
      <c r="B205" s="829"/>
      <c r="C205" s="55"/>
      <c r="D205" s="49" t="str" cm="1">
        <f t="array" ref="D205">IF(ROW()=ROW(D196),C199,INDEX(E196:E209,ROW()-ROW(D196)))</f>
        <v/>
      </c>
      <c r="E205" s="89" t="str">
        <f>IF(OR(D205="",C198="",C198&lt;=0,F205=""),"",TRIM(MID(D205,LEN(F205)+1+IF(MID(D205,LEN(F205)+1,1)=" ",1,0),99999)))</f>
        <v/>
      </c>
      <c r="F205" s="49" t="str">
        <f>IF(OR(G205="",G205=0,G205="0"),"",IF(LEN(G205)&lt;=C198,G205,IF(LEN(SUBSTITUTE(H205," ",""))=C198+1,LEFT(G205,C198),LEFT(G205,FIND("§",SUBSTITUTE(H205," ","§",LEN(H205)-LEN(SUBSTITUTE(H205," ",""))))-1))))</f>
        <v/>
      </c>
      <c r="G205" s="49" t="str">
        <f t="shared" si="8"/>
        <v/>
      </c>
      <c r="H205" s="49" t="str">
        <f>IF(OR(G205="",G205=0,G205="0"),"",LEFT(G205,C198+1))</f>
        <v/>
      </c>
      <c r="I205" s="49"/>
      <c r="J205" s="107"/>
      <c r="K205" s="246" t="str">
        <f>IF(LEN(TRIM(L205))&gt;0,MAX(K13:K204)+1,"")</f>
        <v/>
      </c>
      <c r="L205" s="110"/>
      <c r="M205" s="107"/>
      <c r="N205" s="150"/>
      <c r="X205" s="3">
        <v>1</v>
      </c>
    </row>
    <row r="206" spans="2:24" ht="15.75">
      <c r="B206" s="829"/>
      <c r="C206" s="55"/>
      <c r="D206" s="49" t="str" cm="1">
        <f t="array" ref="D206">IF(ROW()=ROW(D196),C199,INDEX(E196:E209,ROW()-ROW(D196)))</f>
        <v/>
      </c>
      <c r="E206" s="89" t="str">
        <f>IF(OR(D206="",C198="",C198&lt;=0,F206=""),"",TRIM(MID(D206,LEN(F206)+1+IF(MID(D206,LEN(F206)+1,1)=" ",1,0),99999)))</f>
        <v/>
      </c>
      <c r="F206" s="49" t="str">
        <f>IF(OR(G206="",G206=0,G206="0"),"",IF(LEN(G206)&lt;=C198,G206,IF(LEN(SUBSTITUTE(H206," ",""))=C198+1,LEFT(G206,C198),LEFT(G206,FIND("§",SUBSTITUTE(H206," ","§",LEN(H206)-LEN(SUBSTITUTE(H206," ",""))))-1))))</f>
        <v/>
      </c>
      <c r="G206" s="49" t="str">
        <f t="shared" ref="G206:G269" si="9">IF(OR(D206="",D206=0),"",TRIM(SUBSTITUTE(SUBSTITUTE(D206,CHAR(160)," "),CHAR(10)," ")))</f>
        <v/>
      </c>
      <c r="H206" s="49" t="str">
        <f>IF(OR(G206="",G206=0,G206="0"),"",LEFT(G206,C198+1))</f>
        <v/>
      </c>
      <c r="I206" s="49"/>
      <c r="J206" s="107"/>
      <c r="K206" s="246" t="str">
        <f>IF(LEN(TRIM(L206))&gt;0,MAX(K13:K205)+1,"")</f>
        <v/>
      </c>
      <c r="L206" s="110"/>
      <c r="M206" s="107"/>
      <c r="N206" s="150"/>
      <c r="X206" s="3">
        <v>1</v>
      </c>
    </row>
    <row r="207" spans="2:24" ht="15.75">
      <c r="B207" s="829"/>
      <c r="C207" s="55"/>
      <c r="D207" s="49" t="str" cm="1">
        <f t="array" ref="D207">IF(ROW()=ROW(D196),C199,INDEX(E196:E209,ROW()-ROW(D196)))</f>
        <v/>
      </c>
      <c r="E207" s="89" t="str">
        <f>IF(OR(D207="",C198="",C198&lt;=0,F207=""),"",TRIM(MID(D207,LEN(F207)+1+IF(MID(D207,LEN(F207)+1,1)=" ",1,0),99999)))</f>
        <v/>
      </c>
      <c r="F207" s="49" t="str">
        <f>IF(OR(G207="",G207=0,G207="0"),"",IF(LEN(G207)&lt;=C198,G207,IF(LEN(SUBSTITUTE(H207," ",""))=C198+1,LEFT(G207,C198),LEFT(G207,FIND("§",SUBSTITUTE(H207," ","§",LEN(H207)-LEN(SUBSTITUTE(H207," ",""))))-1))))</f>
        <v/>
      </c>
      <c r="G207" s="49" t="str">
        <f t="shared" si="9"/>
        <v/>
      </c>
      <c r="H207" s="49" t="str">
        <f>IF(OR(G207="",G207=0,G207="0"),"",LEFT(G207,C198+1))</f>
        <v/>
      </c>
      <c r="I207" s="49"/>
      <c r="J207" s="107"/>
      <c r="K207" s="246" t="str">
        <f>IF(LEN(TRIM(L207))&gt;0,MAX(K13:K206)+1,"")</f>
        <v/>
      </c>
      <c r="L207" s="110"/>
      <c r="M207" s="107"/>
      <c r="N207" s="150"/>
      <c r="X207" s="3">
        <v>1</v>
      </c>
    </row>
    <row r="208" spans="2:24" ht="15.75">
      <c r="B208" s="829"/>
      <c r="C208" s="55"/>
      <c r="D208" s="49" t="str" cm="1">
        <f t="array" ref="D208">IF(ROW()=ROW(D196),C199,INDEX(E196:E209,ROW()-ROW(D196)))</f>
        <v/>
      </c>
      <c r="E208" s="89" t="str">
        <f>IF(OR(D208="",C198="",C198&lt;=0,F208=""),"",TRIM(MID(D208,LEN(F208)+1+IF(MID(D208,LEN(F208)+1,1)=" ",1,0),99999)))</f>
        <v/>
      </c>
      <c r="F208" s="49" t="str">
        <f>IF(OR(G208="",G208=0,G208="0"),"",IF(LEN(G208)&lt;=C198,G208,IF(LEN(SUBSTITUTE(H208," ",""))=C198+1,LEFT(G208,C198),LEFT(G208,FIND("§",SUBSTITUTE(H208," ","§",LEN(H208)-LEN(SUBSTITUTE(H208," ",""))))-1))))</f>
        <v/>
      </c>
      <c r="G208" s="49" t="str">
        <f t="shared" si="9"/>
        <v/>
      </c>
      <c r="H208" s="49" t="str">
        <f>IF(OR(G208="",G208=0,G208="0"),"",LEFT(G208,C198+1))</f>
        <v/>
      </c>
      <c r="I208" s="49"/>
      <c r="J208" s="107"/>
      <c r="K208" s="246" t="str">
        <f>IF(LEN(TRIM(L208))&gt;0,MAX(K13:K207)+1,"")</f>
        <v/>
      </c>
      <c r="L208" s="110"/>
      <c r="M208" s="107"/>
      <c r="N208" s="150"/>
      <c r="X208" s="3">
        <v>1</v>
      </c>
    </row>
    <row r="209" spans="2:24" ht="15.75">
      <c r="B209" s="829"/>
      <c r="C209" s="55"/>
      <c r="D209" s="49" t="str" cm="1">
        <f t="array" ref="D209">IF(ROW()=ROW(D196),C199,INDEX(E196:E209,ROW()-ROW(D196)))</f>
        <v/>
      </c>
      <c r="E209" s="89" t="str">
        <f>IF(OR(D209="",C198="",C198&lt;=0,F209=""),"",TRIM(MID(D209,LEN(F209)+1+IF(MID(D209,LEN(F209)+1,1)=" ",1,0),99999)))</f>
        <v/>
      </c>
      <c r="F209" s="49" t="str">
        <f>IF(OR(G209="",G209=0,G209="0"),"",IF(LEN(G209)&lt;=C198,G209,IF(LEN(SUBSTITUTE(H209," ",""))=C198+1,LEFT(G209,C198),LEFT(G209,FIND("§",SUBSTITUTE(H209," ","§",LEN(H209)-LEN(SUBSTITUTE(H209," ",""))))-1))))</f>
        <v/>
      </c>
      <c r="G209" s="49" t="str">
        <f t="shared" si="9"/>
        <v/>
      </c>
      <c r="H209" s="49" t="str">
        <f>IF(OR(G209="",G209=0,G209="0"),"",LEFT(G209,C198+1))</f>
        <v/>
      </c>
      <c r="I209" s="49"/>
      <c r="J209" s="107"/>
      <c r="K209" s="246" t="str">
        <f>IF(LEN(TRIM(L209))&gt;0,MAX(K13:K208)+1,"")</f>
        <v/>
      </c>
      <c r="L209" s="110"/>
      <c r="M209" s="107"/>
      <c r="N209" s="150"/>
      <c r="X209" s="3">
        <v>1</v>
      </c>
    </row>
    <row r="210" spans="2:24" ht="15.75">
      <c r="B210" s="829"/>
      <c r="C210" s="88" t="str">
        <f>IF(TRIM(SUBSTITUTE(J28,CHAR(160),""))="","",J28)</f>
        <v/>
      </c>
      <c r="D210" s="49" t="str" cm="1">
        <f t="array" ref="D210">IF(ROW()=ROW(D210),C213,INDEX(E210:E223,ROW()-ROW(D210)))</f>
        <v/>
      </c>
      <c r="E210" s="89" t="str">
        <f>IF(OR(D210="",C212="",C212&lt;=0,F210=""),"",TRIM(MID(D210,LEN(F210)+1+IF(MID(D210,LEN(F210)+1,1)=" ",1,0),99999)))</f>
        <v/>
      </c>
      <c r="F210" s="49" t="str">
        <f>IF(OR(G210="",G210=0,G210="0"),"",IF(LEN(G210)&lt;=C212,G210,IF(LEN(SUBSTITUTE(H210," ",""))=C212+1,LEFT(G210,C212),LEFT(G210,FIND("§",SUBSTITUTE(H210," ","§",LEN(H210)-LEN(SUBSTITUTE(H210," ",""))))-1))))</f>
        <v/>
      </c>
      <c r="G210" s="49" t="str">
        <f t="shared" si="9"/>
        <v/>
      </c>
      <c r="H210" s="49" t="str">
        <f>IF(OR(G210="",G210=0,G210="0"),"",LEFT(G210,C212+1))</f>
        <v/>
      </c>
      <c r="I210" s="49"/>
      <c r="J210" s="107"/>
      <c r="K210" s="246" t="str">
        <f>IF(LEN(TRIM(L210))&gt;0,MAX(K13:K209)+1,"")</f>
        <v/>
      </c>
      <c r="L210" s="110"/>
      <c r="M210" s="107"/>
      <c r="N210" s="150"/>
      <c r="X210" s="3">
        <v>1</v>
      </c>
    </row>
    <row r="211" spans="2:24" ht="15.75">
      <c r="B211" s="829"/>
      <c r="C211" s="55" t="str">
        <f>TRIM(SUBSTITUTE(SUBSTITUTE(SUBSTITUTE(SUBSTITUTE(SUBSTITUTE(SUBSTITUTE(SUBSTITUTE(SUBSTITUTE(SUBSTITUTE(CLEAN(IF(OR(LEFT(C210,1)="-",LEFT(C210,1)="="),MID(C210,2,99999),C210)),"—","-"),"–","-"),CHAR(160)," "),CHAR(9)," "),CHAR(13)," "),CHAR(10)," ")," "," ")," "," ")," "," "))</f>
        <v/>
      </c>
      <c r="D211" s="49" t="str" cm="1">
        <f t="array" ref="D211">IF(ROW()=ROW(D210),C213,INDEX(E210:E223,ROW()-ROW(D210)))</f>
        <v/>
      </c>
      <c r="E211" s="89" t="str">
        <f>IF(OR(D211="",C212="",C212&lt;=0,F211=""),"",TRIM(MID(D211,LEN(F211)+1+IF(MID(D211,LEN(F211)+1,1)=" ",1,0),99999)))</f>
        <v/>
      </c>
      <c r="F211" s="49" t="str">
        <f>IF(OR(G211="",G211=0,G211="0"),"",IF(LEN(G211)&lt;=C212,G211,IF(LEN(SUBSTITUTE(H211," ",""))=C212+1,LEFT(G211,C212),LEFT(G211,FIND("§",SUBSTITUTE(H211," ","§",LEN(H211)-LEN(SUBSTITUTE(H211," ",""))))-1))))</f>
        <v/>
      </c>
      <c r="G211" s="49" t="str">
        <f t="shared" si="9"/>
        <v/>
      </c>
      <c r="H211" s="49" t="str">
        <f>IF(OR(G211="",G211=0,G211="0"),"",LEFT(G211,C212+1))</f>
        <v/>
      </c>
      <c r="I211" s="49"/>
      <c r="J211" s="107"/>
      <c r="K211" s="246" t="str">
        <f>IF(LEN(TRIM(L211))&gt;0,MAX(K13:K210)+1,"")</f>
        <v/>
      </c>
      <c r="L211" s="110"/>
      <c r="M211" s="107"/>
      <c r="N211" s="150"/>
      <c r="X211" s="3">
        <v>1</v>
      </c>
    </row>
    <row r="212" spans="2:24" ht="15.75">
      <c r="B212" s="829"/>
      <c r="C212" s="92">
        <f>C11</f>
        <v>120</v>
      </c>
      <c r="D212" s="49" t="str" cm="1">
        <f t="array" ref="D212">IF(ROW()=ROW(D210),C213,INDEX(E210:E223,ROW()-ROW(D210)))</f>
        <v/>
      </c>
      <c r="E212" s="89" t="str">
        <f>IF(OR(D212="",C212="",C212&lt;=0,F212=""),"",TRIM(MID(D212,LEN(F212)+1+IF(MID(D212,LEN(F212)+1,1)=" ",1,0),99999)))</f>
        <v/>
      </c>
      <c r="F212" s="49" t="str">
        <f>IF(OR(G212="",G212=0,G212="0"),"",IF(LEN(G212)&lt;=C212,G212,IF(LEN(SUBSTITUTE(H212," ",""))=C212+1,LEFT(G212,C212),LEFT(G212,FIND("§",SUBSTITUTE(H212," ","§",LEN(H212)-LEN(SUBSTITUTE(H212," ",""))))-1))))</f>
        <v/>
      </c>
      <c r="G212" s="49" t="str">
        <f t="shared" si="9"/>
        <v/>
      </c>
      <c r="H212" s="49" t="str">
        <f>IF(OR(G212="",G212=0,G212="0"),"",LEFT(G212,C212+1))</f>
        <v/>
      </c>
      <c r="I212" s="49"/>
      <c r="J212" s="107"/>
      <c r="K212" s="246" t="str">
        <f>IF(LEN(TRIM(L212))&gt;0,MAX(K13:K211)+1,"")</f>
        <v/>
      </c>
      <c r="L212" s="110"/>
      <c r="M212" s="107"/>
      <c r="N212" s="150"/>
      <c r="X212" s="3">
        <v>1</v>
      </c>
    </row>
    <row r="213" spans="2:24" ht="15.75">
      <c r="B213" s="829"/>
      <c r="C213" s="55" t="str">
        <f>IF(UPPER(TRIM(C12))="X",C217,C211)</f>
        <v/>
      </c>
      <c r="D213" s="49" t="str" cm="1">
        <f t="array" ref="D213">IF(ROW()=ROW(D210),C213,INDEX(E210:E223,ROW()-ROW(D210)))</f>
        <v/>
      </c>
      <c r="E213" s="89" t="str">
        <f>IF(OR(D213="",C212="",C212&lt;=0,F213=""),"",TRIM(MID(D213,LEN(F213)+1+IF(MID(D213,LEN(F213)+1,1)=" ",1,0),99999)))</f>
        <v/>
      </c>
      <c r="F213" s="49" t="str">
        <f>IF(OR(G213="",G213=0,G213="0"),"",IF(LEN(G213)&lt;=C212,G213,IF(LEN(SUBSTITUTE(H213," ",""))=C212+1,LEFT(G213,C212),LEFT(G213,FIND("§",SUBSTITUTE(H213," ","§",LEN(H213)-LEN(SUBSTITUTE(H213," ",""))))-1))))</f>
        <v/>
      </c>
      <c r="G213" s="49" t="str">
        <f t="shared" si="9"/>
        <v/>
      </c>
      <c r="H213" s="49" t="str">
        <f>IF(OR(G213="",G213=0,G213="0"),"",LEFT(G213,C212+1))</f>
        <v/>
      </c>
      <c r="I213" s="49"/>
      <c r="J213" s="107"/>
      <c r="K213" s="246" t="str">
        <f>IF(LEN(TRIM(L213))&gt;0,MAX(K13:K212)+1,"")</f>
        <v/>
      </c>
      <c r="L213" s="110"/>
      <c r="M213" s="107"/>
      <c r="N213" s="150"/>
      <c r="X213" s="3">
        <v>1</v>
      </c>
    </row>
    <row r="214" spans="2:24" ht="15.75">
      <c r="B214" s="829"/>
      <c r="C214" s="94" t="str">
        <f>TRIM(SUBSTITUTE(SUBSTITUTE(SUBSTITUTE(SUBSTITUTE(SUBSTITUTE(SUBSTITUTE(SUBSTITUTE(SUBSTITUTE(SUBSTITUTE(SUBSTITUTE(C211,","," "),";"," "),":"," "),"!"," "),"?"," "),"…"," "),"»"," "),"«"," "),"/"," "),"."," "))</f>
        <v/>
      </c>
      <c r="D214" s="49" t="str" cm="1">
        <f t="array" ref="D214">IF(ROW()=ROW(D210),C213,INDEX(E210:E223,ROW()-ROW(D210)))</f>
        <v/>
      </c>
      <c r="E214" s="89" t="str">
        <f>IF(OR(D214="",C212="",C212&lt;=0,F214=""),"",TRIM(MID(D214,LEN(F214)+1+IF(MID(D214,LEN(F214)+1,1)=" ",1,0),99999)))</f>
        <v/>
      </c>
      <c r="F214" s="49" t="str">
        <f>IF(OR(G214="",G214=0,G214="0"),"",IF(LEN(G214)&lt;=C212,G214,IF(LEN(SUBSTITUTE(H214," ",""))=C212+1,LEFT(G214,C212),LEFT(G214,FIND("§",SUBSTITUTE(H214," ","§",LEN(H214)-LEN(SUBSTITUTE(H214," ",""))))-1))))</f>
        <v/>
      </c>
      <c r="G214" s="49" t="str">
        <f t="shared" si="9"/>
        <v/>
      </c>
      <c r="H214" s="49" t="str">
        <f>IF(OR(G214="",G214=0,G214="0"),"",LEFT(G214,C212+1))</f>
        <v/>
      </c>
      <c r="I214" s="49"/>
      <c r="J214" s="107"/>
      <c r="K214" s="246" t="str">
        <f>IF(LEN(TRIM(L214))&gt;0,MAX(K13:K213)+1,"")</f>
        <v/>
      </c>
      <c r="L214" s="110"/>
      <c r="M214" s="107"/>
      <c r="N214" s="150"/>
      <c r="X214" s="3">
        <v>1</v>
      </c>
    </row>
    <row r="215" spans="2:24" ht="15.75">
      <c r="B215" s="829"/>
      <c r="C215" s="49" t="str">
        <f>TRIM(SUBSTITUTE(SUBSTITUTE(SUBSTITUTE(SUBSTITUTE(SUBSTITUTE(SUBSTITUTE(SUBSTITUTE(SUBSTITUTE(C214,"("," "),")"," "),CHAR(34)," "),"-"," "),"_"," "),"&lt;"," "),"&gt;"," "),"="," "))</f>
        <v/>
      </c>
      <c r="D215" s="49" t="str" cm="1">
        <f t="array" ref="D215">IF(ROW()=ROW(D210),C213,INDEX(E210:E223,ROW()-ROW(D210)))</f>
        <v/>
      </c>
      <c r="E215" s="89" t="str">
        <f>IF(OR(D215="",C212="",C212&lt;=0,F215=""),"",TRIM(MID(D215,LEN(F215)+1+IF(MID(D215,LEN(F215)+1,1)=" ",1,0),99999)))</f>
        <v/>
      </c>
      <c r="F215" s="49" t="str">
        <f>IF(OR(G215="",G215=0,G215="0"),"",IF(LEN(G215)&lt;=C212,G215,IF(LEN(SUBSTITUTE(H215," ",""))=C212+1,LEFT(G215,C212),LEFT(G215,FIND("§",SUBSTITUTE(H215," ","§",LEN(H215)-LEN(SUBSTITUTE(H215," ",""))))-1))))</f>
        <v/>
      </c>
      <c r="G215" s="49" t="str">
        <f t="shared" si="9"/>
        <v/>
      </c>
      <c r="H215" s="49" t="str">
        <f>IF(OR(G215="",G215=0,G215="0"),"",LEFT(G215,C212+1))</f>
        <v/>
      </c>
      <c r="I215" s="49"/>
      <c r="J215" s="107"/>
      <c r="K215" s="246" t="str">
        <f>IF(LEN(TRIM(L215))&gt;0,MAX(K13:K214)+1,"")</f>
        <v/>
      </c>
      <c r="L215" s="110"/>
      <c r="M215" s="107"/>
      <c r="N215" s="150"/>
      <c r="X215" s="3">
        <v>1</v>
      </c>
    </row>
    <row r="216" spans="2:24" ht="15.75">
      <c r="B216" s="829"/>
      <c r="C216" s="55" t="str">
        <f>TRIM(SUBSTITUTE(SUBSTITUTE(SUBSTITUTE(SUBSTITUTE(C215,"►"," "),"▼"," "),"▲"," "),"◄"," "))</f>
        <v/>
      </c>
      <c r="D216" s="49" t="str" cm="1">
        <f t="array" ref="D216">IF(ROW()=ROW(D210),C213,INDEX(E210:E223,ROW()-ROW(D210)))</f>
        <v/>
      </c>
      <c r="E216" s="89" t="str">
        <f>IF(OR(D216="",C212="",C212&lt;=0,F216=""),"",TRIM(MID(D216,LEN(F216)+1+IF(MID(D216,LEN(F216)+1,1)=" ",1,0),99999)))</f>
        <v/>
      </c>
      <c r="F216" s="49" t="str">
        <f>IF(OR(G216="",G216=0,G216="0"),"",IF(LEN(G216)&lt;=C212,G216,IF(LEN(SUBSTITUTE(H216," ",""))=C212+1,LEFT(G216,C212),LEFT(G216,FIND("§",SUBSTITUTE(H216," ","§",LEN(H216)-LEN(SUBSTITUTE(H216," ",""))))-1))))</f>
        <v/>
      </c>
      <c r="G216" s="49" t="str">
        <f t="shared" si="9"/>
        <v/>
      </c>
      <c r="H216" s="49" t="str">
        <f>IF(OR(G216="",G216=0,G216="0"),"",LEFT(G216,C212+1))</f>
        <v/>
      </c>
      <c r="I216" s="49"/>
      <c r="J216" s="107"/>
      <c r="K216" s="246" t="str">
        <f>IF(LEN(TRIM(L216))&gt;0,MAX(K13:K215)+1,"")</f>
        <v/>
      </c>
      <c r="L216" s="110"/>
      <c r="M216" s="107"/>
      <c r="N216" s="150"/>
      <c r="X216" s="3">
        <v>1</v>
      </c>
    </row>
    <row r="217" spans="2:24" ht="15.75">
      <c r="B217" s="829"/>
      <c r="C217" s="55" t="str">
        <f>TRIM(SUBSTITUTE(SUBSTITUTE(C216,"“"," "),"”"," "))</f>
        <v/>
      </c>
      <c r="D217" s="49" t="str" cm="1">
        <f t="array" ref="D217">IF(ROW()=ROW(D210),C213,INDEX(E210:E223,ROW()-ROW(D210)))</f>
        <v/>
      </c>
      <c r="E217" s="89" t="str">
        <f>IF(OR(D217="",C212="",C212&lt;=0,F217=""),"",TRIM(MID(D217,LEN(F217)+1+IF(MID(D217,LEN(F217)+1,1)=" ",1,0),99999)))</f>
        <v/>
      </c>
      <c r="F217" s="49" t="str">
        <f>IF(OR(G217="",G217=0,G217="0"),"",IF(LEN(G217)&lt;=C212,G217,IF(LEN(SUBSTITUTE(H217," ",""))=C212+1,LEFT(G217,C212),LEFT(G217,FIND("§",SUBSTITUTE(H217," ","§",LEN(H217)-LEN(SUBSTITUTE(H217," ",""))))-1))))</f>
        <v/>
      </c>
      <c r="G217" s="49" t="str">
        <f t="shared" si="9"/>
        <v/>
      </c>
      <c r="H217" s="49" t="str">
        <f>IF(OR(G217="",G217=0,G217="0"),"",LEFT(G217,C212+1))</f>
        <v/>
      </c>
      <c r="I217" s="49"/>
      <c r="J217" s="107"/>
      <c r="K217" s="246" t="str">
        <f>IF(LEN(TRIM(L217))&gt;0,MAX(K13:K216)+1,"")</f>
        <v/>
      </c>
      <c r="L217" s="110"/>
      <c r="M217" s="107"/>
      <c r="N217" s="150"/>
      <c r="X217" s="3">
        <v>1</v>
      </c>
    </row>
    <row r="218" spans="2:24" ht="15.75">
      <c r="B218" s="829"/>
      <c r="C218" s="55"/>
      <c r="D218" s="49" t="str" cm="1">
        <f t="array" ref="D218">IF(ROW()=ROW(D210),C213,INDEX(E210:E223,ROW()-ROW(D210)))</f>
        <v/>
      </c>
      <c r="E218" s="89" t="str">
        <f>IF(OR(D218="",C212="",C212&lt;=0,F218=""),"",TRIM(MID(D218,LEN(F218)+1+IF(MID(D218,LEN(F218)+1,1)=" ",1,0),99999)))</f>
        <v/>
      </c>
      <c r="F218" s="49" t="str">
        <f>IF(OR(G218="",G218=0,G218="0"),"",IF(LEN(G218)&lt;=C212,G218,IF(LEN(SUBSTITUTE(H218," ",""))=C212+1,LEFT(G218,C212),LEFT(G218,FIND("§",SUBSTITUTE(H218," ","§",LEN(H218)-LEN(SUBSTITUTE(H218," ",""))))-1))))</f>
        <v/>
      </c>
      <c r="G218" s="49" t="str">
        <f t="shared" si="9"/>
        <v/>
      </c>
      <c r="H218" s="49" t="str">
        <f>IF(OR(G218="",G218=0,G218="0"),"",LEFT(G218,C212+1))</f>
        <v/>
      </c>
      <c r="I218" s="49"/>
      <c r="J218" s="107"/>
      <c r="K218" s="246" t="str">
        <f>IF(LEN(TRIM(L218))&gt;0,MAX(K13:K217)+1,"")</f>
        <v/>
      </c>
      <c r="L218" s="110"/>
      <c r="M218" s="107"/>
      <c r="N218" s="150"/>
      <c r="X218" s="3">
        <v>1</v>
      </c>
    </row>
    <row r="219" spans="2:24" ht="15.75">
      <c r="B219" s="829"/>
      <c r="C219" s="55"/>
      <c r="D219" s="49" t="str" cm="1">
        <f t="array" ref="D219">IF(ROW()=ROW(D210),C213,INDEX(E210:E223,ROW()-ROW(D210)))</f>
        <v/>
      </c>
      <c r="E219" s="89" t="str">
        <f>IF(OR(D219="",C212="",C212&lt;=0,F219=""),"",TRIM(MID(D219,LEN(F219)+1+IF(MID(D219,LEN(F219)+1,1)=" ",1,0),99999)))</f>
        <v/>
      </c>
      <c r="F219" s="49" t="str">
        <f>IF(OR(G219="",G219=0,G219="0"),"",IF(LEN(G219)&lt;=C212,G219,IF(LEN(SUBSTITUTE(H219," ",""))=C212+1,LEFT(G219,C212),LEFT(G219,FIND("§",SUBSTITUTE(H219," ","§",LEN(H219)-LEN(SUBSTITUTE(H219," ",""))))-1))))</f>
        <v/>
      </c>
      <c r="G219" s="49" t="str">
        <f t="shared" si="9"/>
        <v/>
      </c>
      <c r="H219" s="49" t="str">
        <f>IF(OR(G219="",G219=0,G219="0"),"",LEFT(G219,C212+1))</f>
        <v/>
      </c>
      <c r="I219" s="49"/>
      <c r="J219" s="107"/>
      <c r="K219" s="246" t="str">
        <f>IF(LEN(TRIM(L219))&gt;0,MAX(K13:K218)+1,"")</f>
        <v/>
      </c>
      <c r="L219" s="110"/>
      <c r="M219" s="107"/>
      <c r="N219" s="150"/>
      <c r="X219" s="3">
        <v>1</v>
      </c>
    </row>
    <row r="220" spans="2:24" ht="15.75">
      <c r="B220" s="829"/>
      <c r="C220" s="55"/>
      <c r="D220" s="49" t="str" cm="1">
        <f t="array" ref="D220">IF(ROW()=ROW(D210),C213,INDEX(E210:E223,ROW()-ROW(D210)))</f>
        <v/>
      </c>
      <c r="E220" s="89" t="str">
        <f>IF(OR(D220="",C212="",C212&lt;=0,F220=""),"",TRIM(MID(D220,LEN(F220)+1+IF(MID(D220,LEN(F220)+1,1)=" ",1,0),99999)))</f>
        <v/>
      </c>
      <c r="F220" s="49" t="str">
        <f>IF(OR(G220="",G220=0,G220="0"),"",IF(LEN(G220)&lt;=C212,G220,IF(LEN(SUBSTITUTE(H220," ",""))=C212+1,LEFT(G220,C212),LEFT(G220,FIND("§",SUBSTITUTE(H220," ","§",LEN(H220)-LEN(SUBSTITUTE(H220," ",""))))-1))))</f>
        <v/>
      </c>
      <c r="G220" s="49" t="str">
        <f t="shared" si="9"/>
        <v/>
      </c>
      <c r="H220" s="49" t="str">
        <f>IF(OR(G220="",G220=0,G220="0"),"",LEFT(G220,C212+1))</f>
        <v/>
      </c>
      <c r="I220" s="49"/>
      <c r="J220" s="107"/>
      <c r="K220" s="246" t="str">
        <f>IF(LEN(TRIM(L220))&gt;0,MAX(K13:K219)+1,"")</f>
        <v/>
      </c>
      <c r="L220" s="110"/>
      <c r="M220" s="107"/>
      <c r="N220" s="150"/>
      <c r="X220" s="3">
        <v>1</v>
      </c>
    </row>
    <row r="221" spans="2:24" ht="15.75">
      <c r="B221" s="829"/>
      <c r="C221" s="55"/>
      <c r="D221" s="49" t="str" cm="1">
        <f t="array" ref="D221">IF(ROW()=ROW(D210),C213,INDEX(E210:E223,ROW()-ROW(D210)))</f>
        <v/>
      </c>
      <c r="E221" s="89" t="str">
        <f>IF(OR(D221="",C212="",C212&lt;=0,F221=""),"",TRIM(MID(D221,LEN(F221)+1+IF(MID(D221,LEN(F221)+1,1)=" ",1,0),99999)))</f>
        <v/>
      </c>
      <c r="F221" s="49" t="str">
        <f>IF(OR(G221="",G221=0,G221="0"),"",IF(LEN(G221)&lt;=C212,G221,IF(LEN(SUBSTITUTE(H221," ",""))=C212+1,LEFT(G221,C212),LEFT(G221,FIND("§",SUBSTITUTE(H221," ","§",LEN(H221)-LEN(SUBSTITUTE(H221," ",""))))-1))))</f>
        <v/>
      </c>
      <c r="G221" s="49" t="str">
        <f t="shared" si="9"/>
        <v/>
      </c>
      <c r="H221" s="49" t="str">
        <f>IF(OR(G221="",G221=0,G221="0"),"",LEFT(G221,C212+1))</f>
        <v/>
      </c>
      <c r="I221" s="49"/>
      <c r="J221" s="107"/>
      <c r="K221" s="246" t="str">
        <f>IF(LEN(TRIM(L221))&gt;0,MAX(K13:K220)+1,"")</f>
        <v/>
      </c>
      <c r="L221" s="110"/>
      <c r="M221" s="107"/>
      <c r="N221" s="150"/>
      <c r="X221" s="3">
        <v>1</v>
      </c>
    </row>
    <row r="222" spans="2:24" ht="15.75">
      <c r="B222" s="829"/>
      <c r="C222" s="55"/>
      <c r="D222" s="49" t="str" cm="1">
        <f t="array" ref="D222">IF(ROW()=ROW(D210),C213,INDEX(E210:E223,ROW()-ROW(D210)))</f>
        <v/>
      </c>
      <c r="E222" s="89" t="str">
        <f>IF(OR(D222="",C212="",C212&lt;=0,F222=""),"",TRIM(MID(D222,LEN(F222)+1+IF(MID(D222,LEN(F222)+1,1)=" ",1,0),99999)))</f>
        <v/>
      </c>
      <c r="F222" s="49" t="str">
        <f>IF(OR(G222="",G222=0,G222="0"),"",IF(LEN(G222)&lt;=C212,G222,IF(LEN(SUBSTITUTE(H222," ",""))=C212+1,LEFT(G222,C212),LEFT(G222,FIND("§",SUBSTITUTE(H222," ","§",LEN(H222)-LEN(SUBSTITUTE(H222," ",""))))-1))))</f>
        <v/>
      </c>
      <c r="G222" s="49" t="str">
        <f t="shared" si="9"/>
        <v/>
      </c>
      <c r="H222" s="49" t="str">
        <f>IF(OR(G222="",G222=0,G222="0"),"",LEFT(G222,C212+1))</f>
        <v/>
      </c>
      <c r="I222" s="49"/>
      <c r="J222" s="107"/>
      <c r="K222" s="246" t="str">
        <f>IF(LEN(TRIM(L222))&gt;0,MAX(K13:K221)+1,"")</f>
        <v/>
      </c>
      <c r="L222" s="110"/>
      <c r="M222" s="107"/>
      <c r="N222" s="150"/>
      <c r="X222" s="3">
        <v>1</v>
      </c>
    </row>
    <row r="223" spans="2:24" ht="15.75">
      <c r="B223" s="829"/>
      <c r="C223" s="55"/>
      <c r="D223" s="49" t="str" cm="1">
        <f t="array" ref="D223">IF(ROW()=ROW(D210),C213,INDEX(E210:E223,ROW()-ROW(D210)))</f>
        <v/>
      </c>
      <c r="E223" s="89" t="str">
        <f>IF(OR(D223="",C212="",C212&lt;=0,F223=""),"",TRIM(MID(D223,LEN(F223)+1+IF(MID(D223,LEN(F223)+1,1)=" ",1,0),99999)))</f>
        <v/>
      </c>
      <c r="F223" s="49" t="str">
        <f>IF(OR(G223="",G223=0,G223="0"),"",IF(LEN(G223)&lt;=C212,G223,IF(LEN(SUBSTITUTE(H223," ",""))=C212+1,LEFT(G223,C212),LEFT(G223,FIND("§",SUBSTITUTE(H223," ","§",LEN(H223)-LEN(SUBSTITUTE(H223," ",""))))-1))))</f>
        <v/>
      </c>
      <c r="G223" s="49" t="str">
        <f t="shared" si="9"/>
        <v/>
      </c>
      <c r="H223" s="49" t="str">
        <f>IF(OR(G223="",G223=0,G223="0"),"",LEFT(G223,C212+1))</f>
        <v/>
      </c>
      <c r="I223" s="49"/>
      <c r="J223" s="107"/>
      <c r="K223" s="246" t="str">
        <f>IF(LEN(TRIM(L223))&gt;0,MAX(K13:K222)+1,"")</f>
        <v/>
      </c>
      <c r="L223" s="110"/>
      <c r="M223" s="107"/>
      <c r="N223" s="150"/>
      <c r="X223" s="3">
        <v>1</v>
      </c>
    </row>
    <row r="224" spans="2:24" ht="15.75">
      <c r="B224" s="829"/>
      <c r="C224" s="88" t="str">
        <f>IF(TRIM(SUBSTITUTE(J29,CHAR(160),""))="","",J29)</f>
        <v/>
      </c>
      <c r="D224" s="49" t="str" cm="1">
        <f t="array" ref="D224">IF(ROW()=ROW(D224),C227,INDEX(E224:E237,ROW()-ROW(D224)))</f>
        <v/>
      </c>
      <c r="E224" s="89" t="str">
        <f>IF(OR(D224="",C226="",C226&lt;=0,F224=""),"",TRIM(MID(D224,LEN(F224)+1+IF(MID(D224,LEN(F224)+1,1)=" ",1,0),99999)))</f>
        <v/>
      </c>
      <c r="F224" s="49" t="str">
        <f>IF(OR(G224="",G224=0,G224="0"),"",IF(LEN(G224)&lt;=C226,G224,IF(LEN(SUBSTITUTE(H224," ",""))=C226+1,LEFT(G224,C226),LEFT(G224,FIND("§",SUBSTITUTE(H224," ","§",LEN(H224)-LEN(SUBSTITUTE(H224," ",""))))-1))))</f>
        <v/>
      </c>
      <c r="G224" s="49" t="str">
        <f t="shared" si="9"/>
        <v/>
      </c>
      <c r="H224" s="49" t="str">
        <f>IF(OR(G224="",G224=0,G224="0"),"",LEFT(G224,C226+1))</f>
        <v/>
      </c>
      <c r="I224" s="49"/>
      <c r="J224" s="107"/>
      <c r="K224" s="246" t="str">
        <f>IF(LEN(TRIM(L224))&gt;0,MAX(K13:K223)+1,"")</f>
        <v/>
      </c>
      <c r="L224" s="110"/>
      <c r="M224" s="107"/>
      <c r="N224" s="150"/>
      <c r="X224" s="3">
        <v>1</v>
      </c>
    </row>
    <row r="225" spans="2:24" ht="15.75">
      <c r="B225" s="829"/>
      <c r="C225" s="55" t="str">
        <f>TRIM(SUBSTITUTE(SUBSTITUTE(SUBSTITUTE(SUBSTITUTE(SUBSTITUTE(SUBSTITUTE(SUBSTITUTE(SUBSTITUTE(SUBSTITUTE(CLEAN(IF(OR(LEFT(C224,1)="-",LEFT(C224,1)="="),MID(C224,2,99999),C224)),"—","-"),"–","-"),CHAR(160)," "),CHAR(9)," "),CHAR(13)," "),CHAR(10)," ")," "," ")," "," ")," "," "))</f>
        <v/>
      </c>
      <c r="D225" s="49" t="str" cm="1">
        <f t="array" ref="D225">IF(ROW()=ROW(D224),C227,INDEX(E224:E237,ROW()-ROW(D224)))</f>
        <v/>
      </c>
      <c r="E225" s="89" t="str">
        <f>IF(OR(D225="",C226="",C226&lt;=0,F225=""),"",TRIM(MID(D225,LEN(F225)+1+IF(MID(D225,LEN(F225)+1,1)=" ",1,0),99999)))</f>
        <v/>
      </c>
      <c r="F225" s="49" t="str">
        <f>IF(OR(G225="",G225=0,G225="0"),"",IF(LEN(G225)&lt;=C226,G225,IF(LEN(SUBSTITUTE(H225," ",""))=C226+1,LEFT(G225,C226),LEFT(G225,FIND("§",SUBSTITUTE(H225," ","§",LEN(H225)-LEN(SUBSTITUTE(H225," ",""))))-1))))</f>
        <v/>
      </c>
      <c r="G225" s="49" t="str">
        <f t="shared" si="9"/>
        <v/>
      </c>
      <c r="H225" s="49" t="str">
        <f>IF(OR(G225="",G225=0,G225="0"),"",LEFT(G225,C226+1))</f>
        <v/>
      </c>
      <c r="I225" s="49"/>
      <c r="J225" s="107"/>
      <c r="K225" s="246" t="str">
        <f>IF(LEN(TRIM(L225))&gt;0,MAX(K13:K224)+1,"")</f>
        <v/>
      </c>
      <c r="L225" s="110"/>
      <c r="M225" s="107"/>
      <c r="N225" s="150"/>
      <c r="X225" s="3">
        <v>1</v>
      </c>
    </row>
    <row r="226" spans="2:24" ht="15.75">
      <c r="B226" s="829"/>
      <c r="C226" s="92">
        <f>C11</f>
        <v>120</v>
      </c>
      <c r="D226" s="49" t="str" cm="1">
        <f t="array" ref="D226">IF(ROW()=ROW(D224),C227,INDEX(E224:E237,ROW()-ROW(D224)))</f>
        <v/>
      </c>
      <c r="E226" s="89" t="str">
        <f>IF(OR(D226="",C226="",C226&lt;=0,F226=""),"",TRIM(MID(D226,LEN(F226)+1+IF(MID(D226,LEN(F226)+1,1)=" ",1,0),99999)))</f>
        <v/>
      </c>
      <c r="F226" s="49" t="str">
        <f>IF(OR(G226="",G226=0,G226="0"),"",IF(LEN(G226)&lt;=C226,G226,IF(LEN(SUBSTITUTE(H226," ",""))=C226+1,LEFT(G226,C226),LEFT(G226,FIND("§",SUBSTITUTE(H226," ","§",LEN(H226)-LEN(SUBSTITUTE(H226," ",""))))-1))))</f>
        <v/>
      </c>
      <c r="G226" s="49" t="str">
        <f t="shared" si="9"/>
        <v/>
      </c>
      <c r="H226" s="49" t="str">
        <f>IF(OR(G226="",G226=0,G226="0"),"",LEFT(G226,C226+1))</f>
        <v/>
      </c>
      <c r="I226" s="49"/>
      <c r="J226" s="107"/>
      <c r="K226" s="246" t="str">
        <f>IF(LEN(TRIM(L226))&gt;0,MAX(K13:K225)+1,"")</f>
        <v/>
      </c>
      <c r="L226" s="110"/>
      <c r="M226" s="107"/>
      <c r="N226" s="150"/>
      <c r="X226" s="3">
        <v>1</v>
      </c>
    </row>
    <row r="227" spans="2:24" ht="15.75">
      <c r="B227" s="829"/>
      <c r="C227" s="55" t="str">
        <f>IF(UPPER(TRIM(C12))="X",C231,C225)</f>
        <v/>
      </c>
      <c r="D227" s="49" t="str" cm="1">
        <f t="array" ref="D227">IF(ROW()=ROW(D224),C227,INDEX(E224:E237,ROW()-ROW(D224)))</f>
        <v/>
      </c>
      <c r="E227" s="89" t="str">
        <f>IF(OR(D227="",C226="",C226&lt;=0,F227=""),"",TRIM(MID(D227,LEN(F227)+1+IF(MID(D227,LEN(F227)+1,1)=" ",1,0),99999)))</f>
        <v/>
      </c>
      <c r="F227" s="49" t="str">
        <f>IF(OR(G227="",G227=0,G227="0"),"",IF(LEN(G227)&lt;=C226,G227,IF(LEN(SUBSTITUTE(H227," ",""))=C226+1,LEFT(G227,C226),LEFT(G227,FIND("§",SUBSTITUTE(H227," ","§",LEN(H227)-LEN(SUBSTITUTE(H227," ",""))))-1))))</f>
        <v/>
      </c>
      <c r="G227" s="49" t="str">
        <f t="shared" si="9"/>
        <v/>
      </c>
      <c r="H227" s="49" t="str">
        <f>IF(OR(G227="",G227=0,G227="0"),"",LEFT(G227,C226+1))</f>
        <v/>
      </c>
      <c r="I227" s="49"/>
      <c r="J227" s="107"/>
      <c r="K227" s="246" t="str">
        <f>IF(LEN(TRIM(L227))&gt;0,MAX(K13:K226)+1,"")</f>
        <v/>
      </c>
      <c r="L227" s="110"/>
      <c r="M227" s="107"/>
      <c r="N227" s="150"/>
      <c r="X227" s="3">
        <v>1</v>
      </c>
    </row>
    <row r="228" spans="2:24" ht="15.75">
      <c r="B228" s="829"/>
      <c r="C228" s="94" t="str">
        <f>TRIM(SUBSTITUTE(SUBSTITUTE(SUBSTITUTE(SUBSTITUTE(SUBSTITUTE(SUBSTITUTE(SUBSTITUTE(SUBSTITUTE(SUBSTITUTE(SUBSTITUTE(C225,","," "),";"," "),":"," "),"!"," "),"?"," "),"…"," "),"»"," "),"«"," "),"/"," "),"."," "))</f>
        <v/>
      </c>
      <c r="D228" s="49" t="str" cm="1">
        <f t="array" ref="D228">IF(ROW()=ROW(D224),C227,INDEX(E224:E237,ROW()-ROW(D224)))</f>
        <v/>
      </c>
      <c r="E228" s="89" t="str">
        <f>IF(OR(D228="",C226="",C226&lt;=0,F228=""),"",TRIM(MID(D228,LEN(F228)+1+IF(MID(D228,LEN(F228)+1,1)=" ",1,0),99999)))</f>
        <v/>
      </c>
      <c r="F228" s="49" t="str">
        <f>IF(OR(G228="",G228=0,G228="0"),"",IF(LEN(G228)&lt;=C226,G228,IF(LEN(SUBSTITUTE(H228," ",""))=C226+1,LEFT(G228,C226),LEFT(G228,FIND("§",SUBSTITUTE(H228," ","§",LEN(H228)-LEN(SUBSTITUTE(H228," ",""))))-1))))</f>
        <v/>
      </c>
      <c r="G228" s="49" t="str">
        <f t="shared" si="9"/>
        <v/>
      </c>
      <c r="H228" s="49" t="str">
        <f>IF(OR(G228="",G228=0,G228="0"),"",LEFT(G228,C226+1))</f>
        <v/>
      </c>
      <c r="I228" s="49"/>
      <c r="J228" s="107"/>
      <c r="K228" s="246" t="str">
        <f>IF(LEN(TRIM(L228))&gt;0,MAX(K13:K227)+1,"")</f>
        <v/>
      </c>
      <c r="L228" s="110"/>
      <c r="M228" s="107"/>
      <c r="N228" s="150"/>
      <c r="X228" s="3">
        <v>1</v>
      </c>
    </row>
    <row r="229" spans="2:24" ht="15.75">
      <c r="B229" s="829"/>
      <c r="C229" s="49" t="str">
        <f>TRIM(SUBSTITUTE(SUBSTITUTE(SUBSTITUTE(SUBSTITUTE(SUBSTITUTE(SUBSTITUTE(SUBSTITUTE(SUBSTITUTE(C228,"("," "),")"," "),CHAR(34)," "),"-"," "),"_"," "),"&lt;"," "),"&gt;"," "),"="," "))</f>
        <v/>
      </c>
      <c r="D229" s="49" t="str" cm="1">
        <f t="array" ref="D229">IF(ROW()=ROW(D224),C227,INDEX(E224:E237,ROW()-ROW(D224)))</f>
        <v/>
      </c>
      <c r="E229" s="89" t="str">
        <f>IF(OR(D229="",C226="",C226&lt;=0,F229=""),"",TRIM(MID(D229,LEN(F229)+1+IF(MID(D229,LEN(F229)+1,1)=" ",1,0),99999)))</f>
        <v/>
      </c>
      <c r="F229" s="49" t="str">
        <f>IF(OR(G229="",G229=0,G229="0"),"",IF(LEN(G229)&lt;=C226,G229,IF(LEN(SUBSTITUTE(H229," ",""))=C226+1,LEFT(G229,C226),LEFT(G229,FIND("§",SUBSTITUTE(H229," ","§",LEN(H229)-LEN(SUBSTITUTE(H229," ",""))))-1))))</f>
        <v/>
      </c>
      <c r="G229" s="49" t="str">
        <f t="shared" si="9"/>
        <v/>
      </c>
      <c r="H229" s="49" t="str">
        <f>IF(OR(G229="",G229=0,G229="0"),"",LEFT(G229,C226+1))</f>
        <v/>
      </c>
      <c r="I229" s="49"/>
      <c r="J229" s="107"/>
      <c r="K229" s="246" t="str">
        <f>IF(LEN(TRIM(L229))&gt;0,MAX(K13:K228)+1,"")</f>
        <v/>
      </c>
      <c r="L229" s="110"/>
      <c r="M229" s="107"/>
      <c r="N229" s="150"/>
      <c r="X229" s="3">
        <v>1</v>
      </c>
    </row>
    <row r="230" spans="2:24" ht="15.75">
      <c r="B230" s="829"/>
      <c r="C230" s="55" t="str">
        <f>TRIM(SUBSTITUTE(SUBSTITUTE(SUBSTITUTE(SUBSTITUTE(C229,"►"," "),"▼"," "),"▲"," "),"◄"," "))</f>
        <v/>
      </c>
      <c r="D230" s="49" t="str" cm="1">
        <f t="array" ref="D230">IF(ROW()=ROW(D224),C227,INDEX(E224:E237,ROW()-ROW(D224)))</f>
        <v/>
      </c>
      <c r="E230" s="89" t="str">
        <f>IF(OR(D230="",C226="",C226&lt;=0,F230=""),"",TRIM(MID(D230,LEN(F230)+1+IF(MID(D230,LEN(F230)+1,1)=" ",1,0),99999)))</f>
        <v/>
      </c>
      <c r="F230" s="49" t="str">
        <f>IF(OR(G230="",G230=0,G230="0"),"",IF(LEN(G230)&lt;=C226,G230,IF(LEN(SUBSTITUTE(H230," ",""))=C226+1,LEFT(G230,C226),LEFT(G230,FIND("§",SUBSTITUTE(H230," ","§",LEN(H230)-LEN(SUBSTITUTE(H230," ",""))))-1))))</f>
        <v/>
      </c>
      <c r="G230" s="49" t="str">
        <f t="shared" si="9"/>
        <v/>
      </c>
      <c r="H230" s="49" t="str">
        <f>IF(OR(G230="",G230=0,G230="0"),"",LEFT(G230,C226+1))</f>
        <v/>
      </c>
      <c r="I230" s="49"/>
      <c r="J230" s="107"/>
      <c r="K230" s="246" t="str">
        <f>IF(LEN(TRIM(L230))&gt;0,MAX(K13:K229)+1,"")</f>
        <v/>
      </c>
      <c r="L230" s="110"/>
      <c r="M230" s="107"/>
      <c r="N230" s="150"/>
      <c r="X230" s="3">
        <v>1</v>
      </c>
    </row>
    <row r="231" spans="2:24" ht="15.75">
      <c r="B231" s="829"/>
      <c r="C231" s="55" t="str">
        <f>TRIM(SUBSTITUTE(SUBSTITUTE(C230,"“"," "),"”"," "))</f>
        <v/>
      </c>
      <c r="D231" s="49" t="str" cm="1">
        <f t="array" ref="D231">IF(ROW()=ROW(D224),C227,INDEX(E224:E237,ROW()-ROW(D224)))</f>
        <v/>
      </c>
      <c r="E231" s="89" t="str">
        <f>IF(OR(D231="",C226="",C226&lt;=0,F231=""),"",TRIM(MID(D231,LEN(F231)+1+IF(MID(D231,LEN(F231)+1,1)=" ",1,0),99999)))</f>
        <v/>
      </c>
      <c r="F231" s="49" t="str">
        <f>IF(OR(G231="",G231=0,G231="0"),"",IF(LEN(G231)&lt;=C226,G231,IF(LEN(SUBSTITUTE(H231," ",""))=C226+1,LEFT(G231,C226),LEFT(G231,FIND("§",SUBSTITUTE(H231," ","§",LEN(H231)-LEN(SUBSTITUTE(H231," ",""))))-1))))</f>
        <v/>
      </c>
      <c r="G231" s="49" t="str">
        <f t="shared" si="9"/>
        <v/>
      </c>
      <c r="H231" s="49" t="str">
        <f>IF(OR(G231="",G231=0,G231="0"),"",LEFT(G231,C226+1))</f>
        <v/>
      </c>
      <c r="I231" s="49"/>
      <c r="J231" s="107"/>
      <c r="K231" s="246" t="str">
        <f>IF(LEN(TRIM(L231))&gt;0,MAX(K13:K230)+1,"")</f>
        <v/>
      </c>
      <c r="L231" s="110"/>
      <c r="M231" s="107"/>
      <c r="N231" s="150"/>
      <c r="X231" s="3">
        <v>1</v>
      </c>
    </row>
    <row r="232" spans="2:24" ht="15.75">
      <c r="B232" s="829"/>
      <c r="C232" s="55"/>
      <c r="D232" s="49" t="str" cm="1">
        <f t="array" ref="D232">IF(ROW()=ROW(D224),C227,INDEX(E224:E237,ROW()-ROW(D224)))</f>
        <v/>
      </c>
      <c r="E232" s="89" t="str">
        <f>IF(OR(D232="",C226="",C226&lt;=0,F232=""),"",TRIM(MID(D232,LEN(F232)+1+IF(MID(D232,LEN(F232)+1,1)=" ",1,0),99999)))</f>
        <v/>
      </c>
      <c r="F232" s="49" t="str">
        <f>IF(OR(G232="",G232=0,G232="0"),"",IF(LEN(G232)&lt;=C226,G232,IF(LEN(SUBSTITUTE(H232," ",""))=C226+1,LEFT(G232,C226),LEFT(G232,FIND("§",SUBSTITUTE(H232," ","§",LEN(H232)-LEN(SUBSTITUTE(H232," ",""))))-1))))</f>
        <v/>
      </c>
      <c r="G232" s="49" t="str">
        <f t="shared" si="9"/>
        <v/>
      </c>
      <c r="H232" s="49" t="str">
        <f>IF(OR(G232="",G232=0,G232="0"),"",LEFT(G232,C226+1))</f>
        <v/>
      </c>
      <c r="I232" s="49"/>
      <c r="J232" s="107"/>
      <c r="K232" s="246" t="str">
        <f>IF(LEN(TRIM(L232))&gt;0,MAX(K13:K231)+1,"")</f>
        <v/>
      </c>
      <c r="L232" s="110"/>
      <c r="M232" s="107"/>
      <c r="N232" s="150"/>
      <c r="X232" s="3">
        <v>1</v>
      </c>
    </row>
    <row r="233" spans="2:24" ht="15.75">
      <c r="B233" s="829"/>
      <c r="C233" s="55"/>
      <c r="D233" s="49" t="str" cm="1">
        <f t="array" ref="D233">IF(ROW()=ROW(D224),C227,INDEX(E224:E237,ROW()-ROW(D224)))</f>
        <v/>
      </c>
      <c r="E233" s="89" t="str">
        <f>IF(OR(D233="",C226="",C226&lt;=0,F233=""),"",TRIM(MID(D233,LEN(F233)+1+IF(MID(D233,LEN(F233)+1,1)=" ",1,0),99999)))</f>
        <v/>
      </c>
      <c r="F233" s="49" t="str">
        <f>IF(OR(G233="",G233=0,G233="0"),"",IF(LEN(G233)&lt;=C226,G233,IF(LEN(SUBSTITUTE(H233," ",""))=C226+1,LEFT(G233,C226),LEFT(G233,FIND("§",SUBSTITUTE(H233," ","§",LEN(H233)-LEN(SUBSTITUTE(H233," ",""))))-1))))</f>
        <v/>
      </c>
      <c r="G233" s="49" t="str">
        <f t="shared" si="9"/>
        <v/>
      </c>
      <c r="H233" s="49" t="str">
        <f>IF(OR(G233="",G233=0,G233="0"),"",LEFT(G233,C226+1))</f>
        <v/>
      </c>
      <c r="I233" s="49"/>
      <c r="J233" s="107"/>
      <c r="K233" s="246" t="str">
        <f>IF(LEN(TRIM(L233))&gt;0,MAX(K13:K232)+1,"")</f>
        <v/>
      </c>
      <c r="L233" s="110"/>
      <c r="M233" s="107"/>
      <c r="N233" s="150"/>
      <c r="X233" s="3">
        <v>1</v>
      </c>
    </row>
    <row r="234" spans="2:24" ht="15.75">
      <c r="B234" s="829"/>
      <c r="C234" s="55"/>
      <c r="D234" s="49" t="str" cm="1">
        <f t="array" ref="D234">IF(ROW()=ROW(D224),C227,INDEX(E224:E237,ROW()-ROW(D224)))</f>
        <v/>
      </c>
      <c r="E234" s="89" t="str">
        <f>IF(OR(D234="",C226="",C226&lt;=0,F234=""),"",TRIM(MID(D234,LEN(F234)+1+IF(MID(D234,LEN(F234)+1,1)=" ",1,0),99999)))</f>
        <v/>
      </c>
      <c r="F234" s="49" t="str">
        <f>IF(OR(G234="",G234=0,G234="0"),"",IF(LEN(G234)&lt;=C226,G234,IF(LEN(SUBSTITUTE(H234," ",""))=C226+1,LEFT(G234,C226),LEFT(G234,FIND("§",SUBSTITUTE(H234," ","§",LEN(H234)-LEN(SUBSTITUTE(H234," ",""))))-1))))</f>
        <v/>
      </c>
      <c r="G234" s="49" t="str">
        <f t="shared" si="9"/>
        <v/>
      </c>
      <c r="H234" s="49" t="str">
        <f>IF(OR(G234="",G234=0,G234="0"),"",LEFT(G234,C226+1))</f>
        <v/>
      </c>
      <c r="I234" s="49"/>
      <c r="J234" s="107"/>
      <c r="K234" s="246" t="str">
        <f>IF(LEN(TRIM(L234))&gt;0,MAX(K13:K233)+1,"")</f>
        <v/>
      </c>
      <c r="L234" s="110"/>
      <c r="M234" s="107"/>
      <c r="N234" s="150"/>
      <c r="X234" s="3">
        <v>1</v>
      </c>
    </row>
    <row r="235" spans="2:24" ht="15.75">
      <c r="B235" s="829"/>
      <c r="C235" s="55"/>
      <c r="D235" s="49" t="str" cm="1">
        <f t="array" ref="D235">IF(ROW()=ROW(D224),C227,INDEX(E224:E237,ROW()-ROW(D224)))</f>
        <v/>
      </c>
      <c r="E235" s="89" t="str">
        <f>IF(OR(D235="",C226="",C226&lt;=0,F235=""),"",TRIM(MID(D235,LEN(F235)+1+IF(MID(D235,LEN(F235)+1,1)=" ",1,0),99999)))</f>
        <v/>
      </c>
      <c r="F235" s="49" t="str">
        <f>IF(OR(G235="",G235=0,G235="0"),"",IF(LEN(G235)&lt;=C226,G235,IF(LEN(SUBSTITUTE(H235," ",""))=C226+1,LEFT(G235,C226),LEFT(G235,FIND("§",SUBSTITUTE(H235," ","§",LEN(H235)-LEN(SUBSTITUTE(H235," ",""))))-1))))</f>
        <v/>
      </c>
      <c r="G235" s="49" t="str">
        <f t="shared" si="9"/>
        <v/>
      </c>
      <c r="H235" s="49" t="str">
        <f>IF(OR(G235="",G235=0,G235="0"),"",LEFT(G235,C226+1))</f>
        <v/>
      </c>
      <c r="I235" s="49"/>
      <c r="J235" s="107"/>
      <c r="K235" s="246" t="str">
        <f>IF(LEN(TRIM(L235))&gt;0,MAX(K13:K234)+1,"")</f>
        <v/>
      </c>
      <c r="L235" s="110"/>
      <c r="M235" s="107"/>
      <c r="N235" s="150"/>
      <c r="X235" s="3">
        <v>1</v>
      </c>
    </row>
    <row r="236" spans="2:24" ht="15.75">
      <c r="B236" s="829"/>
      <c r="C236" s="55"/>
      <c r="D236" s="49" t="str" cm="1">
        <f t="array" ref="D236">IF(ROW()=ROW(D224),C227,INDEX(E224:E237,ROW()-ROW(D224)))</f>
        <v/>
      </c>
      <c r="E236" s="89" t="str">
        <f>IF(OR(D236="",C226="",C226&lt;=0,F236=""),"",TRIM(MID(D236,LEN(F236)+1+IF(MID(D236,LEN(F236)+1,1)=" ",1,0),99999)))</f>
        <v/>
      </c>
      <c r="F236" s="49" t="str">
        <f>IF(OR(G236="",G236=0,G236="0"),"",IF(LEN(G236)&lt;=C226,G236,IF(LEN(SUBSTITUTE(H236," ",""))=C226+1,LEFT(G236,C226),LEFT(G236,FIND("§",SUBSTITUTE(H236," ","§",LEN(H236)-LEN(SUBSTITUTE(H236," ",""))))-1))))</f>
        <v/>
      </c>
      <c r="G236" s="49" t="str">
        <f t="shared" si="9"/>
        <v/>
      </c>
      <c r="H236" s="49" t="str">
        <f>IF(OR(G236="",G236=0,G236="0"),"",LEFT(G236,C226+1))</f>
        <v/>
      </c>
      <c r="I236" s="49"/>
      <c r="J236" s="107"/>
      <c r="K236" s="246" t="str">
        <f>IF(LEN(TRIM(L236))&gt;0,MAX(K13:K235)+1,"")</f>
        <v/>
      </c>
      <c r="L236" s="110"/>
      <c r="M236" s="107"/>
      <c r="N236" s="150"/>
      <c r="X236" s="3">
        <v>1</v>
      </c>
    </row>
    <row r="237" spans="2:24" ht="15.75">
      <c r="B237" s="829"/>
      <c r="C237" s="55"/>
      <c r="D237" s="49" t="str" cm="1">
        <f t="array" ref="D237">IF(ROW()=ROW(D224),C227,INDEX(E224:E237,ROW()-ROW(D224)))</f>
        <v/>
      </c>
      <c r="E237" s="89" t="str">
        <f>IF(OR(D237="",C226="",C226&lt;=0,F237=""),"",TRIM(MID(D237,LEN(F237)+1+IF(MID(D237,LEN(F237)+1,1)=" ",1,0),99999)))</f>
        <v/>
      </c>
      <c r="F237" s="49" t="str">
        <f>IF(OR(G237="",G237=0,G237="0"),"",IF(LEN(G237)&lt;=C226,G237,IF(LEN(SUBSTITUTE(H237," ",""))=C226+1,LEFT(G237,C226),LEFT(G237,FIND("§",SUBSTITUTE(H237," ","§",LEN(H237)-LEN(SUBSTITUTE(H237," ",""))))-1))))</f>
        <v/>
      </c>
      <c r="G237" s="49" t="str">
        <f t="shared" si="9"/>
        <v/>
      </c>
      <c r="H237" s="49" t="str">
        <f>IF(OR(G237="",G237=0,G237="0"),"",LEFT(G237,C226+1))</f>
        <v/>
      </c>
      <c r="I237" s="49"/>
      <c r="J237" s="107"/>
      <c r="K237" s="246" t="str">
        <f>IF(LEN(TRIM(L237))&gt;0,MAX(K13:K236)+1,"")</f>
        <v/>
      </c>
      <c r="L237" s="110"/>
      <c r="M237" s="107"/>
      <c r="N237" s="150"/>
      <c r="X237" s="3">
        <v>1</v>
      </c>
    </row>
    <row r="238" spans="2:24" ht="15.75">
      <c r="B238" s="829"/>
      <c r="C238" s="88" t="str">
        <f>IF(TRIM(SUBSTITUTE(J30,CHAR(160),""))="","",J30)</f>
        <v/>
      </c>
      <c r="D238" s="49" t="str" cm="1">
        <f t="array" ref="D238">IF(ROW()=ROW(D238),C241,INDEX(E238:E251,ROW()-ROW(D238)))</f>
        <v/>
      </c>
      <c r="E238" s="89" t="str">
        <f>IF(OR(D238="",C240="",C240&lt;=0,F238=""),"",TRIM(MID(D238,LEN(F238)+1+IF(MID(D238,LEN(F238)+1,1)=" ",1,0),99999)))</f>
        <v/>
      </c>
      <c r="F238" s="49" t="str">
        <f>IF(OR(G238="",G238=0,G238="0"),"",IF(LEN(G238)&lt;=C240,G238,IF(LEN(SUBSTITUTE(H238," ",""))=C240+1,LEFT(G238,C240),LEFT(G238,FIND("§",SUBSTITUTE(H238," ","§",LEN(H238)-LEN(SUBSTITUTE(H238," ",""))))-1))))</f>
        <v/>
      </c>
      <c r="G238" s="49" t="str">
        <f t="shared" si="9"/>
        <v/>
      </c>
      <c r="H238" s="49" t="str">
        <f>IF(OR(G238="",G238=0,G238="0"),"",LEFT(G238,C240+1))</f>
        <v/>
      </c>
      <c r="I238" s="49"/>
      <c r="J238" s="107"/>
      <c r="K238" s="246" t="str">
        <f>IF(LEN(TRIM(L238))&gt;0,MAX(K13:K237)+1,"")</f>
        <v/>
      </c>
      <c r="L238" s="110"/>
      <c r="M238" s="107"/>
      <c r="N238" s="150"/>
      <c r="X238" s="3">
        <v>1</v>
      </c>
    </row>
    <row r="239" spans="2:24" ht="15.75">
      <c r="B239" s="829"/>
      <c r="C239" s="55" t="str">
        <f>TRIM(SUBSTITUTE(SUBSTITUTE(SUBSTITUTE(SUBSTITUTE(SUBSTITUTE(SUBSTITUTE(SUBSTITUTE(SUBSTITUTE(SUBSTITUTE(CLEAN(IF(OR(LEFT(C238,1)="-",LEFT(C238,1)="="),MID(C238,2,99999),C238)),"—","-"),"–","-"),CHAR(160)," "),CHAR(9)," "),CHAR(13)," "),CHAR(10)," ")," "," ")," "," ")," "," "))</f>
        <v/>
      </c>
      <c r="D239" s="49" t="str" cm="1">
        <f t="array" ref="D239">IF(ROW()=ROW(D238),C241,INDEX(E238:E251,ROW()-ROW(D238)))</f>
        <v/>
      </c>
      <c r="E239" s="89" t="str">
        <f>IF(OR(D239="",C240="",C240&lt;=0,F239=""),"",TRIM(MID(D239,LEN(F239)+1+IF(MID(D239,LEN(F239)+1,1)=" ",1,0),99999)))</f>
        <v/>
      </c>
      <c r="F239" s="49" t="str">
        <f>IF(OR(G239="",G239=0,G239="0"),"",IF(LEN(G239)&lt;=C240,G239,IF(LEN(SUBSTITUTE(H239," ",""))=C240+1,LEFT(G239,C240),LEFT(G239,FIND("§",SUBSTITUTE(H239," ","§",LEN(H239)-LEN(SUBSTITUTE(H239," ",""))))-1))))</f>
        <v/>
      </c>
      <c r="G239" s="49" t="str">
        <f t="shared" si="9"/>
        <v/>
      </c>
      <c r="H239" s="49" t="str">
        <f>IF(OR(G239="",G239=0,G239="0"),"",LEFT(G239,C240+1))</f>
        <v/>
      </c>
      <c r="I239" s="49"/>
      <c r="J239" s="107"/>
      <c r="K239" s="246" t="str">
        <f>IF(LEN(TRIM(L239))&gt;0,MAX(K13:K238)+1,"")</f>
        <v/>
      </c>
      <c r="L239" s="110"/>
      <c r="M239" s="107"/>
      <c r="N239" s="150"/>
      <c r="X239" s="3">
        <v>1</v>
      </c>
    </row>
    <row r="240" spans="2:24" ht="15.75">
      <c r="B240" s="829"/>
      <c r="C240" s="92">
        <f>C11</f>
        <v>120</v>
      </c>
      <c r="D240" s="49" t="str" cm="1">
        <f t="array" ref="D240">IF(ROW()=ROW(D238),C241,INDEX(E238:E251,ROW()-ROW(D238)))</f>
        <v/>
      </c>
      <c r="E240" s="89" t="str">
        <f>IF(OR(D240="",C240="",C240&lt;=0,F240=""),"",TRIM(MID(D240,LEN(F240)+1+IF(MID(D240,LEN(F240)+1,1)=" ",1,0),99999)))</f>
        <v/>
      </c>
      <c r="F240" s="49" t="str">
        <f>IF(OR(G240="",G240=0,G240="0"),"",IF(LEN(G240)&lt;=C240,G240,IF(LEN(SUBSTITUTE(H240," ",""))=C240+1,LEFT(G240,C240),LEFT(G240,FIND("§",SUBSTITUTE(H240," ","§",LEN(H240)-LEN(SUBSTITUTE(H240," ",""))))-1))))</f>
        <v/>
      </c>
      <c r="G240" s="49" t="str">
        <f t="shared" si="9"/>
        <v/>
      </c>
      <c r="H240" s="49" t="str">
        <f>IF(OR(G240="",G240=0,G240="0"),"",LEFT(G240,C240+1))</f>
        <v/>
      </c>
      <c r="I240" s="49"/>
      <c r="J240" s="107"/>
      <c r="K240" s="246" t="str">
        <f>IF(LEN(TRIM(L240))&gt;0,MAX(K13:K239)+1,"")</f>
        <v/>
      </c>
      <c r="L240" s="110"/>
      <c r="M240" s="107"/>
      <c r="N240" s="150"/>
      <c r="X240" s="3">
        <v>1</v>
      </c>
    </row>
    <row r="241" spans="2:24" ht="15.75">
      <c r="B241" s="829"/>
      <c r="C241" s="55" t="str">
        <f>IF(UPPER(TRIM(C12))="X",C245,C239)</f>
        <v/>
      </c>
      <c r="D241" s="49" t="str" cm="1">
        <f t="array" ref="D241">IF(ROW()=ROW(D238),C241,INDEX(E238:E251,ROW()-ROW(D238)))</f>
        <v/>
      </c>
      <c r="E241" s="89" t="str">
        <f>IF(OR(D241="",C240="",C240&lt;=0,F241=""),"",TRIM(MID(D241,LEN(F241)+1+IF(MID(D241,LEN(F241)+1,1)=" ",1,0),99999)))</f>
        <v/>
      </c>
      <c r="F241" s="49" t="str">
        <f>IF(OR(G241="",G241=0,G241="0"),"",IF(LEN(G241)&lt;=C240,G241,IF(LEN(SUBSTITUTE(H241," ",""))=C240+1,LEFT(G241,C240),LEFT(G241,FIND("§",SUBSTITUTE(H241," ","§",LEN(H241)-LEN(SUBSTITUTE(H241," ",""))))-1))))</f>
        <v/>
      </c>
      <c r="G241" s="49" t="str">
        <f t="shared" si="9"/>
        <v/>
      </c>
      <c r="H241" s="49" t="str">
        <f>IF(OR(G241="",G241=0,G241="0"),"",LEFT(G241,C240+1))</f>
        <v/>
      </c>
      <c r="I241" s="49"/>
      <c r="J241" s="107"/>
      <c r="K241" s="246" t="str">
        <f>IF(LEN(TRIM(L241))&gt;0,MAX(K13:K240)+1,"")</f>
        <v/>
      </c>
      <c r="L241" s="110"/>
      <c r="M241" s="107"/>
      <c r="N241" s="150"/>
      <c r="X241" s="3">
        <v>1</v>
      </c>
    </row>
    <row r="242" spans="2:24" ht="15.75">
      <c r="B242" s="829"/>
      <c r="C242" s="94" t="str">
        <f>TRIM(SUBSTITUTE(SUBSTITUTE(SUBSTITUTE(SUBSTITUTE(SUBSTITUTE(SUBSTITUTE(SUBSTITUTE(SUBSTITUTE(SUBSTITUTE(SUBSTITUTE(C239,","," "),";"," "),":"," "),"!"," "),"?"," "),"…"," "),"»"," "),"«"," "),"/"," "),"."," "))</f>
        <v/>
      </c>
      <c r="D242" s="49" t="str" cm="1">
        <f t="array" ref="D242">IF(ROW()=ROW(D238),C241,INDEX(E238:E251,ROW()-ROW(D238)))</f>
        <v/>
      </c>
      <c r="E242" s="89" t="str">
        <f>IF(OR(D242="",C240="",C240&lt;=0,F242=""),"",TRIM(MID(D242,LEN(F242)+1+IF(MID(D242,LEN(F242)+1,1)=" ",1,0),99999)))</f>
        <v/>
      </c>
      <c r="F242" s="49" t="str">
        <f>IF(OR(G242="",G242=0,G242="0"),"",IF(LEN(G242)&lt;=C240,G242,IF(LEN(SUBSTITUTE(H242," ",""))=C240+1,LEFT(G242,C240),LEFT(G242,FIND("§",SUBSTITUTE(H242," ","§",LEN(H242)-LEN(SUBSTITUTE(H242," ",""))))-1))))</f>
        <v/>
      </c>
      <c r="G242" s="49" t="str">
        <f t="shared" si="9"/>
        <v/>
      </c>
      <c r="H242" s="49" t="str">
        <f>IF(OR(G242="",G242=0,G242="0"),"",LEFT(G242,C240+1))</f>
        <v/>
      </c>
      <c r="I242" s="49"/>
      <c r="J242" s="107"/>
      <c r="K242" s="246" t="str">
        <f>IF(LEN(TRIM(L242))&gt;0,MAX(K13:K241)+1,"")</f>
        <v/>
      </c>
      <c r="L242" s="110"/>
      <c r="M242" s="107"/>
      <c r="N242" s="150"/>
      <c r="X242" s="3">
        <v>1</v>
      </c>
    </row>
    <row r="243" spans="2:24" ht="15.75">
      <c r="B243" s="829"/>
      <c r="C243" s="49" t="str">
        <f>TRIM(SUBSTITUTE(SUBSTITUTE(SUBSTITUTE(SUBSTITUTE(SUBSTITUTE(SUBSTITUTE(SUBSTITUTE(SUBSTITUTE(C242,"("," "),")"," "),CHAR(34)," "),"-"," "),"_"," "),"&lt;"," "),"&gt;"," "),"="," "))</f>
        <v/>
      </c>
      <c r="D243" s="49" t="str" cm="1">
        <f t="array" ref="D243">IF(ROW()=ROW(D238),C241,INDEX(E238:E251,ROW()-ROW(D238)))</f>
        <v/>
      </c>
      <c r="E243" s="89" t="str">
        <f>IF(OR(D243="",C240="",C240&lt;=0,F243=""),"",TRIM(MID(D243,LEN(F243)+1+IF(MID(D243,LEN(F243)+1,1)=" ",1,0),99999)))</f>
        <v/>
      </c>
      <c r="F243" s="49" t="str">
        <f>IF(OR(G243="",G243=0,G243="0"),"",IF(LEN(G243)&lt;=C240,G243,IF(LEN(SUBSTITUTE(H243," ",""))=C240+1,LEFT(G243,C240),LEFT(G243,FIND("§",SUBSTITUTE(H243," ","§",LEN(H243)-LEN(SUBSTITUTE(H243," ",""))))-1))))</f>
        <v/>
      </c>
      <c r="G243" s="49" t="str">
        <f t="shared" si="9"/>
        <v/>
      </c>
      <c r="H243" s="49" t="str">
        <f>IF(OR(G243="",G243=0,G243="0"),"",LEFT(G243,C240+1))</f>
        <v/>
      </c>
      <c r="I243" s="49"/>
      <c r="J243" s="107"/>
      <c r="K243" s="246" t="str">
        <f>IF(LEN(TRIM(L243))&gt;0,MAX(K13:K242)+1,"")</f>
        <v/>
      </c>
      <c r="L243" s="110"/>
      <c r="M243" s="107"/>
      <c r="N243" s="150"/>
      <c r="X243" s="3">
        <v>1</v>
      </c>
    </row>
    <row r="244" spans="2:24" ht="15.75">
      <c r="B244" s="829"/>
      <c r="C244" s="55" t="str">
        <f>TRIM(SUBSTITUTE(SUBSTITUTE(SUBSTITUTE(SUBSTITUTE(C243,"►"," "),"▼"," "),"▲"," "),"◄"," "))</f>
        <v/>
      </c>
      <c r="D244" s="49" t="str" cm="1">
        <f t="array" ref="D244">IF(ROW()=ROW(D238),C241,INDEX(E238:E251,ROW()-ROW(D238)))</f>
        <v/>
      </c>
      <c r="E244" s="89" t="str">
        <f>IF(OR(D244="",C240="",C240&lt;=0,F244=""),"",TRIM(MID(D244,LEN(F244)+1+IF(MID(D244,LEN(F244)+1,1)=" ",1,0),99999)))</f>
        <v/>
      </c>
      <c r="F244" s="49" t="str">
        <f>IF(OR(G244="",G244=0,G244="0"),"",IF(LEN(G244)&lt;=C240,G244,IF(LEN(SUBSTITUTE(H244," ",""))=C240+1,LEFT(G244,C240),LEFT(G244,FIND("§",SUBSTITUTE(H244," ","§",LEN(H244)-LEN(SUBSTITUTE(H244," ",""))))-1))))</f>
        <v/>
      </c>
      <c r="G244" s="49" t="str">
        <f t="shared" si="9"/>
        <v/>
      </c>
      <c r="H244" s="49" t="str">
        <f>IF(OR(G244="",G244=0,G244="0"),"",LEFT(G244,C240+1))</f>
        <v/>
      </c>
      <c r="I244" s="49"/>
      <c r="J244" s="107"/>
      <c r="K244" s="246" t="str">
        <f>IF(LEN(TRIM(L244))&gt;0,MAX(K13:K243)+1,"")</f>
        <v/>
      </c>
      <c r="L244" s="110"/>
      <c r="M244" s="107"/>
      <c r="N244" s="150"/>
      <c r="X244" s="3">
        <v>1</v>
      </c>
    </row>
    <row r="245" spans="2:24" ht="15.75">
      <c r="B245" s="829"/>
      <c r="C245" s="55" t="str">
        <f>TRIM(SUBSTITUTE(SUBSTITUTE(C244,"“"," "),"”"," "))</f>
        <v/>
      </c>
      <c r="D245" s="49" t="str" cm="1">
        <f t="array" ref="D245">IF(ROW()=ROW(D238),C241,INDEX(E238:E251,ROW()-ROW(D238)))</f>
        <v/>
      </c>
      <c r="E245" s="89" t="str">
        <f>IF(OR(D245="",C240="",C240&lt;=0,F245=""),"",TRIM(MID(D245,LEN(F245)+1+IF(MID(D245,LEN(F245)+1,1)=" ",1,0),99999)))</f>
        <v/>
      </c>
      <c r="F245" s="49" t="str">
        <f>IF(OR(G245="",G245=0,G245="0"),"",IF(LEN(G245)&lt;=C240,G245,IF(LEN(SUBSTITUTE(H245," ",""))=C240+1,LEFT(G245,C240),LEFT(G245,FIND("§",SUBSTITUTE(H245," ","§",LEN(H245)-LEN(SUBSTITUTE(H245," ",""))))-1))))</f>
        <v/>
      </c>
      <c r="G245" s="49" t="str">
        <f t="shared" si="9"/>
        <v/>
      </c>
      <c r="H245" s="49" t="str">
        <f>IF(OR(G245="",G245=0,G245="0"),"",LEFT(G245,C240+1))</f>
        <v/>
      </c>
      <c r="I245" s="49"/>
      <c r="J245" s="107"/>
      <c r="K245" s="246" t="str">
        <f>IF(LEN(TRIM(L245))&gt;0,MAX(K13:K244)+1,"")</f>
        <v/>
      </c>
      <c r="L245" s="110"/>
      <c r="M245" s="107"/>
      <c r="N245" s="150"/>
      <c r="X245" s="3">
        <v>1</v>
      </c>
    </row>
    <row r="246" spans="2:24" ht="15.75">
      <c r="B246" s="829"/>
      <c r="C246" s="55"/>
      <c r="D246" s="49" t="str" cm="1">
        <f t="array" ref="D246">IF(ROW()=ROW(D238),C241,INDEX(E238:E251,ROW()-ROW(D238)))</f>
        <v/>
      </c>
      <c r="E246" s="89" t="str">
        <f>IF(OR(D246="",C240="",C240&lt;=0,F246=""),"",TRIM(MID(D246,LEN(F246)+1+IF(MID(D246,LEN(F246)+1,1)=" ",1,0),99999)))</f>
        <v/>
      </c>
      <c r="F246" s="49" t="str">
        <f>IF(OR(G246="",G246=0,G246="0"),"",IF(LEN(G246)&lt;=C240,G246,IF(LEN(SUBSTITUTE(H246," ",""))=C240+1,LEFT(G246,C240),LEFT(G246,FIND("§",SUBSTITUTE(H246," ","§",LEN(H246)-LEN(SUBSTITUTE(H246," ",""))))-1))))</f>
        <v/>
      </c>
      <c r="G246" s="49" t="str">
        <f t="shared" si="9"/>
        <v/>
      </c>
      <c r="H246" s="49" t="str">
        <f>IF(OR(G246="",G246=0,G246="0"),"",LEFT(G246,C240+1))</f>
        <v/>
      </c>
      <c r="I246" s="49"/>
      <c r="J246" s="107"/>
      <c r="K246" s="246" t="str">
        <f>IF(LEN(TRIM(L246))&gt;0,MAX(K13:K245)+1,"")</f>
        <v/>
      </c>
      <c r="L246" s="110"/>
      <c r="M246" s="107"/>
      <c r="N246" s="150"/>
      <c r="X246" s="3">
        <v>1</v>
      </c>
    </row>
    <row r="247" spans="2:24" ht="15.75">
      <c r="B247" s="829"/>
      <c r="C247" s="55"/>
      <c r="D247" s="49" t="str" cm="1">
        <f t="array" ref="D247">IF(ROW()=ROW(D238),C241,INDEX(E238:E251,ROW()-ROW(D238)))</f>
        <v/>
      </c>
      <c r="E247" s="89" t="str">
        <f>IF(OR(D247="",C240="",C240&lt;=0,F247=""),"",TRIM(MID(D247,LEN(F247)+1+IF(MID(D247,LEN(F247)+1,1)=" ",1,0),99999)))</f>
        <v/>
      </c>
      <c r="F247" s="49" t="str">
        <f>IF(OR(G247="",G247=0,G247="0"),"",IF(LEN(G247)&lt;=C240,G247,IF(LEN(SUBSTITUTE(H247," ",""))=C240+1,LEFT(G247,C240),LEFT(G247,FIND("§",SUBSTITUTE(H247," ","§",LEN(H247)-LEN(SUBSTITUTE(H247," ",""))))-1))))</f>
        <v/>
      </c>
      <c r="G247" s="49" t="str">
        <f t="shared" si="9"/>
        <v/>
      </c>
      <c r="H247" s="49" t="str">
        <f>IF(OR(G247="",G247=0,G247="0"),"",LEFT(G247,C240+1))</f>
        <v/>
      </c>
      <c r="I247" s="49"/>
      <c r="J247" s="107"/>
      <c r="K247" s="246" t="str">
        <f>IF(LEN(TRIM(L247))&gt;0,MAX(K13:K246)+1,"")</f>
        <v/>
      </c>
      <c r="L247" s="110"/>
      <c r="M247" s="107"/>
      <c r="N247" s="150"/>
      <c r="X247" s="3">
        <v>1</v>
      </c>
    </row>
    <row r="248" spans="2:24" ht="15.75">
      <c r="B248" s="829"/>
      <c r="C248" s="55"/>
      <c r="D248" s="49" t="str" cm="1">
        <f t="array" ref="D248">IF(ROW()=ROW(D238),C241,INDEX(E238:E251,ROW()-ROW(D238)))</f>
        <v/>
      </c>
      <c r="E248" s="89" t="str">
        <f>IF(OR(D248="",C240="",C240&lt;=0,F248=""),"",TRIM(MID(D248,LEN(F248)+1+IF(MID(D248,LEN(F248)+1,1)=" ",1,0),99999)))</f>
        <v/>
      </c>
      <c r="F248" s="49" t="str">
        <f>IF(OR(G248="",G248=0,G248="0"),"",IF(LEN(G248)&lt;=C240,G248,IF(LEN(SUBSTITUTE(H248," ",""))=C240+1,LEFT(G248,C240),LEFT(G248,FIND("§",SUBSTITUTE(H248," ","§",LEN(H248)-LEN(SUBSTITUTE(H248," ",""))))-1))))</f>
        <v/>
      </c>
      <c r="G248" s="49" t="str">
        <f t="shared" si="9"/>
        <v/>
      </c>
      <c r="H248" s="49" t="str">
        <f>IF(OR(G248="",G248=0,G248="0"),"",LEFT(G248,C240+1))</f>
        <v/>
      </c>
      <c r="I248" s="49"/>
      <c r="J248" s="107"/>
      <c r="K248" s="246" t="str">
        <f>IF(LEN(TRIM(L248))&gt;0,MAX(K13:K247)+1,"")</f>
        <v/>
      </c>
      <c r="L248" s="110"/>
      <c r="M248" s="107"/>
      <c r="N248" s="150"/>
      <c r="X248" s="3">
        <v>1</v>
      </c>
    </row>
    <row r="249" spans="2:24" ht="15.75">
      <c r="B249" s="829"/>
      <c r="C249" s="55"/>
      <c r="D249" s="49" t="str" cm="1">
        <f t="array" ref="D249">IF(ROW()=ROW(D238),C241,INDEX(E238:E251,ROW()-ROW(D238)))</f>
        <v/>
      </c>
      <c r="E249" s="89" t="str">
        <f>IF(OR(D249="",C240="",C240&lt;=0,F249=""),"",TRIM(MID(D249,LEN(F249)+1+IF(MID(D249,LEN(F249)+1,1)=" ",1,0),99999)))</f>
        <v/>
      </c>
      <c r="F249" s="49" t="str">
        <f>IF(OR(G249="",G249=0,G249="0"),"",IF(LEN(G249)&lt;=C240,G249,IF(LEN(SUBSTITUTE(H249," ",""))=C240+1,LEFT(G249,C240),LEFT(G249,FIND("§",SUBSTITUTE(H249," ","§",LEN(H249)-LEN(SUBSTITUTE(H249," ",""))))-1))))</f>
        <v/>
      </c>
      <c r="G249" s="49" t="str">
        <f t="shared" si="9"/>
        <v/>
      </c>
      <c r="H249" s="49" t="str">
        <f>IF(OR(G249="",G249=0,G249="0"),"",LEFT(G249,C240+1))</f>
        <v/>
      </c>
      <c r="I249" s="49"/>
      <c r="J249" s="107"/>
      <c r="K249" s="246" t="str">
        <f>IF(LEN(TRIM(L249))&gt;0,MAX(K13:K248)+1,"")</f>
        <v/>
      </c>
      <c r="L249" s="110"/>
      <c r="M249" s="107"/>
      <c r="N249" s="150"/>
      <c r="X249" s="3">
        <v>1</v>
      </c>
    </row>
    <row r="250" spans="2:24" ht="15.75">
      <c r="B250" s="829"/>
      <c r="C250" s="55"/>
      <c r="D250" s="49" t="str" cm="1">
        <f t="array" ref="D250">IF(ROW()=ROW(D238),C241,INDEX(E238:E251,ROW()-ROW(D238)))</f>
        <v/>
      </c>
      <c r="E250" s="89" t="str">
        <f>IF(OR(D250="",C240="",C240&lt;=0,F250=""),"",TRIM(MID(D250,LEN(F250)+1+IF(MID(D250,LEN(F250)+1,1)=" ",1,0),99999)))</f>
        <v/>
      </c>
      <c r="F250" s="49" t="str">
        <f>IF(OR(G250="",G250=0,G250="0"),"",IF(LEN(G250)&lt;=C240,G250,IF(LEN(SUBSTITUTE(H250," ",""))=C240+1,LEFT(G250,C240),LEFT(G250,FIND("§",SUBSTITUTE(H250," ","§",LEN(H250)-LEN(SUBSTITUTE(H250," ",""))))-1))))</f>
        <v/>
      </c>
      <c r="G250" s="49" t="str">
        <f t="shared" si="9"/>
        <v/>
      </c>
      <c r="H250" s="49" t="str">
        <f>IF(OR(G250="",G250=0,G250="0"),"",LEFT(G250,C240+1))</f>
        <v/>
      </c>
      <c r="I250" s="49"/>
      <c r="J250" s="107"/>
      <c r="K250" s="246" t="str">
        <f>IF(LEN(TRIM(L250))&gt;0,MAX(K13:K249)+1,"")</f>
        <v/>
      </c>
      <c r="L250" s="110"/>
      <c r="M250" s="107"/>
      <c r="N250" s="150"/>
      <c r="X250" s="3">
        <v>1</v>
      </c>
    </row>
    <row r="251" spans="2:24" ht="15.75">
      <c r="B251" s="829"/>
      <c r="C251" s="55"/>
      <c r="D251" s="49" t="str" cm="1">
        <f t="array" ref="D251">IF(ROW()=ROW(D238),C241,INDEX(E238:E251,ROW()-ROW(D238)))</f>
        <v/>
      </c>
      <c r="E251" s="89" t="str">
        <f>IF(OR(D251="",C240="",C240&lt;=0,F251=""),"",TRIM(MID(D251,LEN(F251)+1+IF(MID(D251,LEN(F251)+1,1)=" ",1,0),99999)))</f>
        <v/>
      </c>
      <c r="F251" s="49" t="str">
        <f>IF(OR(G251="",G251=0,G251="0"),"",IF(LEN(G251)&lt;=C240,G251,IF(LEN(SUBSTITUTE(H251," ",""))=C240+1,LEFT(G251,C240),LEFT(G251,FIND("§",SUBSTITUTE(H251," ","§",LEN(H251)-LEN(SUBSTITUTE(H251," ",""))))-1))))</f>
        <v/>
      </c>
      <c r="G251" s="49" t="str">
        <f t="shared" si="9"/>
        <v/>
      </c>
      <c r="H251" s="49" t="str">
        <f>IF(OR(G251="",G251=0,G251="0"),"",LEFT(G251,C240+1))</f>
        <v/>
      </c>
      <c r="I251" s="49"/>
      <c r="J251" s="107"/>
      <c r="K251" s="246" t="str">
        <f>IF(LEN(TRIM(L251))&gt;0,MAX(K13:K250)+1,"")</f>
        <v/>
      </c>
      <c r="L251" s="110"/>
      <c r="M251" s="107"/>
      <c r="N251" s="150"/>
      <c r="X251" s="3">
        <v>1</v>
      </c>
    </row>
    <row r="252" spans="2:24" ht="15.75">
      <c r="B252" s="829"/>
      <c r="C252" s="88" t="str">
        <f>IF(TRIM(SUBSTITUTE(J31,CHAR(160),""))="","",J31)</f>
        <v/>
      </c>
      <c r="D252" s="49" t="str" cm="1">
        <f t="array" ref="D252">IF(ROW()=ROW(D252),C255,INDEX(E252:E265,ROW()-ROW(D252)))</f>
        <v/>
      </c>
      <c r="E252" s="89" t="str">
        <f>IF(OR(D252="",C254="",C254&lt;=0,F252=""),"",TRIM(MID(D252,LEN(F252)+1+IF(MID(D252,LEN(F252)+1,1)=" ",1,0),99999)))</f>
        <v/>
      </c>
      <c r="F252" s="49" t="str">
        <f>IF(OR(G252="",G252=0,G252="0"),"",IF(LEN(G252)&lt;=C254,G252,IF(LEN(SUBSTITUTE(H252," ",""))=C254+1,LEFT(G252,C254),LEFT(G252,FIND("§",SUBSTITUTE(H252," ","§",LEN(H252)-LEN(SUBSTITUTE(H252," ",""))))-1))))</f>
        <v/>
      </c>
      <c r="G252" s="49" t="str">
        <f t="shared" si="9"/>
        <v/>
      </c>
      <c r="H252" s="49" t="str">
        <f>IF(OR(G252="",G252=0,G252="0"),"",LEFT(G252,C254+1))</f>
        <v/>
      </c>
      <c r="I252" s="49"/>
      <c r="J252" s="107"/>
      <c r="K252" s="246" t="str">
        <f>IF(LEN(TRIM(L252))&gt;0,MAX(K13:K251)+1,"")</f>
        <v/>
      </c>
      <c r="L252" s="110"/>
      <c r="M252" s="107"/>
      <c r="N252" s="150"/>
      <c r="X252" s="3">
        <v>1</v>
      </c>
    </row>
    <row r="253" spans="2:24" ht="15.75">
      <c r="B253" s="829"/>
      <c r="C253" s="55" t="str">
        <f>TRIM(SUBSTITUTE(SUBSTITUTE(SUBSTITUTE(SUBSTITUTE(SUBSTITUTE(SUBSTITUTE(SUBSTITUTE(SUBSTITUTE(SUBSTITUTE(CLEAN(IF(OR(LEFT(C252,1)="-",LEFT(C252,1)="="),MID(C252,2,99999),C252)),"—","-"),"–","-"),CHAR(160)," "),CHAR(9)," "),CHAR(13)," "),CHAR(10)," ")," "," ")," "," ")," "," "))</f>
        <v/>
      </c>
      <c r="D253" s="49" t="str" cm="1">
        <f t="array" ref="D253">IF(ROW()=ROW(D252),C255,INDEX(E252:E265,ROW()-ROW(D252)))</f>
        <v/>
      </c>
      <c r="E253" s="89" t="str">
        <f>IF(OR(D253="",C254="",C254&lt;=0,F253=""),"",TRIM(MID(D253,LEN(F253)+1+IF(MID(D253,LEN(F253)+1,1)=" ",1,0),99999)))</f>
        <v/>
      </c>
      <c r="F253" s="49" t="str">
        <f>IF(OR(G253="",G253=0,G253="0"),"",IF(LEN(G253)&lt;=C254,G253,IF(LEN(SUBSTITUTE(H253," ",""))=C254+1,LEFT(G253,C254),LEFT(G253,FIND("§",SUBSTITUTE(H253," ","§",LEN(H253)-LEN(SUBSTITUTE(H253," ",""))))-1))))</f>
        <v/>
      </c>
      <c r="G253" s="49" t="str">
        <f t="shared" si="9"/>
        <v/>
      </c>
      <c r="H253" s="49" t="str">
        <f>IF(OR(G253="",G253=0,G253="0"),"",LEFT(G253,C254+1))</f>
        <v/>
      </c>
      <c r="I253" s="49"/>
      <c r="J253" s="107"/>
      <c r="K253" s="246" t="str">
        <f>IF(LEN(TRIM(L253))&gt;0,MAX(K13:K252)+1,"")</f>
        <v/>
      </c>
      <c r="L253" s="110"/>
      <c r="M253" s="107"/>
      <c r="N253" s="150"/>
      <c r="X253" s="3">
        <v>1</v>
      </c>
    </row>
    <row r="254" spans="2:24" ht="15.75">
      <c r="B254" s="829"/>
      <c r="C254" s="92">
        <f>C11</f>
        <v>120</v>
      </c>
      <c r="D254" s="49" t="str" cm="1">
        <f t="array" ref="D254">IF(ROW()=ROW(D252),C255,INDEX(E252:E265,ROW()-ROW(D252)))</f>
        <v/>
      </c>
      <c r="E254" s="89" t="str">
        <f>IF(OR(D254="",C254="",C254&lt;=0,F254=""),"",TRIM(MID(D254,LEN(F254)+1+IF(MID(D254,LEN(F254)+1,1)=" ",1,0),99999)))</f>
        <v/>
      </c>
      <c r="F254" s="49" t="str">
        <f>IF(OR(G254="",G254=0,G254="0"),"",IF(LEN(G254)&lt;=C254,G254,IF(LEN(SUBSTITUTE(H254," ",""))=C254+1,LEFT(G254,C254),LEFT(G254,FIND("§",SUBSTITUTE(H254," ","§",LEN(H254)-LEN(SUBSTITUTE(H254," ",""))))-1))))</f>
        <v/>
      </c>
      <c r="G254" s="49" t="str">
        <f t="shared" si="9"/>
        <v/>
      </c>
      <c r="H254" s="49" t="str">
        <f>IF(OR(G254="",G254=0,G254="0"),"",LEFT(G254,C254+1))</f>
        <v/>
      </c>
      <c r="I254" s="49"/>
      <c r="J254" s="107"/>
      <c r="K254" s="246" t="str">
        <f>IF(LEN(TRIM(L254))&gt;0,MAX(K13:K253)+1,"")</f>
        <v/>
      </c>
      <c r="L254" s="110"/>
      <c r="M254" s="107"/>
      <c r="N254" s="150"/>
      <c r="X254" s="3">
        <v>1</v>
      </c>
    </row>
    <row r="255" spans="2:24" ht="15.75">
      <c r="B255" s="829"/>
      <c r="C255" s="55" t="str">
        <f>IF(UPPER(TRIM(C12))="X",C259,C253)</f>
        <v/>
      </c>
      <c r="D255" s="49" t="str" cm="1">
        <f t="array" ref="D255">IF(ROW()=ROW(D252),C255,INDEX(E252:E265,ROW()-ROW(D252)))</f>
        <v/>
      </c>
      <c r="E255" s="89" t="str">
        <f>IF(OR(D255="",C254="",C254&lt;=0,F255=""),"",TRIM(MID(D255,LEN(F255)+1+IF(MID(D255,LEN(F255)+1,1)=" ",1,0),99999)))</f>
        <v/>
      </c>
      <c r="F255" s="49" t="str">
        <f>IF(OR(G255="",G255=0,G255="0"),"",IF(LEN(G255)&lt;=C254,G255,IF(LEN(SUBSTITUTE(H255," ",""))=C254+1,LEFT(G255,C254),LEFT(G255,FIND("§",SUBSTITUTE(H255," ","§",LEN(H255)-LEN(SUBSTITUTE(H255," ",""))))-1))))</f>
        <v/>
      </c>
      <c r="G255" s="49" t="str">
        <f t="shared" si="9"/>
        <v/>
      </c>
      <c r="H255" s="49" t="str">
        <f>IF(OR(G255="",G255=0,G255="0"),"",LEFT(G255,C254+1))</f>
        <v/>
      </c>
      <c r="I255" s="49"/>
      <c r="J255" s="107"/>
      <c r="K255" s="246" t="str">
        <f>IF(LEN(TRIM(L255))&gt;0,MAX(K13:K254)+1,"")</f>
        <v/>
      </c>
      <c r="L255" s="110"/>
      <c r="M255" s="107"/>
      <c r="N255" s="150"/>
      <c r="X255" s="3">
        <v>1</v>
      </c>
    </row>
    <row r="256" spans="2:24" ht="15.75">
      <c r="B256" s="829"/>
      <c r="C256" s="94" t="str">
        <f>TRIM(SUBSTITUTE(SUBSTITUTE(SUBSTITUTE(SUBSTITUTE(SUBSTITUTE(SUBSTITUTE(SUBSTITUTE(SUBSTITUTE(SUBSTITUTE(SUBSTITUTE(C253,","," "),";"," "),":"," "),"!"," "),"?"," "),"…"," "),"»"," "),"«"," "),"/"," "),"."," "))</f>
        <v/>
      </c>
      <c r="D256" s="49" t="str" cm="1">
        <f t="array" ref="D256">IF(ROW()=ROW(D252),C255,INDEX(E252:E265,ROW()-ROW(D252)))</f>
        <v/>
      </c>
      <c r="E256" s="89" t="str">
        <f>IF(OR(D256="",C254="",C254&lt;=0,F256=""),"",TRIM(MID(D256,LEN(F256)+1+IF(MID(D256,LEN(F256)+1,1)=" ",1,0),99999)))</f>
        <v/>
      </c>
      <c r="F256" s="49" t="str">
        <f>IF(OR(G256="",G256=0,G256="0"),"",IF(LEN(G256)&lt;=C254,G256,IF(LEN(SUBSTITUTE(H256," ",""))=C254+1,LEFT(G256,C254),LEFT(G256,FIND("§",SUBSTITUTE(H256," ","§",LEN(H256)-LEN(SUBSTITUTE(H256," ",""))))-1))))</f>
        <v/>
      </c>
      <c r="G256" s="49" t="str">
        <f t="shared" si="9"/>
        <v/>
      </c>
      <c r="H256" s="49" t="str">
        <f>IF(OR(G256="",G256=0,G256="0"),"",LEFT(G256,C254+1))</f>
        <v/>
      </c>
      <c r="I256" s="49"/>
      <c r="J256" s="107"/>
      <c r="K256" s="246" t="str">
        <f>IF(LEN(TRIM(L256))&gt;0,MAX(K13:K255)+1,"")</f>
        <v/>
      </c>
      <c r="L256" s="110"/>
      <c r="M256" s="107"/>
      <c r="N256" s="150"/>
      <c r="X256" s="3">
        <v>1</v>
      </c>
    </row>
    <row r="257" spans="2:24" ht="15.75">
      <c r="B257" s="829"/>
      <c r="C257" s="49" t="str">
        <f>TRIM(SUBSTITUTE(SUBSTITUTE(SUBSTITUTE(SUBSTITUTE(SUBSTITUTE(SUBSTITUTE(SUBSTITUTE(SUBSTITUTE(C256,"("," "),")"," "),CHAR(34)," "),"-"," "),"_"," "),"&lt;"," "),"&gt;"," "),"="," "))</f>
        <v/>
      </c>
      <c r="D257" s="49" t="str" cm="1">
        <f t="array" ref="D257">IF(ROW()=ROW(D252),C255,INDEX(E252:E265,ROW()-ROW(D252)))</f>
        <v/>
      </c>
      <c r="E257" s="89" t="str">
        <f>IF(OR(D257="",C254="",C254&lt;=0,F257=""),"",TRIM(MID(D257,LEN(F257)+1+IF(MID(D257,LEN(F257)+1,1)=" ",1,0),99999)))</f>
        <v/>
      </c>
      <c r="F257" s="49" t="str">
        <f>IF(OR(G257="",G257=0,G257="0"),"",IF(LEN(G257)&lt;=C254,G257,IF(LEN(SUBSTITUTE(H257," ",""))=C254+1,LEFT(G257,C254),LEFT(G257,FIND("§",SUBSTITUTE(H257," ","§",LEN(H257)-LEN(SUBSTITUTE(H257," ",""))))-1))))</f>
        <v/>
      </c>
      <c r="G257" s="49" t="str">
        <f t="shared" si="9"/>
        <v/>
      </c>
      <c r="H257" s="49" t="str">
        <f>IF(OR(G257="",G257=0,G257="0"),"",LEFT(G257,C254+1))</f>
        <v/>
      </c>
      <c r="I257" s="49"/>
      <c r="J257" s="107"/>
      <c r="K257" s="246" t="str">
        <f>IF(LEN(TRIM(L257))&gt;0,MAX(K13:K256)+1,"")</f>
        <v/>
      </c>
      <c r="L257" s="110"/>
      <c r="M257" s="107"/>
      <c r="N257" s="150"/>
      <c r="X257" s="3">
        <v>1</v>
      </c>
    </row>
    <row r="258" spans="2:24" ht="15.75">
      <c r="B258" s="829"/>
      <c r="C258" s="55" t="str">
        <f>TRIM(SUBSTITUTE(SUBSTITUTE(SUBSTITUTE(SUBSTITUTE(C257,"►"," "),"▼"," "),"▲"," "),"◄"," "))</f>
        <v/>
      </c>
      <c r="D258" s="49" t="str" cm="1">
        <f t="array" ref="D258">IF(ROW()=ROW(D252),C255,INDEX(E252:E265,ROW()-ROW(D252)))</f>
        <v/>
      </c>
      <c r="E258" s="89" t="str">
        <f>IF(OR(D258="",C254="",C254&lt;=0,F258=""),"",TRIM(MID(D258,LEN(F258)+1+IF(MID(D258,LEN(F258)+1,1)=" ",1,0),99999)))</f>
        <v/>
      </c>
      <c r="F258" s="49" t="str">
        <f>IF(OR(G258="",G258=0,G258="0"),"",IF(LEN(G258)&lt;=C254,G258,IF(LEN(SUBSTITUTE(H258," ",""))=C254+1,LEFT(G258,C254),LEFT(G258,FIND("§",SUBSTITUTE(H258," ","§",LEN(H258)-LEN(SUBSTITUTE(H258," ",""))))-1))))</f>
        <v/>
      </c>
      <c r="G258" s="49" t="str">
        <f t="shared" si="9"/>
        <v/>
      </c>
      <c r="H258" s="49" t="str">
        <f>IF(OR(G258="",G258=0,G258="0"),"",LEFT(G258,C254+1))</f>
        <v/>
      </c>
      <c r="I258" s="49"/>
      <c r="J258" s="107"/>
      <c r="K258" s="246" t="str">
        <f>IF(LEN(TRIM(L258))&gt;0,MAX(K13:K257)+1,"")</f>
        <v/>
      </c>
      <c r="L258" s="110"/>
      <c r="M258" s="107"/>
      <c r="N258" s="150"/>
      <c r="X258" s="3">
        <v>1</v>
      </c>
    </row>
    <row r="259" spans="2:24" ht="15.75">
      <c r="B259" s="829"/>
      <c r="C259" s="55" t="str">
        <f>TRIM(SUBSTITUTE(SUBSTITUTE(C258,"“"," "),"”"," "))</f>
        <v/>
      </c>
      <c r="D259" s="49" t="str" cm="1">
        <f t="array" ref="D259">IF(ROW()=ROW(D252),C255,INDEX(E252:E265,ROW()-ROW(D252)))</f>
        <v/>
      </c>
      <c r="E259" s="89" t="str">
        <f>IF(OR(D259="",C254="",C254&lt;=0,F259=""),"",TRIM(MID(D259,LEN(F259)+1+IF(MID(D259,LEN(F259)+1,1)=" ",1,0),99999)))</f>
        <v/>
      </c>
      <c r="F259" s="49" t="str">
        <f>IF(OR(G259="",G259=0,G259="0"),"",IF(LEN(G259)&lt;=C254,G259,IF(LEN(SUBSTITUTE(H259," ",""))=C254+1,LEFT(G259,C254),LEFT(G259,FIND("§",SUBSTITUTE(H259," ","§",LEN(H259)-LEN(SUBSTITUTE(H259," ",""))))-1))))</f>
        <v/>
      </c>
      <c r="G259" s="49" t="str">
        <f t="shared" si="9"/>
        <v/>
      </c>
      <c r="H259" s="49" t="str">
        <f>IF(OR(G259="",G259=0,G259="0"),"",LEFT(G259,C254+1))</f>
        <v/>
      </c>
      <c r="I259" s="49"/>
      <c r="J259" s="107"/>
      <c r="K259" s="246" t="str">
        <f>IF(LEN(TRIM(L259))&gt;0,MAX(K13:K258)+1,"")</f>
        <v/>
      </c>
      <c r="L259" s="110"/>
      <c r="M259" s="107"/>
      <c r="N259" s="150"/>
      <c r="X259" s="3">
        <v>1</v>
      </c>
    </row>
    <row r="260" spans="2:24" ht="15.75">
      <c r="B260" s="829"/>
      <c r="C260" s="55"/>
      <c r="D260" s="49" t="str" cm="1">
        <f t="array" ref="D260">IF(ROW()=ROW(D252),C255,INDEX(E252:E265,ROW()-ROW(D252)))</f>
        <v/>
      </c>
      <c r="E260" s="89" t="str">
        <f>IF(OR(D260="",C254="",C254&lt;=0,F260=""),"",TRIM(MID(D260,LEN(F260)+1+IF(MID(D260,LEN(F260)+1,1)=" ",1,0),99999)))</f>
        <v/>
      </c>
      <c r="F260" s="49" t="str">
        <f>IF(OR(G260="",G260=0,G260="0"),"",IF(LEN(G260)&lt;=C254,G260,IF(LEN(SUBSTITUTE(H260," ",""))=C254+1,LEFT(G260,C254),LEFT(G260,FIND("§",SUBSTITUTE(H260," ","§",LEN(H260)-LEN(SUBSTITUTE(H260," ",""))))-1))))</f>
        <v/>
      </c>
      <c r="G260" s="49" t="str">
        <f t="shared" si="9"/>
        <v/>
      </c>
      <c r="H260" s="49" t="str">
        <f>IF(OR(G260="",G260=0,G260="0"),"",LEFT(G260,C254+1))</f>
        <v/>
      </c>
      <c r="I260" s="49"/>
      <c r="J260" s="107"/>
      <c r="K260" s="246" t="str">
        <f>IF(LEN(TRIM(L260))&gt;0,MAX(K13:K259)+1,"")</f>
        <v/>
      </c>
      <c r="L260" s="110"/>
      <c r="M260" s="107"/>
      <c r="N260" s="150"/>
      <c r="X260" s="3">
        <v>1</v>
      </c>
    </row>
    <row r="261" spans="2:24" ht="15.75">
      <c r="B261" s="829"/>
      <c r="C261" s="55"/>
      <c r="D261" s="49" t="str" cm="1">
        <f t="array" ref="D261">IF(ROW()=ROW(D252),C255,INDEX(E252:E265,ROW()-ROW(D252)))</f>
        <v/>
      </c>
      <c r="E261" s="89" t="str">
        <f>IF(OR(D261="",C254="",C254&lt;=0,F261=""),"",TRIM(MID(D261,LEN(F261)+1+IF(MID(D261,LEN(F261)+1,1)=" ",1,0),99999)))</f>
        <v/>
      </c>
      <c r="F261" s="49" t="str">
        <f>IF(OR(G261="",G261=0,G261="0"),"",IF(LEN(G261)&lt;=C254,G261,IF(LEN(SUBSTITUTE(H261," ",""))=C254+1,LEFT(G261,C254),LEFT(G261,FIND("§",SUBSTITUTE(H261," ","§",LEN(H261)-LEN(SUBSTITUTE(H261," ",""))))-1))))</f>
        <v/>
      </c>
      <c r="G261" s="49" t="str">
        <f t="shared" si="9"/>
        <v/>
      </c>
      <c r="H261" s="49" t="str">
        <f>IF(OR(G261="",G261=0,G261="0"),"",LEFT(G261,C254+1))</f>
        <v/>
      </c>
      <c r="I261" s="49"/>
      <c r="J261" s="107"/>
      <c r="K261" s="246" t="str">
        <f>IF(LEN(TRIM(L261))&gt;0,MAX(K13:K260)+1,"")</f>
        <v/>
      </c>
      <c r="L261" s="110"/>
      <c r="M261" s="107"/>
      <c r="N261" s="150"/>
      <c r="X261" s="3">
        <v>1</v>
      </c>
    </row>
    <row r="262" spans="2:24" ht="15.75">
      <c r="B262" s="829"/>
      <c r="C262" s="55"/>
      <c r="D262" s="49" t="str" cm="1">
        <f t="array" ref="D262">IF(ROW()=ROW(D252),C255,INDEX(E252:E265,ROW()-ROW(D252)))</f>
        <v/>
      </c>
      <c r="E262" s="89" t="str">
        <f>IF(OR(D262="",C254="",C254&lt;=0,F262=""),"",TRIM(MID(D262,LEN(F262)+1+IF(MID(D262,LEN(F262)+1,1)=" ",1,0),99999)))</f>
        <v/>
      </c>
      <c r="F262" s="49" t="str">
        <f>IF(OR(G262="",G262=0,G262="0"),"",IF(LEN(G262)&lt;=C254,G262,IF(LEN(SUBSTITUTE(H262," ",""))=C254+1,LEFT(G262,C254),LEFT(G262,FIND("§",SUBSTITUTE(H262," ","§",LEN(H262)-LEN(SUBSTITUTE(H262," ",""))))-1))))</f>
        <v/>
      </c>
      <c r="G262" s="49" t="str">
        <f t="shared" si="9"/>
        <v/>
      </c>
      <c r="H262" s="49" t="str">
        <f>IF(OR(G262="",G262=0,G262="0"),"",LEFT(G262,C254+1))</f>
        <v/>
      </c>
      <c r="I262" s="49"/>
      <c r="J262" s="107"/>
      <c r="K262" s="246" t="str">
        <f>IF(LEN(TRIM(L262))&gt;0,MAX(K13:K261)+1,"")</f>
        <v/>
      </c>
      <c r="L262" s="110"/>
      <c r="M262" s="107"/>
      <c r="N262" s="150"/>
      <c r="X262" s="3">
        <v>1</v>
      </c>
    </row>
    <row r="263" spans="2:24" ht="15.75">
      <c r="B263" s="829"/>
      <c r="C263" s="55"/>
      <c r="D263" s="49" t="str" cm="1">
        <f t="array" ref="D263">IF(ROW()=ROW(D252),C255,INDEX(E252:E265,ROW()-ROW(D252)))</f>
        <v/>
      </c>
      <c r="E263" s="89" t="str">
        <f>IF(OR(D263="",C254="",C254&lt;=0,F263=""),"",TRIM(MID(D263,LEN(F263)+1+IF(MID(D263,LEN(F263)+1,1)=" ",1,0),99999)))</f>
        <v/>
      </c>
      <c r="F263" s="49" t="str">
        <f>IF(OR(G263="",G263=0,G263="0"),"",IF(LEN(G263)&lt;=C254,G263,IF(LEN(SUBSTITUTE(H263," ",""))=C254+1,LEFT(G263,C254),LEFT(G263,FIND("§",SUBSTITUTE(H263," ","§",LEN(H263)-LEN(SUBSTITUTE(H263," ",""))))-1))))</f>
        <v/>
      </c>
      <c r="G263" s="49" t="str">
        <f t="shared" si="9"/>
        <v/>
      </c>
      <c r="H263" s="49" t="str">
        <f>IF(OR(G263="",G263=0,G263="0"),"",LEFT(G263,C254+1))</f>
        <v/>
      </c>
      <c r="I263" s="49"/>
      <c r="J263" s="107"/>
      <c r="K263" s="246" t="str">
        <f>IF(LEN(TRIM(L263))&gt;0,MAX(K13:K262)+1,"")</f>
        <v/>
      </c>
      <c r="L263" s="110"/>
      <c r="M263" s="107"/>
      <c r="N263" s="150"/>
      <c r="X263" s="3">
        <v>1</v>
      </c>
    </row>
    <row r="264" spans="2:24" ht="15.75">
      <c r="B264" s="829"/>
      <c r="C264" s="55"/>
      <c r="D264" s="49" t="str" cm="1">
        <f t="array" ref="D264">IF(ROW()=ROW(D252),C255,INDEX(E252:E265,ROW()-ROW(D252)))</f>
        <v/>
      </c>
      <c r="E264" s="89" t="str">
        <f>IF(OR(D264="",C254="",C254&lt;=0,F264=""),"",TRIM(MID(D264,LEN(F264)+1+IF(MID(D264,LEN(F264)+1,1)=" ",1,0),99999)))</f>
        <v/>
      </c>
      <c r="F264" s="49" t="str">
        <f>IF(OR(G264="",G264=0,G264="0"),"",IF(LEN(G264)&lt;=C254,G264,IF(LEN(SUBSTITUTE(H264," ",""))=C254+1,LEFT(G264,C254),LEFT(G264,FIND("§",SUBSTITUTE(H264," ","§",LEN(H264)-LEN(SUBSTITUTE(H264," ",""))))-1))))</f>
        <v/>
      </c>
      <c r="G264" s="49" t="str">
        <f t="shared" si="9"/>
        <v/>
      </c>
      <c r="H264" s="49" t="str">
        <f>IF(OR(G264="",G264=0,G264="0"),"",LEFT(G264,C254+1))</f>
        <v/>
      </c>
      <c r="I264" s="49"/>
      <c r="J264" s="107"/>
      <c r="K264" s="246" t="str">
        <f>IF(LEN(TRIM(L264))&gt;0,MAX(K13:K263)+1,"")</f>
        <v/>
      </c>
      <c r="L264" s="110"/>
      <c r="M264" s="107"/>
      <c r="N264" s="150"/>
      <c r="X264" s="3">
        <v>1</v>
      </c>
    </row>
    <row r="265" spans="2:24" ht="15.75">
      <c r="B265" s="829"/>
      <c r="C265" s="55"/>
      <c r="D265" s="49" t="str" cm="1">
        <f t="array" ref="D265">IF(ROW()=ROW(D252),C255,INDEX(E252:E265,ROW()-ROW(D252)))</f>
        <v/>
      </c>
      <c r="E265" s="89" t="str">
        <f>IF(OR(D265="",C254="",C254&lt;=0,F265=""),"",TRIM(MID(D265,LEN(F265)+1+IF(MID(D265,LEN(F265)+1,1)=" ",1,0),99999)))</f>
        <v/>
      </c>
      <c r="F265" s="49" t="str">
        <f>IF(OR(G265="",G265=0,G265="0"),"",IF(LEN(G265)&lt;=C254,G265,IF(LEN(SUBSTITUTE(H265," ",""))=C254+1,LEFT(G265,C254),LEFT(G265,FIND("§",SUBSTITUTE(H265," ","§",LEN(H265)-LEN(SUBSTITUTE(H265," ",""))))-1))))</f>
        <v/>
      </c>
      <c r="G265" s="49" t="str">
        <f t="shared" si="9"/>
        <v/>
      </c>
      <c r="H265" s="49" t="str">
        <f>IF(OR(G265="",G265=0,G265="0"),"",LEFT(G265,C254+1))</f>
        <v/>
      </c>
      <c r="I265" s="49"/>
      <c r="J265" s="107"/>
      <c r="K265" s="246" t="str">
        <f>IF(LEN(TRIM(L265))&gt;0,MAX(K13:K264)+1,"")</f>
        <v/>
      </c>
      <c r="L265" s="110"/>
      <c r="M265" s="107"/>
      <c r="N265" s="150"/>
      <c r="X265" s="3">
        <v>1</v>
      </c>
    </row>
    <row r="266" spans="2:24" ht="15.75">
      <c r="B266" s="829"/>
      <c r="C266" s="88" t="str">
        <f>IF(TRIM(SUBSTITUTE(J32,CHAR(160),""))="","",J32)</f>
        <v/>
      </c>
      <c r="D266" s="49" t="str" cm="1">
        <f t="array" ref="D266">IF(ROW()=ROW(D266),C269,INDEX(E266:E279,ROW()-ROW(D266)))</f>
        <v/>
      </c>
      <c r="E266" s="89" t="str">
        <f>IF(OR(D266="",C268="",C268&lt;=0,F266=""),"",TRIM(MID(D266,LEN(F266)+1+IF(MID(D266,LEN(F266)+1,1)=" ",1,0),99999)))</f>
        <v/>
      </c>
      <c r="F266" s="49" t="str">
        <f>IF(OR(G266="",G266=0,G266="0"),"",IF(LEN(G266)&lt;=C268,G266,IF(LEN(SUBSTITUTE(H266," ",""))=C268+1,LEFT(G266,C268),LEFT(G266,FIND("§",SUBSTITUTE(H266," ","§",LEN(H266)-LEN(SUBSTITUTE(H266," ",""))))-1))))</f>
        <v/>
      </c>
      <c r="G266" s="49" t="str">
        <f t="shared" si="9"/>
        <v/>
      </c>
      <c r="H266" s="49" t="str">
        <f>IF(OR(G266="",G266=0,G266="0"),"",LEFT(G266,C268+1))</f>
        <v/>
      </c>
      <c r="I266" s="49"/>
      <c r="J266" s="107"/>
      <c r="K266" s="246" t="str">
        <f>IF(LEN(TRIM(L266))&gt;0,MAX(K13:K265)+1,"")</f>
        <v/>
      </c>
      <c r="L266" s="110"/>
      <c r="M266" s="107"/>
      <c r="N266" s="150"/>
      <c r="X266" s="3">
        <v>1</v>
      </c>
    </row>
    <row r="267" spans="2:24" ht="15.75">
      <c r="B267" s="829"/>
      <c r="C267" s="55" t="str">
        <f>TRIM(SUBSTITUTE(SUBSTITUTE(SUBSTITUTE(SUBSTITUTE(SUBSTITUTE(SUBSTITUTE(SUBSTITUTE(SUBSTITUTE(SUBSTITUTE(CLEAN(IF(OR(LEFT(C266,1)="-",LEFT(C266,1)="="),MID(C266,2,99999),C266)),"—","-"),"–","-"),CHAR(160)," "),CHAR(9)," "),CHAR(13)," "),CHAR(10)," ")," "," ")," "," ")," "," "))</f>
        <v/>
      </c>
      <c r="D267" s="49" t="str" cm="1">
        <f t="array" ref="D267">IF(ROW()=ROW(D266),C269,INDEX(E266:E279,ROW()-ROW(D266)))</f>
        <v/>
      </c>
      <c r="E267" s="89" t="str">
        <f>IF(OR(D267="",C268="",C268&lt;=0,F267=""),"",TRIM(MID(D267,LEN(F267)+1+IF(MID(D267,LEN(F267)+1,1)=" ",1,0),99999)))</f>
        <v/>
      </c>
      <c r="F267" s="49" t="str">
        <f>IF(OR(G267="",G267=0,G267="0"),"",IF(LEN(G267)&lt;=C268,G267,IF(LEN(SUBSTITUTE(H267," ",""))=C268+1,LEFT(G267,C268),LEFT(G267,FIND("§",SUBSTITUTE(H267," ","§",LEN(H267)-LEN(SUBSTITUTE(H267," ",""))))-1))))</f>
        <v/>
      </c>
      <c r="G267" s="49" t="str">
        <f t="shared" si="9"/>
        <v/>
      </c>
      <c r="H267" s="49" t="str">
        <f>IF(OR(G267="",G267=0,G267="0"),"",LEFT(G267,C268+1))</f>
        <v/>
      </c>
      <c r="I267" s="49"/>
      <c r="J267" s="107"/>
      <c r="K267" s="246" t="str">
        <f>IF(LEN(TRIM(L267))&gt;0,MAX(K13:K266)+1,"")</f>
        <v/>
      </c>
      <c r="L267" s="110"/>
      <c r="M267" s="107"/>
      <c r="N267" s="150"/>
      <c r="X267" s="3">
        <v>1</v>
      </c>
    </row>
    <row r="268" spans="2:24" ht="15.75">
      <c r="B268" s="829"/>
      <c r="C268" s="92">
        <f>C11</f>
        <v>120</v>
      </c>
      <c r="D268" s="49" t="str" cm="1">
        <f t="array" ref="D268">IF(ROW()=ROW(D266),C269,INDEX(E266:E279,ROW()-ROW(D266)))</f>
        <v/>
      </c>
      <c r="E268" s="89" t="str">
        <f>IF(OR(D268="",C268="",C268&lt;=0,F268=""),"",TRIM(MID(D268,LEN(F268)+1+IF(MID(D268,LEN(F268)+1,1)=" ",1,0),99999)))</f>
        <v/>
      </c>
      <c r="F268" s="49" t="str">
        <f>IF(OR(G268="",G268=0,G268="0"),"",IF(LEN(G268)&lt;=C268,G268,IF(LEN(SUBSTITUTE(H268," ",""))=C268+1,LEFT(G268,C268),LEFT(G268,FIND("§",SUBSTITUTE(H268," ","§",LEN(H268)-LEN(SUBSTITUTE(H268," ",""))))-1))))</f>
        <v/>
      </c>
      <c r="G268" s="49" t="str">
        <f t="shared" si="9"/>
        <v/>
      </c>
      <c r="H268" s="49" t="str">
        <f>IF(OR(G268="",G268=0,G268="0"),"",LEFT(G268,C268+1))</f>
        <v/>
      </c>
      <c r="I268" s="49"/>
      <c r="J268" s="107"/>
      <c r="K268" s="246" t="str">
        <f>IF(LEN(TRIM(L268))&gt;0,MAX(K13:K267)+1,"")</f>
        <v/>
      </c>
      <c r="L268" s="110"/>
      <c r="M268" s="107"/>
      <c r="N268" s="150"/>
      <c r="X268" s="3">
        <v>1</v>
      </c>
    </row>
    <row r="269" spans="2:24" ht="15.75">
      <c r="B269" s="829"/>
      <c r="C269" s="55" t="str">
        <f>IF(UPPER(TRIM(C12))="X",C273,C267)</f>
        <v/>
      </c>
      <c r="D269" s="49" t="str" cm="1">
        <f t="array" ref="D269">IF(ROW()=ROW(D266),C269,INDEX(E266:E279,ROW()-ROW(D266)))</f>
        <v/>
      </c>
      <c r="E269" s="89" t="str">
        <f>IF(OR(D269="",C268="",C268&lt;=0,F269=""),"",TRIM(MID(D269,LEN(F269)+1+IF(MID(D269,LEN(F269)+1,1)=" ",1,0),99999)))</f>
        <v/>
      </c>
      <c r="F269" s="49" t="str">
        <f>IF(OR(G269="",G269=0,G269="0"),"",IF(LEN(G269)&lt;=C268,G269,IF(LEN(SUBSTITUTE(H269," ",""))=C268+1,LEFT(G269,C268),LEFT(G269,FIND("§",SUBSTITUTE(H269," ","§",LEN(H269)-LEN(SUBSTITUTE(H269," ",""))))-1))))</f>
        <v/>
      </c>
      <c r="G269" s="49" t="str">
        <f t="shared" si="9"/>
        <v/>
      </c>
      <c r="H269" s="49" t="str">
        <f>IF(OR(G269="",G269=0,G269="0"),"",LEFT(G269,C268+1))</f>
        <v/>
      </c>
      <c r="I269" s="49"/>
      <c r="J269" s="107"/>
      <c r="K269" s="246" t="str">
        <f>IF(LEN(TRIM(L269))&gt;0,MAX(K13:K268)+1,"")</f>
        <v/>
      </c>
      <c r="L269" s="110"/>
      <c r="M269" s="107"/>
      <c r="N269" s="150"/>
      <c r="X269" s="3">
        <v>1</v>
      </c>
    </row>
    <row r="270" spans="2:24" ht="15.75">
      <c r="B270" s="829"/>
      <c r="C270" s="94" t="str">
        <f>TRIM(SUBSTITUTE(SUBSTITUTE(SUBSTITUTE(SUBSTITUTE(SUBSTITUTE(SUBSTITUTE(SUBSTITUTE(SUBSTITUTE(SUBSTITUTE(SUBSTITUTE(C267,","," "),";"," "),":"," "),"!"," "),"?"," "),"…"," "),"»"," "),"«"," "),"/"," "),"."," "))</f>
        <v/>
      </c>
      <c r="D270" s="49" t="str" cm="1">
        <f t="array" ref="D270">IF(ROW()=ROW(D266),C269,INDEX(E266:E279,ROW()-ROW(D266)))</f>
        <v/>
      </c>
      <c r="E270" s="89" t="str">
        <f>IF(OR(D270="",C268="",C268&lt;=0,F270=""),"",TRIM(MID(D270,LEN(F270)+1+IF(MID(D270,LEN(F270)+1,1)=" ",1,0),99999)))</f>
        <v/>
      </c>
      <c r="F270" s="49" t="str">
        <f>IF(OR(G270="",G270=0,G270="0"),"",IF(LEN(G270)&lt;=C268,G270,IF(LEN(SUBSTITUTE(H270," ",""))=C268+1,LEFT(G270,C268),LEFT(G270,FIND("§",SUBSTITUTE(H270," ","§",LEN(H270)-LEN(SUBSTITUTE(H270," ",""))))-1))))</f>
        <v/>
      </c>
      <c r="G270" s="49" t="str">
        <f t="shared" ref="G270:G333" si="10">IF(OR(D270="",D270=0),"",TRIM(SUBSTITUTE(SUBSTITUTE(D270,CHAR(160)," "),CHAR(10)," ")))</f>
        <v/>
      </c>
      <c r="H270" s="49" t="str">
        <f>IF(OR(G270="",G270=0,G270="0"),"",LEFT(G270,C268+1))</f>
        <v/>
      </c>
      <c r="I270" s="49"/>
      <c r="J270" s="107"/>
      <c r="K270" s="246" t="str">
        <f>IF(LEN(TRIM(L270))&gt;0,MAX(K13:K269)+1,"")</f>
        <v/>
      </c>
      <c r="L270" s="110"/>
      <c r="M270" s="107"/>
      <c r="N270" s="150"/>
      <c r="X270" s="3">
        <v>1</v>
      </c>
    </row>
    <row r="271" spans="2:24" ht="15.75">
      <c r="B271" s="829"/>
      <c r="C271" s="49" t="str">
        <f>TRIM(SUBSTITUTE(SUBSTITUTE(SUBSTITUTE(SUBSTITUTE(SUBSTITUTE(SUBSTITUTE(SUBSTITUTE(SUBSTITUTE(C270,"("," "),")"," "),CHAR(34)," "),"-"," "),"_"," "),"&lt;"," "),"&gt;"," "),"="," "))</f>
        <v/>
      </c>
      <c r="D271" s="49" t="str" cm="1">
        <f t="array" ref="D271">IF(ROW()=ROW(D266),C269,INDEX(E266:E279,ROW()-ROW(D266)))</f>
        <v/>
      </c>
      <c r="E271" s="89" t="str">
        <f>IF(OR(D271="",C268="",C268&lt;=0,F271=""),"",TRIM(MID(D271,LEN(F271)+1+IF(MID(D271,LEN(F271)+1,1)=" ",1,0),99999)))</f>
        <v/>
      </c>
      <c r="F271" s="49" t="str">
        <f>IF(OR(G271="",G271=0,G271="0"),"",IF(LEN(G271)&lt;=C268,G271,IF(LEN(SUBSTITUTE(H271," ",""))=C268+1,LEFT(G271,C268),LEFT(G271,FIND("§",SUBSTITUTE(H271," ","§",LEN(H271)-LEN(SUBSTITUTE(H271," ",""))))-1))))</f>
        <v/>
      </c>
      <c r="G271" s="49" t="str">
        <f t="shared" si="10"/>
        <v/>
      </c>
      <c r="H271" s="49" t="str">
        <f>IF(OR(G271="",G271=0,G271="0"),"",LEFT(G271,C268+1))</f>
        <v/>
      </c>
      <c r="I271" s="49"/>
      <c r="J271" s="107"/>
      <c r="K271" s="246" t="str">
        <f>IF(LEN(TRIM(L271))&gt;0,MAX(K13:K270)+1,"")</f>
        <v/>
      </c>
      <c r="L271" s="110"/>
      <c r="M271" s="107"/>
      <c r="N271" s="150"/>
      <c r="X271" s="3">
        <v>1</v>
      </c>
    </row>
    <row r="272" spans="2:24" ht="15.75">
      <c r="B272" s="829"/>
      <c r="C272" s="55" t="str">
        <f>TRIM(SUBSTITUTE(SUBSTITUTE(SUBSTITUTE(SUBSTITUTE(C271,"►"," "),"▼"," "),"▲"," "),"◄"," "))</f>
        <v/>
      </c>
      <c r="D272" s="49" t="str" cm="1">
        <f t="array" ref="D272">IF(ROW()=ROW(D266),C269,INDEX(E266:E279,ROW()-ROW(D266)))</f>
        <v/>
      </c>
      <c r="E272" s="89" t="str">
        <f>IF(OR(D272="",C268="",C268&lt;=0,F272=""),"",TRIM(MID(D272,LEN(F272)+1+IF(MID(D272,LEN(F272)+1,1)=" ",1,0),99999)))</f>
        <v/>
      </c>
      <c r="F272" s="49" t="str">
        <f>IF(OR(G272="",G272=0,G272="0"),"",IF(LEN(G272)&lt;=C268,G272,IF(LEN(SUBSTITUTE(H272," ",""))=C268+1,LEFT(G272,C268),LEFT(G272,FIND("§",SUBSTITUTE(H272," ","§",LEN(H272)-LEN(SUBSTITUTE(H272," ",""))))-1))))</f>
        <v/>
      </c>
      <c r="G272" s="49" t="str">
        <f t="shared" si="10"/>
        <v/>
      </c>
      <c r="H272" s="49" t="str">
        <f>IF(OR(G272="",G272=0,G272="0"),"",LEFT(G272,C268+1))</f>
        <v/>
      </c>
      <c r="I272" s="49"/>
      <c r="J272" s="107"/>
      <c r="K272" s="246" t="str">
        <f>IF(LEN(TRIM(L272))&gt;0,MAX(K13:K271)+1,"")</f>
        <v/>
      </c>
      <c r="L272" s="110"/>
      <c r="M272" s="107"/>
      <c r="N272" s="150"/>
      <c r="X272" s="3">
        <v>1</v>
      </c>
    </row>
    <row r="273" spans="2:24" ht="15.75">
      <c r="B273" s="829"/>
      <c r="C273" s="55" t="str">
        <f>TRIM(SUBSTITUTE(SUBSTITUTE(C272,"“"," "),"”"," "))</f>
        <v/>
      </c>
      <c r="D273" s="49" t="str" cm="1">
        <f t="array" ref="D273">IF(ROW()=ROW(D266),C269,INDEX(E266:E279,ROW()-ROW(D266)))</f>
        <v/>
      </c>
      <c r="E273" s="89" t="str">
        <f>IF(OR(D273="",C268="",C268&lt;=0,F273=""),"",TRIM(MID(D273,LEN(F273)+1+IF(MID(D273,LEN(F273)+1,1)=" ",1,0),99999)))</f>
        <v/>
      </c>
      <c r="F273" s="49" t="str">
        <f>IF(OR(G273="",G273=0,G273="0"),"",IF(LEN(G273)&lt;=C268,G273,IF(LEN(SUBSTITUTE(H273," ",""))=C268+1,LEFT(G273,C268),LEFT(G273,FIND("§",SUBSTITUTE(H273," ","§",LEN(H273)-LEN(SUBSTITUTE(H273," ",""))))-1))))</f>
        <v/>
      </c>
      <c r="G273" s="49" t="str">
        <f t="shared" si="10"/>
        <v/>
      </c>
      <c r="H273" s="49" t="str">
        <f>IF(OR(G273="",G273=0,G273="0"),"",LEFT(G273,C268+1))</f>
        <v/>
      </c>
      <c r="I273" s="49"/>
      <c r="J273" s="107"/>
      <c r="K273" s="246" t="str">
        <f>IF(LEN(TRIM(L273))&gt;0,MAX(K13:K272)+1,"")</f>
        <v/>
      </c>
      <c r="L273" s="110"/>
      <c r="M273" s="107"/>
      <c r="N273" s="150"/>
      <c r="X273" s="3">
        <v>1</v>
      </c>
    </row>
    <row r="274" spans="2:24" ht="15.75">
      <c r="B274" s="829"/>
      <c r="C274" s="55"/>
      <c r="D274" s="49" t="str" cm="1">
        <f t="array" ref="D274">IF(ROW()=ROW(D266),C269,INDEX(E266:E279,ROW()-ROW(D266)))</f>
        <v/>
      </c>
      <c r="E274" s="89" t="str">
        <f>IF(OR(D274="",C268="",C268&lt;=0,F274=""),"",TRIM(MID(D274,LEN(F274)+1+IF(MID(D274,LEN(F274)+1,1)=" ",1,0),99999)))</f>
        <v/>
      </c>
      <c r="F274" s="49" t="str">
        <f>IF(OR(G274="",G274=0,G274="0"),"",IF(LEN(G274)&lt;=C268,G274,IF(LEN(SUBSTITUTE(H274," ",""))=C268+1,LEFT(G274,C268),LEFT(G274,FIND("§",SUBSTITUTE(H274," ","§",LEN(H274)-LEN(SUBSTITUTE(H274," ",""))))-1))))</f>
        <v/>
      </c>
      <c r="G274" s="49" t="str">
        <f t="shared" si="10"/>
        <v/>
      </c>
      <c r="H274" s="49" t="str">
        <f>IF(OR(G274="",G274=0,G274="0"),"",LEFT(G274,C268+1))</f>
        <v/>
      </c>
      <c r="I274" s="49"/>
      <c r="J274" s="107"/>
      <c r="K274" s="246" t="str">
        <f>IF(LEN(TRIM(L274))&gt;0,MAX(K13:K273)+1,"")</f>
        <v/>
      </c>
      <c r="L274" s="110"/>
      <c r="M274" s="107"/>
      <c r="N274" s="150"/>
      <c r="X274" s="3">
        <v>1</v>
      </c>
    </row>
    <row r="275" spans="2:24" ht="15.75">
      <c r="B275" s="829"/>
      <c r="C275" s="55"/>
      <c r="D275" s="49" t="str" cm="1">
        <f t="array" ref="D275">IF(ROW()=ROW(D266),C269,INDEX(E266:E279,ROW()-ROW(D266)))</f>
        <v/>
      </c>
      <c r="E275" s="89" t="str">
        <f>IF(OR(D275="",C268="",C268&lt;=0,F275=""),"",TRIM(MID(D275,LEN(F275)+1+IF(MID(D275,LEN(F275)+1,1)=" ",1,0),99999)))</f>
        <v/>
      </c>
      <c r="F275" s="49" t="str">
        <f>IF(OR(G275="",G275=0,G275="0"),"",IF(LEN(G275)&lt;=C268,G275,IF(LEN(SUBSTITUTE(H275," ",""))=C268+1,LEFT(G275,C268),LEFT(G275,FIND("§",SUBSTITUTE(H275," ","§",LEN(H275)-LEN(SUBSTITUTE(H275," ",""))))-1))))</f>
        <v/>
      </c>
      <c r="G275" s="49" t="str">
        <f t="shared" si="10"/>
        <v/>
      </c>
      <c r="H275" s="49" t="str">
        <f>IF(OR(G275="",G275=0,G275="0"),"",LEFT(G275,C268+1))</f>
        <v/>
      </c>
      <c r="I275" s="49"/>
      <c r="J275" s="107"/>
      <c r="K275" s="246" t="str">
        <f>IF(LEN(TRIM(L275))&gt;0,MAX(K13:K274)+1,"")</f>
        <v/>
      </c>
      <c r="L275" s="110"/>
      <c r="M275" s="107"/>
      <c r="N275" s="150"/>
      <c r="X275" s="3">
        <v>1</v>
      </c>
    </row>
    <row r="276" spans="2:24" ht="15.75">
      <c r="B276" s="829"/>
      <c r="C276" s="55"/>
      <c r="D276" s="49" t="str" cm="1">
        <f t="array" ref="D276">IF(ROW()=ROW(D266),C269,INDEX(E266:E279,ROW()-ROW(D266)))</f>
        <v/>
      </c>
      <c r="E276" s="89" t="str">
        <f>IF(OR(D276="",C268="",C268&lt;=0,F276=""),"",TRIM(MID(D276,LEN(F276)+1+IF(MID(D276,LEN(F276)+1,1)=" ",1,0),99999)))</f>
        <v/>
      </c>
      <c r="F276" s="49" t="str">
        <f>IF(OR(G276="",G276=0,G276="0"),"",IF(LEN(G276)&lt;=C268,G276,IF(LEN(SUBSTITUTE(H276," ",""))=C268+1,LEFT(G276,C268),LEFT(G276,FIND("§",SUBSTITUTE(H276," ","§",LEN(H276)-LEN(SUBSTITUTE(H276," ",""))))-1))))</f>
        <v/>
      </c>
      <c r="G276" s="49" t="str">
        <f t="shared" si="10"/>
        <v/>
      </c>
      <c r="H276" s="49" t="str">
        <f>IF(OR(G276="",G276=0,G276="0"),"",LEFT(G276,C268+1))</f>
        <v/>
      </c>
      <c r="I276" s="49"/>
      <c r="J276" s="107"/>
      <c r="K276" s="246" t="str">
        <f>IF(LEN(TRIM(L276))&gt;0,MAX(K13:K275)+1,"")</f>
        <v/>
      </c>
      <c r="L276" s="110"/>
      <c r="M276" s="107"/>
      <c r="N276" s="150"/>
      <c r="X276" s="3">
        <v>1</v>
      </c>
    </row>
    <row r="277" spans="2:24" ht="15.75">
      <c r="B277" s="829"/>
      <c r="C277" s="55"/>
      <c r="D277" s="49" t="str" cm="1">
        <f t="array" ref="D277">IF(ROW()=ROW(D266),C269,INDEX(E266:E279,ROW()-ROW(D266)))</f>
        <v/>
      </c>
      <c r="E277" s="89" t="str">
        <f>IF(OR(D277="",C268="",C268&lt;=0,F277=""),"",TRIM(MID(D277,LEN(F277)+1+IF(MID(D277,LEN(F277)+1,1)=" ",1,0),99999)))</f>
        <v/>
      </c>
      <c r="F277" s="49" t="str">
        <f>IF(OR(G277="",G277=0,G277="0"),"",IF(LEN(G277)&lt;=C268,G277,IF(LEN(SUBSTITUTE(H277," ",""))=C268+1,LEFT(G277,C268),LEFT(G277,FIND("§",SUBSTITUTE(H277," ","§",LEN(H277)-LEN(SUBSTITUTE(H277," ",""))))-1))))</f>
        <v/>
      </c>
      <c r="G277" s="49" t="str">
        <f t="shared" si="10"/>
        <v/>
      </c>
      <c r="H277" s="49" t="str">
        <f>IF(OR(G277="",G277=0,G277="0"),"",LEFT(G277,C268+1))</f>
        <v/>
      </c>
      <c r="I277" s="49"/>
      <c r="J277" s="107"/>
      <c r="K277" s="246" t="str">
        <f>IF(LEN(TRIM(L277))&gt;0,MAX(K13:K276)+1,"")</f>
        <v/>
      </c>
      <c r="L277" s="110"/>
      <c r="M277" s="107"/>
      <c r="N277" s="150"/>
      <c r="X277" s="3">
        <v>1</v>
      </c>
    </row>
    <row r="278" spans="2:24" ht="15.75">
      <c r="B278" s="829"/>
      <c r="C278" s="55"/>
      <c r="D278" s="49" t="str" cm="1">
        <f t="array" ref="D278">IF(ROW()=ROW(D266),C269,INDEX(E266:E279,ROW()-ROW(D266)))</f>
        <v/>
      </c>
      <c r="E278" s="89" t="str">
        <f>IF(OR(D278="",C268="",C268&lt;=0,F278=""),"",TRIM(MID(D278,LEN(F278)+1+IF(MID(D278,LEN(F278)+1,1)=" ",1,0),99999)))</f>
        <v/>
      </c>
      <c r="F278" s="49" t="str">
        <f>IF(OR(G278="",G278=0,G278="0"),"",IF(LEN(G278)&lt;=C268,G278,IF(LEN(SUBSTITUTE(H278," ",""))=C268+1,LEFT(G278,C268),LEFT(G278,FIND("§",SUBSTITUTE(H278," ","§",LEN(H278)-LEN(SUBSTITUTE(H278," ",""))))-1))))</f>
        <v/>
      </c>
      <c r="G278" s="49" t="str">
        <f t="shared" si="10"/>
        <v/>
      </c>
      <c r="H278" s="49" t="str">
        <f>IF(OR(G278="",G278=0,G278="0"),"",LEFT(G278,C268+1))</f>
        <v/>
      </c>
      <c r="I278" s="49"/>
      <c r="J278" s="107"/>
      <c r="K278" s="246" t="str">
        <f>IF(LEN(TRIM(L278))&gt;0,MAX(K13:K277)+1,"")</f>
        <v/>
      </c>
      <c r="L278" s="110"/>
      <c r="M278" s="107"/>
      <c r="N278" s="150"/>
      <c r="X278" s="3">
        <v>1</v>
      </c>
    </row>
    <row r="279" spans="2:24" ht="15.75">
      <c r="B279" s="829"/>
      <c r="C279" s="55"/>
      <c r="D279" s="49" t="str" cm="1">
        <f t="array" ref="D279">IF(ROW()=ROW(D266),C269,INDEX(E266:E279,ROW()-ROW(D266)))</f>
        <v/>
      </c>
      <c r="E279" s="89" t="str">
        <f>IF(OR(D279="",C268="",C268&lt;=0,F279=""),"",TRIM(MID(D279,LEN(F279)+1+IF(MID(D279,LEN(F279)+1,1)=" ",1,0),99999)))</f>
        <v/>
      </c>
      <c r="F279" s="49" t="str">
        <f>IF(OR(G279="",G279=0,G279="0"),"",IF(LEN(G279)&lt;=C268,G279,IF(LEN(SUBSTITUTE(H279," ",""))=C268+1,LEFT(G279,C268),LEFT(G279,FIND("§",SUBSTITUTE(H279," ","§",LEN(H279)-LEN(SUBSTITUTE(H279," ",""))))-1))))</f>
        <v/>
      </c>
      <c r="G279" s="49" t="str">
        <f t="shared" si="10"/>
        <v/>
      </c>
      <c r="H279" s="49" t="str">
        <f>IF(OR(G279="",G279=0,G279="0"),"",LEFT(G279,C268+1))</f>
        <v/>
      </c>
      <c r="I279" s="49"/>
      <c r="J279" s="107"/>
      <c r="K279" s="246" t="str">
        <f>IF(LEN(TRIM(L279))&gt;0,MAX(K13:K278)+1,"")</f>
        <v/>
      </c>
      <c r="L279" s="110"/>
      <c r="M279" s="107"/>
      <c r="N279" s="150"/>
      <c r="X279" s="3">
        <v>1</v>
      </c>
    </row>
    <row r="280" spans="2:24" ht="15.75">
      <c r="B280" s="829"/>
      <c r="C280" s="88" t="str">
        <f>IF(TRIM(SUBSTITUTE(J33,CHAR(160),""))="","",J33)</f>
        <v/>
      </c>
      <c r="D280" s="49" t="str" cm="1">
        <f t="array" ref="D280">IF(ROW()=ROW(D280),C283,INDEX(E280:E293,ROW()-ROW(D280)))</f>
        <v/>
      </c>
      <c r="E280" s="89" t="str">
        <f>IF(OR(D280="",C282="",C282&lt;=0,F280=""),"",TRIM(MID(D280,LEN(F280)+1+IF(MID(D280,LEN(F280)+1,1)=" ",1,0),99999)))</f>
        <v/>
      </c>
      <c r="F280" s="49" t="str">
        <f>IF(OR(G280="",G280=0,G280="0"),"",IF(LEN(G280)&lt;=C282,G280,IF(LEN(SUBSTITUTE(H280," ",""))=C282+1,LEFT(G280,C282),LEFT(G280,FIND("§",SUBSTITUTE(H280," ","§",LEN(H280)-LEN(SUBSTITUTE(H280," ",""))))-1))))</f>
        <v/>
      </c>
      <c r="G280" s="49" t="str">
        <f t="shared" si="10"/>
        <v/>
      </c>
      <c r="H280" s="49" t="str">
        <f>IF(OR(G280="",G280=0,G280="0"),"",LEFT(G280,C282+1))</f>
        <v/>
      </c>
      <c r="I280" s="49"/>
      <c r="J280" s="107"/>
      <c r="K280" s="246" t="str">
        <f>IF(LEN(TRIM(L280))&gt;0,MAX(K13:K279)+1,"")</f>
        <v/>
      </c>
      <c r="L280" s="110"/>
      <c r="M280" s="107"/>
      <c r="N280" s="150"/>
      <c r="X280" s="3">
        <v>1</v>
      </c>
    </row>
    <row r="281" spans="2:24" ht="15.75">
      <c r="B281" s="829"/>
      <c r="C281" s="55" t="str">
        <f>TRIM(SUBSTITUTE(SUBSTITUTE(SUBSTITUTE(SUBSTITUTE(SUBSTITUTE(SUBSTITUTE(SUBSTITUTE(SUBSTITUTE(SUBSTITUTE(CLEAN(IF(OR(LEFT(C280,1)="-",LEFT(C280,1)="="),MID(C280,2,99999),C280)),"—","-"),"–","-"),CHAR(160)," "),CHAR(9)," "),CHAR(13)," "),CHAR(10)," ")," "," ")," "," ")," "," "))</f>
        <v/>
      </c>
      <c r="D281" s="49" t="str" cm="1">
        <f t="array" ref="D281">IF(ROW()=ROW(D280),C283,INDEX(E280:E293,ROW()-ROW(D280)))</f>
        <v/>
      </c>
      <c r="E281" s="89" t="str">
        <f>IF(OR(D281="",C282="",C282&lt;=0,F281=""),"",TRIM(MID(D281,LEN(F281)+1+IF(MID(D281,LEN(F281)+1,1)=" ",1,0),99999)))</f>
        <v/>
      </c>
      <c r="F281" s="49" t="str">
        <f>IF(OR(G281="",G281=0,G281="0"),"",IF(LEN(G281)&lt;=C282,G281,IF(LEN(SUBSTITUTE(H281," ",""))=C282+1,LEFT(G281,C282),LEFT(G281,FIND("§",SUBSTITUTE(H281," ","§",LEN(H281)-LEN(SUBSTITUTE(H281," ",""))))-1))))</f>
        <v/>
      </c>
      <c r="G281" s="49" t="str">
        <f t="shared" si="10"/>
        <v/>
      </c>
      <c r="H281" s="49" t="str">
        <f>IF(OR(G281="",G281=0,G281="0"),"",LEFT(G281,C282+1))</f>
        <v/>
      </c>
      <c r="I281" s="49"/>
      <c r="J281" s="107"/>
      <c r="K281" s="246" t="str">
        <f>IF(LEN(TRIM(L281))&gt;0,MAX(K13:K280)+1,"")</f>
        <v/>
      </c>
      <c r="L281" s="110"/>
      <c r="M281" s="107"/>
      <c r="N281" s="150"/>
      <c r="X281" s="3">
        <v>1</v>
      </c>
    </row>
    <row r="282" spans="2:24" ht="15.75">
      <c r="B282" s="829"/>
      <c r="C282" s="92">
        <f>C11</f>
        <v>120</v>
      </c>
      <c r="D282" s="49" t="str" cm="1">
        <f t="array" ref="D282">IF(ROW()=ROW(D280),C283,INDEX(E280:E293,ROW()-ROW(D280)))</f>
        <v/>
      </c>
      <c r="E282" s="89" t="str">
        <f>IF(OR(D282="",C282="",C282&lt;=0,F282=""),"",TRIM(MID(D282,LEN(F282)+1+IF(MID(D282,LEN(F282)+1,1)=" ",1,0),99999)))</f>
        <v/>
      </c>
      <c r="F282" s="49" t="str">
        <f>IF(OR(G282="",G282=0,G282="0"),"",IF(LEN(G282)&lt;=C282,G282,IF(LEN(SUBSTITUTE(H282," ",""))=C282+1,LEFT(G282,C282),LEFT(G282,FIND("§",SUBSTITUTE(H282," ","§",LEN(H282)-LEN(SUBSTITUTE(H282," ",""))))-1))))</f>
        <v/>
      </c>
      <c r="G282" s="49" t="str">
        <f t="shared" si="10"/>
        <v/>
      </c>
      <c r="H282" s="49" t="str">
        <f>IF(OR(G282="",G282=0,G282="0"),"",LEFT(G282,C282+1))</f>
        <v/>
      </c>
      <c r="I282" s="49"/>
      <c r="J282" s="107"/>
      <c r="K282" s="246" t="str">
        <f>IF(LEN(TRIM(L282))&gt;0,MAX(K13:K281)+1,"")</f>
        <v/>
      </c>
      <c r="L282" s="110"/>
      <c r="M282" s="107"/>
      <c r="N282" s="150"/>
      <c r="X282" s="3">
        <v>1</v>
      </c>
    </row>
    <row r="283" spans="2:24" ht="15.75">
      <c r="B283" s="829"/>
      <c r="C283" s="55" t="str">
        <f>IF(UPPER(TRIM(C12))="X",C287,C281)</f>
        <v/>
      </c>
      <c r="D283" s="49" t="str" cm="1">
        <f t="array" ref="D283">IF(ROW()=ROW(D280),C283,INDEX(E280:E293,ROW()-ROW(D280)))</f>
        <v/>
      </c>
      <c r="E283" s="89" t="str">
        <f>IF(OR(D283="",C282="",C282&lt;=0,F283=""),"",TRIM(MID(D283,LEN(F283)+1+IF(MID(D283,LEN(F283)+1,1)=" ",1,0),99999)))</f>
        <v/>
      </c>
      <c r="F283" s="49" t="str">
        <f>IF(OR(G283="",G283=0,G283="0"),"",IF(LEN(G283)&lt;=C282,G283,IF(LEN(SUBSTITUTE(H283," ",""))=C282+1,LEFT(G283,C282),LEFT(G283,FIND("§",SUBSTITUTE(H283," ","§",LEN(H283)-LEN(SUBSTITUTE(H283," ",""))))-1))))</f>
        <v/>
      </c>
      <c r="G283" s="49" t="str">
        <f t="shared" si="10"/>
        <v/>
      </c>
      <c r="H283" s="49" t="str">
        <f>IF(OR(G283="",G283=0,G283="0"),"",LEFT(G283,C282+1))</f>
        <v/>
      </c>
      <c r="I283" s="49"/>
      <c r="J283" s="107"/>
      <c r="K283" s="246" t="str">
        <f>IF(LEN(TRIM(L283))&gt;0,MAX(K13:K282)+1,"")</f>
        <v/>
      </c>
      <c r="L283" s="110"/>
      <c r="M283" s="107"/>
      <c r="N283" s="150"/>
      <c r="X283" s="3">
        <v>1</v>
      </c>
    </row>
    <row r="284" spans="2:24" ht="15.75">
      <c r="B284" s="829"/>
      <c r="C284" s="94" t="str">
        <f>TRIM(SUBSTITUTE(SUBSTITUTE(SUBSTITUTE(SUBSTITUTE(SUBSTITUTE(SUBSTITUTE(SUBSTITUTE(SUBSTITUTE(SUBSTITUTE(SUBSTITUTE(C281,","," "),";"," "),":"," "),"!"," "),"?"," "),"…"," "),"»"," "),"«"," "),"/"," "),"."," "))</f>
        <v/>
      </c>
      <c r="D284" s="49" t="str" cm="1">
        <f t="array" ref="D284">IF(ROW()=ROW(D280),C283,INDEX(E280:E293,ROW()-ROW(D280)))</f>
        <v/>
      </c>
      <c r="E284" s="89" t="str">
        <f>IF(OR(D284="",C282="",C282&lt;=0,F284=""),"",TRIM(MID(D284,LEN(F284)+1+IF(MID(D284,LEN(F284)+1,1)=" ",1,0),99999)))</f>
        <v/>
      </c>
      <c r="F284" s="49" t="str">
        <f>IF(OR(G284="",G284=0,G284="0"),"",IF(LEN(G284)&lt;=C282,G284,IF(LEN(SUBSTITUTE(H284," ",""))=C282+1,LEFT(G284,C282),LEFT(G284,FIND("§",SUBSTITUTE(H284," ","§",LEN(H284)-LEN(SUBSTITUTE(H284," ",""))))-1))))</f>
        <v/>
      </c>
      <c r="G284" s="49" t="str">
        <f t="shared" si="10"/>
        <v/>
      </c>
      <c r="H284" s="49" t="str">
        <f>IF(OR(G284="",G284=0,G284="0"),"",LEFT(G284,C282+1))</f>
        <v/>
      </c>
      <c r="I284" s="49"/>
      <c r="J284" s="107"/>
      <c r="K284" s="246" t="str">
        <f>IF(LEN(TRIM(L284))&gt;0,MAX(K13:K283)+1,"")</f>
        <v/>
      </c>
      <c r="L284" s="110"/>
      <c r="M284" s="107"/>
      <c r="N284" s="150"/>
      <c r="X284" s="3">
        <v>1</v>
      </c>
    </row>
    <row r="285" spans="2:24" ht="15.75">
      <c r="B285" s="829"/>
      <c r="C285" s="49" t="str">
        <f>TRIM(SUBSTITUTE(SUBSTITUTE(SUBSTITUTE(SUBSTITUTE(SUBSTITUTE(SUBSTITUTE(SUBSTITUTE(SUBSTITUTE(C284,"("," "),")"," "),CHAR(34)," "),"-"," "),"_"," "),"&lt;"," "),"&gt;"," "),"="," "))</f>
        <v/>
      </c>
      <c r="D285" s="49" t="str" cm="1">
        <f t="array" ref="D285">IF(ROW()=ROW(D280),C283,INDEX(E280:E293,ROW()-ROW(D280)))</f>
        <v/>
      </c>
      <c r="E285" s="89" t="str">
        <f>IF(OR(D285="",C282="",C282&lt;=0,F285=""),"",TRIM(MID(D285,LEN(F285)+1+IF(MID(D285,LEN(F285)+1,1)=" ",1,0),99999)))</f>
        <v/>
      </c>
      <c r="F285" s="49" t="str">
        <f>IF(OR(G285="",G285=0,G285="0"),"",IF(LEN(G285)&lt;=C282,G285,IF(LEN(SUBSTITUTE(H285," ",""))=C282+1,LEFT(G285,C282),LEFT(G285,FIND("§",SUBSTITUTE(H285," ","§",LEN(H285)-LEN(SUBSTITUTE(H285," ",""))))-1))))</f>
        <v/>
      </c>
      <c r="G285" s="49" t="str">
        <f t="shared" si="10"/>
        <v/>
      </c>
      <c r="H285" s="49" t="str">
        <f>IF(OR(G285="",G285=0,G285="0"),"",LEFT(G285,C282+1))</f>
        <v/>
      </c>
      <c r="I285" s="49"/>
      <c r="J285" s="107"/>
      <c r="K285" s="246" t="str">
        <f>IF(LEN(TRIM(L285))&gt;0,MAX(K13:K284)+1,"")</f>
        <v/>
      </c>
      <c r="L285" s="110"/>
      <c r="M285" s="107"/>
      <c r="N285" s="150"/>
      <c r="X285" s="3">
        <v>1</v>
      </c>
    </row>
    <row r="286" spans="2:24" ht="15.75">
      <c r="B286" s="829"/>
      <c r="C286" s="55" t="str">
        <f>TRIM(SUBSTITUTE(SUBSTITUTE(SUBSTITUTE(SUBSTITUTE(C285,"►"," "),"▼"," "),"▲"," "),"◄"," "))</f>
        <v/>
      </c>
      <c r="D286" s="49" t="str" cm="1">
        <f t="array" ref="D286">IF(ROW()=ROW(D280),C283,INDEX(E280:E293,ROW()-ROW(D280)))</f>
        <v/>
      </c>
      <c r="E286" s="89" t="str">
        <f>IF(OR(D286="",C282="",C282&lt;=0,F286=""),"",TRIM(MID(D286,LEN(F286)+1+IF(MID(D286,LEN(F286)+1,1)=" ",1,0),99999)))</f>
        <v/>
      </c>
      <c r="F286" s="49" t="str">
        <f>IF(OR(G286="",G286=0,G286="0"),"",IF(LEN(G286)&lt;=C282,G286,IF(LEN(SUBSTITUTE(H286," ",""))=C282+1,LEFT(G286,C282),LEFT(G286,FIND("§",SUBSTITUTE(H286," ","§",LEN(H286)-LEN(SUBSTITUTE(H286," ",""))))-1))))</f>
        <v/>
      </c>
      <c r="G286" s="49" t="str">
        <f t="shared" si="10"/>
        <v/>
      </c>
      <c r="H286" s="49" t="str">
        <f>IF(OR(G286="",G286=0,G286="0"),"",LEFT(G286,C282+1))</f>
        <v/>
      </c>
      <c r="I286" s="49"/>
      <c r="J286" s="107"/>
      <c r="K286" s="246" t="str">
        <f>IF(LEN(TRIM(L286))&gt;0,MAX(K13:K285)+1,"")</f>
        <v/>
      </c>
      <c r="L286" s="110"/>
      <c r="M286" s="107"/>
      <c r="N286" s="150"/>
      <c r="X286" s="3">
        <v>1</v>
      </c>
    </row>
    <row r="287" spans="2:24" ht="15.75">
      <c r="B287" s="829"/>
      <c r="C287" s="55" t="str">
        <f>TRIM(SUBSTITUTE(SUBSTITUTE(C286,"“"," "),"”"," "))</f>
        <v/>
      </c>
      <c r="D287" s="49" t="str" cm="1">
        <f t="array" ref="D287">IF(ROW()=ROW(D280),C283,INDEX(E280:E293,ROW()-ROW(D280)))</f>
        <v/>
      </c>
      <c r="E287" s="89" t="str">
        <f>IF(OR(D287="",C282="",C282&lt;=0,F287=""),"",TRIM(MID(D287,LEN(F287)+1+IF(MID(D287,LEN(F287)+1,1)=" ",1,0),99999)))</f>
        <v/>
      </c>
      <c r="F287" s="49" t="str">
        <f>IF(OR(G287="",G287=0,G287="0"),"",IF(LEN(G287)&lt;=C282,G287,IF(LEN(SUBSTITUTE(H287," ",""))=C282+1,LEFT(G287,C282),LEFT(G287,FIND("§",SUBSTITUTE(H287," ","§",LEN(H287)-LEN(SUBSTITUTE(H287," ",""))))-1))))</f>
        <v/>
      </c>
      <c r="G287" s="49" t="str">
        <f t="shared" si="10"/>
        <v/>
      </c>
      <c r="H287" s="49" t="str">
        <f>IF(OR(G287="",G287=0,G287="0"),"",LEFT(G287,C282+1))</f>
        <v/>
      </c>
      <c r="I287" s="49"/>
      <c r="J287" s="107"/>
      <c r="K287" s="246" t="str">
        <f>IF(LEN(TRIM(L287))&gt;0,MAX(K13:K286)+1,"")</f>
        <v/>
      </c>
      <c r="L287" s="110"/>
      <c r="M287" s="107"/>
      <c r="N287" s="150"/>
      <c r="X287" s="3">
        <v>1</v>
      </c>
    </row>
    <row r="288" spans="2:24" ht="15.75">
      <c r="B288" s="829"/>
      <c r="C288" s="55"/>
      <c r="D288" s="49" t="str" cm="1">
        <f t="array" ref="D288">IF(ROW()=ROW(D280),C283,INDEX(E280:E293,ROW()-ROW(D280)))</f>
        <v/>
      </c>
      <c r="E288" s="89" t="str">
        <f>IF(OR(D288="",C282="",C282&lt;=0,F288=""),"",TRIM(MID(D288,LEN(F288)+1+IF(MID(D288,LEN(F288)+1,1)=" ",1,0),99999)))</f>
        <v/>
      </c>
      <c r="F288" s="49" t="str">
        <f>IF(OR(G288="",G288=0,G288="0"),"",IF(LEN(G288)&lt;=C282,G288,IF(LEN(SUBSTITUTE(H288," ",""))=C282+1,LEFT(G288,C282),LEFT(G288,FIND("§",SUBSTITUTE(H288," ","§",LEN(H288)-LEN(SUBSTITUTE(H288," ",""))))-1))))</f>
        <v/>
      </c>
      <c r="G288" s="49" t="str">
        <f t="shared" si="10"/>
        <v/>
      </c>
      <c r="H288" s="49" t="str">
        <f>IF(OR(G288="",G288=0,G288="0"),"",LEFT(G288,C282+1))</f>
        <v/>
      </c>
      <c r="I288" s="49"/>
      <c r="J288" s="107"/>
      <c r="K288" s="246" t="str">
        <f>IF(LEN(TRIM(L288))&gt;0,MAX(K13:K287)+1,"")</f>
        <v/>
      </c>
      <c r="L288" s="110"/>
      <c r="M288" s="107"/>
      <c r="N288" s="150"/>
      <c r="X288" s="3">
        <v>1</v>
      </c>
    </row>
    <row r="289" spans="2:24" ht="15.75">
      <c r="B289" s="829"/>
      <c r="C289" s="55"/>
      <c r="D289" s="49" t="str" cm="1">
        <f t="array" ref="D289">IF(ROW()=ROW(D280),C283,INDEX(E280:E293,ROW()-ROW(D280)))</f>
        <v/>
      </c>
      <c r="E289" s="89" t="str">
        <f>IF(OR(D289="",C282="",C282&lt;=0,F289=""),"",TRIM(MID(D289,LEN(F289)+1+IF(MID(D289,LEN(F289)+1,1)=" ",1,0),99999)))</f>
        <v/>
      </c>
      <c r="F289" s="49" t="str">
        <f>IF(OR(G289="",G289=0,G289="0"),"",IF(LEN(G289)&lt;=C282,G289,IF(LEN(SUBSTITUTE(H289," ",""))=C282+1,LEFT(G289,C282),LEFT(G289,FIND("§",SUBSTITUTE(H289," ","§",LEN(H289)-LEN(SUBSTITUTE(H289," ",""))))-1))))</f>
        <v/>
      </c>
      <c r="G289" s="49" t="str">
        <f t="shared" si="10"/>
        <v/>
      </c>
      <c r="H289" s="49" t="str">
        <f>IF(OR(G289="",G289=0,G289="0"),"",LEFT(G289,C282+1))</f>
        <v/>
      </c>
      <c r="I289" s="49"/>
      <c r="J289" s="107"/>
      <c r="K289" s="246" t="str">
        <f>IF(LEN(TRIM(L289))&gt;0,MAX(K13:K288)+1,"")</f>
        <v/>
      </c>
      <c r="L289" s="110"/>
      <c r="M289" s="107"/>
      <c r="N289" s="150"/>
      <c r="X289" s="3">
        <v>1</v>
      </c>
    </row>
    <row r="290" spans="2:24" ht="15.75">
      <c r="B290" s="829"/>
      <c r="C290" s="55"/>
      <c r="D290" s="49" t="str" cm="1">
        <f t="array" ref="D290">IF(ROW()=ROW(D280),C283,INDEX(E280:E293,ROW()-ROW(D280)))</f>
        <v/>
      </c>
      <c r="E290" s="89" t="str">
        <f>IF(OR(D290="",C282="",C282&lt;=0,F290=""),"",TRIM(MID(D290,LEN(F290)+1+IF(MID(D290,LEN(F290)+1,1)=" ",1,0),99999)))</f>
        <v/>
      </c>
      <c r="F290" s="49" t="str">
        <f>IF(OR(G290="",G290=0,G290="0"),"",IF(LEN(G290)&lt;=C282,G290,IF(LEN(SUBSTITUTE(H290," ",""))=C282+1,LEFT(G290,C282),LEFT(G290,FIND("§",SUBSTITUTE(H290," ","§",LEN(H290)-LEN(SUBSTITUTE(H290," ",""))))-1))))</f>
        <v/>
      </c>
      <c r="G290" s="49" t="str">
        <f t="shared" si="10"/>
        <v/>
      </c>
      <c r="H290" s="49" t="str">
        <f>IF(OR(G290="",G290=0,G290="0"),"",LEFT(G290,C282+1))</f>
        <v/>
      </c>
      <c r="I290" s="49"/>
      <c r="J290" s="107"/>
      <c r="K290" s="246" t="str">
        <f>IF(LEN(TRIM(L290))&gt;0,MAX(K13:K289)+1,"")</f>
        <v/>
      </c>
      <c r="L290" s="110"/>
      <c r="M290" s="107"/>
      <c r="N290" s="150"/>
      <c r="X290" s="3">
        <v>1</v>
      </c>
    </row>
    <row r="291" spans="2:24" ht="15.75">
      <c r="B291" s="829"/>
      <c r="C291" s="55"/>
      <c r="D291" s="49" t="str" cm="1">
        <f t="array" ref="D291">IF(ROW()=ROW(D280),C283,INDEX(E280:E293,ROW()-ROW(D280)))</f>
        <v/>
      </c>
      <c r="E291" s="89" t="str">
        <f>IF(OR(D291="",C282="",C282&lt;=0,F291=""),"",TRIM(MID(D291,LEN(F291)+1+IF(MID(D291,LEN(F291)+1,1)=" ",1,0),99999)))</f>
        <v/>
      </c>
      <c r="F291" s="49" t="str">
        <f>IF(OR(G291="",G291=0,G291="0"),"",IF(LEN(G291)&lt;=C282,G291,IF(LEN(SUBSTITUTE(H291," ",""))=C282+1,LEFT(G291,C282),LEFT(G291,FIND("§",SUBSTITUTE(H291," ","§",LEN(H291)-LEN(SUBSTITUTE(H291," ",""))))-1))))</f>
        <v/>
      </c>
      <c r="G291" s="49" t="str">
        <f t="shared" si="10"/>
        <v/>
      </c>
      <c r="H291" s="49" t="str">
        <f>IF(OR(G291="",G291=0,G291="0"),"",LEFT(G291,C282+1))</f>
        <v/>
      </c>
      <c r="I291" s="49"/>
      <c r="J291" s="107"/>
      <c r="K291" s="246" t="str">
        <f>IF(LEN(TRIM(L291))&gt;0,MAX(K13:K290)+1,"")</f>
        <v/>
      </c>
      <c r="L291" s="110"/>
      <c r="M291" s="107"/>
      <c r="N291" s="150"/>
      <c r="X291" s="3">
        <v>1</v>
      </c>
    </row>
    <row r="292" spans="2:24" ht="15.75">
      <c r="B292" s="829"/>
      <c r="C292" s="55"/>
      <c r="D292" s="49" t="str" cm="1">
        <f t="array" ref="D292">IF(ROW()=ROW(D280),C283,INDEX(E280:E293,ROW()-ROW(D280)))</f>
        <v/>
      </c>
      <c r="E292" s="89" t="str">
        <f>IF(OR(D292="",C282="",C282&lt;=0,F292=""),"",TRIM(MID(D292,LEN(F292)+1+IF(MID(D292,LEN(F292)+1,1)=" ",1,0),99999)))</f>
        <v/>
      </c>
      <c r="F292" s="49" t="str">
        <f>IF(OR(G292="",G292=0,G292="0"),"",IF(LEN(G292)&lt;=C282,G292,IF(LEN(SUBSTITUTE(H292," ",""))=C282+1,LEFT(G292,C282),LEFT(G292,FIND("§",SUBSTITUTE(H292," ","§",LEN(H292)-LEN(SUBSTITUTE(H292," ",""))))-1))))</f>
        <v/>
      </c>
      <c r="G292" s="49" t="str">
        <f t="shared" si="10"/>
        <v/>
      </c>
      <c r="H292" s="49" t="str">
        <f>IF(OR(G292="",G292=0,G292="0"),"",LEFT(G292,C282+1))</f>
        <v/>
      </c>
      <c r="I292" s="49"/>
      <c r="J292" s="107"/>
      <c r="K292" s="246" t="str">
        <f>IF(LEN(TRIM(L292))&gt;0,MAX(K13:K291)+1,"")</f>
        <v/>
      </c>
      <c r="L292" s="110"/>
      <c r="M292" s="107"/>
      <c r="N292" s="150"/>
      <c r="X292" s="3">
        <v>1</v>
      </c>
    </row>
    <row r="293" spans="2:24" ht="15.75">
      <c r="B293" s="829"/>
      <c r="C293" s="55"/>
      <c r="D293" s="49" t="str" cm="1">
        <f t="array" ref="D293">IF(ROW()=ROW(D280),C283,INDEX(E280:E293,ROW()-ROW(D280)))</f>
        <v/>
      </c>
      <c r="E293" s="89" t="str">
        <f>IF(OR(D293="",C282="",C282&lt;=0,F293=""),"",TRIM(MID(D293,LEN(F293)+1+IF(MID(D293,LEN(F293)+1,1)=" ",1,0),99999)))</f>
        <v/>
      </c>
      <c r="F293" s="49" t="str">
        <f>IF(OR(G293="",G293=0,G293="0"),"",IF(LEN(G293)&lt;=C282,G293,IF(LEN(SUBSTITUTE(H293," ",""))=C282+1,LEFT(G293,C282),LEFT(G293,FIND("§",SUBSTITUTE(H293," ","§",LEN(H293)-LEN(SUBSTITUTE(H293," ",""))))-1))))</f>
        <v/>
      </c>
      <c r="G293" s="49" t="str">
        <f t="shared" si="10"/>
        <v/>
      </c>
      <c r="H293" s="49" t="str">
        <f>IF(OR(G293="",G293=0,G293="0"),"",LEFT(G293,C282+1))</f>
        <v/>
      </c>
      <c r="I293" s="49"/>
      <c r="J293" s="107"/>
      <c r="K293" s="246" t="str">
        <f>IF(LEN(TRIM(L293))&gt;0,MAX(K13:K292)+1,"")</f>
        <v/>
      </c>
      <c r="L293" s="110"/>
      <c r="M293" s="107"/>
      <c r="N293" s="150"/>
      <c r="X293" s="3">
        <v>1</v>
      </c>
    </row>
    <row r="294" spans="2:24" ht="15.75">
      <c r="B294" s="829"/>
      <c r="C294" s="88" t="str">
        <f>IF(TRIM(SUBSTITUTE(J34,CHAR(160),""))="","",J34)</f>
        <v/>
      </c>
      <c r="D294" s="49" t="str" cm="1">
        <f t="array" ref="D294">IF(ROW()=ROW(D294),C297,INDEX(E294:E307,ROW()-ROW(D294)))</f>
        <v/>
      </c>
      <c r="E294" s="89" t="str">
        <f>IF(OR(D294="",C296="",C296&lt;=0,F294=""),"",TRIM(MID(D294,LEN(F294)+1+IF(MID(D294,LEN(F294)+1,1)=" ",1,0),99999)))</f>
        <v/>
      </c>
      <c r="F294" s="49" t="str">
        <f>IF(OR(G294="",G294=0,G294="0"),"",IF(LEN(G294)&lt;=C296,G294,IF(LEN(SUBSTITUTE(H294," ",""))=C296+1,LEFT(G294,C296),LEFT(G294,FIND("§",SUBSTITUTE(H294," ","§",LEN(H294)-LEN(SUBSTITUTE(H294," ",""))))-1))))</f>
        <v/>
      </c>
      <c r="G294" s="49" t="str">
        <f t="shared" si="10"/>
        <v/>
      </c>
      <c r="H294" s="49" t="str">
        <f>IF(OR(G294="",G294=0,G294="0"),"",LEFT(G294,C296+1))</f>
        <v/>
      </c>
      <c r="I294" s="49"/>
      <c r="J294" s="107"/>
      <c r="K294" s="246" t="str">
        <f>IF(LEN(TRIM(L294))&gt;0,MAX(K13:K293)+1,"")</f>
        <v/>
      </c>
      <c r="L294" s="110"/>
      <c r="M294" s="107"/>
      <c r="N294" s="150"/>
      <c r="X294" s="3">
        <v>1</v>
      </c>
    </row>
    <row r="295" spans="2:24" ht="15.75">
      <c r="B295" s="829"/>
      <c r="C295" s="55" t="str">
        <f>TRIM(SUBSTITUTE(SUBSTITUTE(SUBSTITUTE(SUBSTITUTE(SUBSTITUTE(SUBSTITUTE(SUBSTITUTE(SUBSTITUTE(SUBSTITUTE(CLEAN(IF(OR(LEFT(C294,1)="-",LEFT(C294,1)="="),MID(C294,2,99999),C294)),"—","-"),"–","-"),CHAR(160)," "),CHAR(9)," "),CHAR(13)," "),CHAR(10)," ")," "," ")," "," ")," "," "))</f>
        <v/>
      </c>
      <c r="D295" s="49" t="str" cm="1">
        <f t="array" ref="D295">IF(ROW()=ROW(D294),C297,INDEX(E294:E307,ROW()-ROW(D294)))</f>
        <v/>
      </c>
      <c r="E295" s="89" t="str">
        <f>IF(OR(D295="",C296="",C296&lt;=0,F295=""),"",TRIM(MID(D295,LEN(F295)+1+IF(MID(D295,LEN(F295)+1,1)=" ",1,0),99999)))</f>
        <v/>
      </c>
      <c r="F295" s="49" t="str">
        <f>IF(OR(G295="",G295=0,G295="0"),"",IF(LEN(G295)&lt;=C296,G295,IF(LEN(SUBSTITUTE(H295," ",""))=C296+1,LEFT(G295,C296),LEFT(G295,FIND("§",SUBSTITUTE(H295," ","§",LEN(H295)-LEN(SUBSTITUTE(H295," ",""))))-1))))</f>
        <v/>
      </c>
      <c r="G295" s="49" t="str">
        <f t="shared" si="10"/>
        <v/>
      </c>
      <c r="H295" s="49" t="str">
        <f>IF(OR(G295="",G295=0,G295="0"),"",LEFT(G295,C296+1))</f>
        <v/>
      </c>
      <c r="I295" s="49"/>
      <c r="J295" s="107"/>
      <c r="K295" s="246" t="str">
        <f>IF(LEN(TRIM(L295))&gt;0,MAX(K13:K294)+1,"")</f>
        <v/>
      </c>
      <c r="L295" s="110"/>
      <c r="M295" s="107"/>
      <c r="N295" s="150"/>
      <c r="X295" s="3">
        <v>1</v>
      </c>
    </row>
    <row r="296" spans="2:24" ht="15.75">
      <c r="B296" s="829"/>
      <c r="C296" s="92">
        <f>C11</f>
        <v>120</v>
      </c>
      <c r="D296" s="49" t="str" cm="1">
        <f t="array" ref="D296">IF(ROW()=ROW(D294),C297,INDEX(E294:E307,ROW()-ROW(D294)))</f>
        <v/>
      </c>
      <c r="E296" s="89" t="str">
        <f>IF(OR(D296="",C296="",C296&lt;=0,F296=""),"",TRIM(MID(D296,LEN(F296)+1+IF(MID(D296,LEN(F296)+1,1)=" ",1,0),99999)))</f>
        <v/>
      </c>
      <c r="F296" s="49" t="str">
        <f>IF(OR(G296="",G296=0,G296="0"),"",IF(LEN(G296)&lt;=C296,G296,IF(LEN(SUBSTITUTE(H296," ",""))=C296+1,LEFT(G296,C296),LEFT(G296,FIND("§",SUBSTITUTE(H296," ","§",LEN(H296)-LEN(SUBSTITUTE(H296," ",""))))-1))))</f>
        <v/>
      </c>
      <c r="G296" s="49" t="str">
        <f t="shared" si="10"/>
        <v/>
      </c>
      <c r="H296" s="49" t="str">
        <f>IF(OR(G296="",G296=0,G296="0"),"",LEFT(G296,C296+1))</f>
        <v/>
      </c>
      <c r="I296" s="49"/>
      <c r="J296" s="107"/>
      <c r="K296" s="246" t="str">
        <f>IF(LEN(TRIM(L296))&gt;0,MAX(K13:K295)+1,"")</f>
        <v/>
      </c>
      <c r="L296" s="110"/>
      <c r="M296" s="107"/>
      <c r="N296" s="150"/>
      <c r="X296" s="3">
        <v>1</v>
      </c>
    </row>
    <row r="297" spans="2:24" ht="15.75">
      <c r="B297" s="829"/>
      <c r="C297" s="55" t="str">
        <f>IF(UPPER(TRIM(C12))="X",C301,C295)</f>
        <v/>
      </c>
      <c r="D297" s="49" t="str" cm="1">
        <f t="array" ref="D297">IF(ROW()=ROW(D294),C297,INDEX(E294:E307,ROW()-ROW(D294)))</f>
        <v/>
      </c>
      <c r="E297" s="89" t="str">
        <f>IF(OR(D297="",C296="",C296&lt;=0,F297=""),"",TRIM(MID(D297,LEN(F297)+1+IF(MID(D297,LEN(F297)+1,1)=" ",1,0),99999)))</f>
        <v/>
      </c>
      <c r="F297" s="49" t="str">
        <f>IF(OR(G297="",G297=0,G297="0"),"",IF(LEN(G297)&lt;=C296,G297,IF(LEN(SUBSTITUTE(H297," ",""))=C296+1,LEFT(G297,C296),LEFT(G297,FIND("§",SUBSTITUTE(H297," ","§",LEN(H297)-LEN(SUBSTITUTE(H297," ",""))))-1))))</f>
        <v/>
      </c>
      <c r="G297" s="49" t="str">
        <f t="shared" si="10"/>
        <v/>
      </c>
      <c r="H297" s="49" t="str">
        <f>IF(OR(G297="",G297=0,G297="0"),"",LEFT(G297,C296+1))</f>
        <v/>
      </c>
      <c r="I297" s="49"/>
      <c r="J297" s="107"/>
      <c r="K297" s="246" t="str">
        <f>IF(LEN(TRIM(L297))&gt;0,MAX(K13:K296)+1,"")</f>
        <v/>
      </c>
      <c r="L297" s="110"/>
      <c r="M297" s="107"/>
      <c r="N297" s="150"/>
      <c r="X297" s="3">
        <v>1</v>
      </c>
    </row>
    <row r="298" spans="2:24" ht="15.75">
      <c r="B298" s="829"/>
      <c r="C298" s="94" t="str">
        <f>TRIM(SUBSTITUTE(SUBSTITUTE(SUBSTITUTE(SUBSTITUTE(SUBSTITUTE(SUBSTITUTE(SUBSTITUTE(SUBSTITUTE(SUBSTITUTE(SUBSTITUTE(C295,","," "),";"," "),":"," "),"!"," "),"?"," "),"…"," "),"»"," "),"«"," "),"/"," "),"."," "))</f>
        <v/>
      </c>
      <c r="D298" s="49" t="str" cm="1">
        <f t="array" ref="D298">IF(ROW()=ROW(D294),C297,INDEX(E294:E307,ROW()-ROW(D294)))</f>
        <v/>
      </c>
      <c r="E298" s="89" t="str">
        <f>IF(OR(D298="",C296="",C296&lt;=0,F298=""),"",TRIM(MID(D298,LEN(F298)+1+IF(MID(D298,LEN(F298)+1,1)=" ",1,0),99999)))</f>
        <v/>
      </c>
      <c r="F298" s="49" t="str">
        <f>IF(OR(G298="",G298=0,G298="0"),"",IF(LEN(G298)&lt;=C296,G298,IF(LEN(SUBSTITUTE(H298," ",""))=C296+1,LEFT(G298,C296),LEFT(G298,FIND("§",SUBSTITUTE(H298," ","§",LEN(H298)-LEN(SUBSTITUTE(H298," ",""))))-1))))</f>
        <v/>
      </c>
      <c r="G298" s="49" t="str">
        <f t="shared" si="10"/>
        <v/>
      </c>
      <c r="H298" s="49" t="str">
        <f>IF(OR(G298="",G298=0,G298="0"),"",LEFT(G298,C296+1))</f>
        <v/>
      </c>
      <c r="I298" s="49"/>
      <c r="J298" s="107"/>
      <c r="K298" s="246" t="str">
        <f>IF(LEN(TRIM(L298))&gt;0,MAX(K13:K297)+1,"")</f>
        <v/>
      </c>
      <c r="L298" s="110"/>
      <c r="M298" s="107"/>
      <c r="N298" s="150"/>
      <c r="X298" s="3">
        <v>1</v>
      </c>
    </row>
    <row r="299" spans="2:24" ht="15.75">
      <c r="B299" s="829"/>
      <c r="C299" s="49" t="str">
        <f>TRIM(SUBSTITUTE(SUBSTITUTE(SUBSTITUTE(SUBSTITUTE(SUBSTITUTE(SUBSTITUTE(SUBSTITUTE(SUBSTITUTE(C298,"("," "),")"," "),CHAR(34)," "),"-"," "),"_"," "),"&lt;"," "),"&gt;"," "),"="," "))</f>
        <v/>
      </c>
      <c r="D299" s="49" t="str" cm="1">
        <f t="array" ref="D299">IF(ROW()=ROW(D294),C297,INDEX(E294:E307,ROW()-ROW(D294)))</f>
        <v/>
      </c>
      <c r="E299" s="89" t="str">
        <f>IF(OR(D299="",C296="",C296&lt;=0,F299=""),"",TRIM(MID(D299,LEN(F299)+1+IF(MID(D299,LEN(F299)+1,1)=" ",1,0),99999)))</f>
        <v/>
      </c>
      <c r="F299" s="49" t="str">
        <f>IF(OR(G299="",G299=0,G299="0"),"",IF(LEN(G299)&lt;=C296,G299,IF(LEN(SUBSTITUTE(H299," ",""))=C296+1,LEFT(G299,C296),LEFT(G299,FIND("§",SUBSTITUTE(H299," ","§",LEN(H299)-LEN(SUBSTITUTE(H299," ",""))))-1))))</f>
        <v/>
      </c>
      <c r="G299" s="49" t="str">
        <f t="shared" si="10"/>
        <v/>
      </c>
      <c r="H299" s="49" t="str">
        <f>IF(OR(G299="",G299=0,G299="0"),"",LEFT(G299,C296+1))</f>
        <v/>
      </c>
      <c r="I299" s="49"/>
      <c r="J299" s="107"/>
      <c r="K299" s="246" t="str">
        <f>IF(LEN(TRIM(L299))&gt;0,MAX(K13:K298)+1,"")</f>
        <v/>
      </c>
      <c r="L299" s="110"/>
      <c r="M299" s="107"/>
      <c r="N299" s="150"/>
      <c r="X299" s="3">
        <v>1</v>
      </c>
    </row>
    <row r="300" spans="2:24" ht="15.75">
      <c r="B300" s="829"/>
      <c r="C300" s="55" t="str">
        <f>TRIM(SUBSTITUTE(SUBSTITUTE(SUBSTITUTE(SUBSTITUTE(C299,"►"," "),"▼"," "),"▲"," "),"◄"," "))</f>
        <v/>
      </c>
      <c r="D300" s="49" t="str" cm="1">
        <f t="array" ref="D300">IF(ROW()=ROW(D294),C297,INDEX(E294:E307,ROW()-ROW(D294)))</f>
        <v/>
      </c>
      <c r="E300" s="89" t="str">
        <f>IF(OR(D300="",C296="",C296&lt;=0,F300=""),"",TRIM(MID(D300,LEN(F300)+1+IF(MID(D300,LEN(F300)+1,1)=" ",1,0),99999)))</f>
        <v/>
      </c>
      <c r="F300" s="49" t="str">
        <f>IF(OR(G300="",G300=0,G300="0"),"",IF(LEN(G300)&lt;=C296,G300,IF(LEN(SUBSTITUTE(H300," ",""))=C296+1,LEFT(G300,C296),LEFT(G300,FIND("§",SUBSTITUTE(H300," ","§",LEN(H300)-LEN(SUBSTITUTE(H300," ",""))))-1))))</f>
        <v/>
      </c>
      <c r="G300" s="49" t="str">
        <f t="shared" si="10"/>
        <v/>
      </c>
      <c r="H300" s="49" t="str">
        <f>IF(OR(G300="",G300=0,G300="0"),"",LEFT(G300,C296+1))</f>
        <v/>
      </c>
      <c r="I300" s="49"/>
      <c r="J300" s="107"/>
      <c r="K300" s="246" t="str">
        <f>IF(LEN(TRIM(L300))&gt;0,MAX(K13:K299)+1,"")</f>
        <v/>
      </c>
      <c r="L300" s="110"/>
      <c r="M300" s="107"/>
      <c r="N300" s="150"/>
      <c r="X300" s="3">
        <v>1</v>
      </c>
    </row>
    <row r="301" spans="2:24" ht="15.75">
      <c r="B301" s="829"/>
      <c r="C301" s="55" t="str">
        <f>TRIM(SUBSTITUTE(SUBSTITUTE(C300,"“"," "),"”"," "))</f>
        <v/>
      </c>
      <c r="D301" s="49" t="str" cm="1">
        <f t="array" ref="D301">IF(ROW()=ROW(D294),C297,INDEX(E294:E307,ROW()-ROW(D294)))</f>
        <v/>
      </c>
      <c r="E301" s="89" t="str">
        <f>IF(OR(D301="",C296="",C296&lt;=0,F301=""),"",TRIM(MID(D301,LEN(F301)+1+IF(MID(D301,LEN(F301)+1,1)=" ",1,0),99999)))</f>
        <v/>
      </c>
      <c r="F301" s="49" t="str">
        <f>IF(OR(G301="",G301=0,G301="0"),"",IF(LEN(G301)&lt;=C296,G301,IF(LEN(SUBSTITUTE(H301," ",""))=C296+1,LEFT(G301,C296),LEFT(G301,FIND("§",SUBSTITUTE(H301," ","§",LEN(H301)-LEN(SUBSTITUTE(H301," ",""))))-1))))</f>
        <v/>
      </c>
      <c r="G301" s="49" t="str">
        <f t="shared" si="10"/>
        <v/>
      </c>
      <c r="H301" s="49" t="str">
        <f>IF(OR(G301="",G301=0,G301="0"),"",LEFT(G301,C296+1))</f>
        <v/>
      </c>
      <c r="I301" s="49"/>
      <c r="J301" s="107"/>
      <c r="K301" s="246" t="str">
        <f>IF(LEN(TRIM(L301))&gt;0,MAX(K13:K300)+1,"")</f>
        <v/>
      </c>
      <c r="L301" s="110"/>
      <c r="M301" s="107"/>
      <c r="N301" s="150"/>
      <c r="X301" s="3">
        <v>1</v>
      </c>
    </row>
    <row r="302" spans="2:24" ht="15.75">
      <c r="B302" s="829"/>
      <c r="C302" s="55"/>
      <c r="D302" s="49" t="str" cm="1">
        <f t="array" ref="D302">IF(ROW()=ROW(D294),C297,INDEX(E294:E307,ROW()-ROW(D294)))</f>
        <v/>
      </c>
      <c r="E302" s="89" t="str">
        <f>IF(OR(D302="",C296="",C296&lt;=0,F302=""),"",TRIM(MID(D302,LEN(F302)+1+IF(MID(D302,LEN(F302)+1,1)=" ",1,0),99999)))</f>
        <v/>
      </c>
      <c r="F302" s="49" t="str">
        <f>IF(OR(G302="",G302=0,G302="0"),"",IF(LEN(G302)&lt;=C296,G302,IF(LEN(SUBSTITUTE(H302," ",""))=C296+1,LEFT(G302,C296),LEFT(G302,FIND("§",SUBSTITUTE(H302," ","§",LEN(H302)-LEN(SUBSTITUTE(H302," ",""))))-1))))</f>
        <v/>
      </c>
      <c r="G302" s="49" t="str">
        <f t="shared" si="10"/>
        <v/>
      </c>
      <c r="H302" s="49" t="str">
        <f>IF(OR(G302="",G302=0,G302="0"),"",LEFT(G302,C296+1))</f>
        <v/>
      </c>
      <c r="I302" s="49"/>
      <c r="J302" s="107"/>
      <c r="K302" s="246" t="str">
        <f>IF(LEN(TRIM(L302))&gt;0,MAX(K13:K301)+1,"")</f>
        <v/>
      </c>
      <c r="L302" s="110"/>
      <c r="M302" s="107"/>
      <c r="N302" s="150"/>
      <c r="X302" s="3">
        <v>1</v>
      </c>
    </row>
    <row r="303" spans="2:24" ht="15.75">
      <c r="B303" s="829"/>
      <c r="C303" s="55"/>
      <c r="D303" s="49" t="str" cm="1">
        <f t="array" ref="D303">IF(ROW()=ROW(D294),C297,INDEX(E294:E307,ROW()-ROW(D294)))</f>
        <v/>
      </c>
      <c r="E303" s="89" t="str">
        <f>IF(OR(D303="",C296="",C296&lt;=0,F303=""),"",TRIM(MID(D303,LEN(F303)+1+IF(MID(D303,LEN(F303)+1,1)=" ",1,0),99999)))</f>
        <v/>
      </c>
      <c r="F303" s="49" t="str">
        <f>IF(OR(G303="",G303=0,G303="0"),"",IF(LEN(G303)&lt;=C296,G303,IF(LEN(SUBSTITUTE(H303," ",""))=C296+1,LEFT(G303,C296),LEFT(G303,FIND("§",SUBSTITUTE(H303," ","§",LEN(H303)-LEN(SUBSTITUTE(H303," ",""))))-1))))</f>
        <v/>
      </c>
      <c r="G303" s="49" t="str">
        <f t="shared" si="10"/>
        <v/>
      </c>
      <c r="H303" s="49" t="str">
        <f>IF(OR(G303="",G303=0,G303="0"),"",LEFT(G303,C296+1))</f>
        <v/>
      </c>
      <c r="I303" s="49"/>
      <c r="J303" s="107"/>
      <c r="K303" s="246" t="str">
        <f>IF(LEN(TRIM(L303))&gt;0,MAX(K13:K302)+1,"")</f>
        <v/>
      </c>
      <c r="L303" s="110"/>
      <c r="M303" s="107"/>
      <c r="N303" s="150"/>
      <c r="X303" s="3">
        <v>1</v>
      </c>
    </row>
    <row r="304" spans="2:24" ht="15.75">
      <c r="B304" s="829"/>
      <c r="C304" s="55"/>
      <c r="D304" s="49" t="str" cm="1">
        <f t="array" ref="D304">IF(ROW()=ROW(D294),C297,INDEX(E294:E307,ROW()-ROW(D294)))</f>
        <v/>
      </c>
      <c r="E304" s="89" t="str">
        <f>IF(OR(D304="",C296="",C296&lt;=0,F304=""),"",TRIM(MID(D304,LEN(F304)+1+IF(MID(D304,LEN(F304)+1,1)=" ",1,0),99999)))</f>
        <v/>
      </c>
      <c r="F304" s="49" t="str">
        <f>IF(OR(G304="",G304=0,G304="0"),"",IF(LEN(G304)&lt;=C296,G304,IF(LEN(SUBSTITUTE(H304," ",""))=C296+1,LEFT(G304,C296),LEFT(G304,FIND("§",SUBSTITUTE(H304," ","§",LEN(H304)-LEN(SUBSTITUTE(H304," ",""))))-1))))</f>
        <v/>
      </c>
      <c r="G304" s="49" t="str">
        <f t="shared" si="10"/>
        <v/>
      </c>
      <c r="H304" s="49" t="str">
        <f>IF(OR(G304="",G304=0,G304="0"),"",LEFT(G304,C296+1))</f>
        <v/>
      </c>
      <c r="I304" s="49"/>
      <c r="J304" s="107"/>
      <c r="K304" s="246" t="str">
        <f>IF(LEN(TRIM(L304))&gt;0,MAX(K13:K303)+1,"")</f>
        <v/>
      </c>
      <c r="L304" s="110"/>
      <c r="M304" s="107"/>
      <c r="N304" s="150"/>
      <c r="X304" s="3">
        <v>1</v>
      </c>
    </row>
    <row r="305" spans="2:24" ht="15.75">
      <c r="B305" s="829"/>
      <c r="C305" s="55"/>
      <c r="D305" s="49" t="str" cm="1">
        <f t="array" ref="D305">IF(ROW()=ROW(D294),C297,INDEX(E294:E307,ROW()-ROW(D294)))</f>
        <v/>
      </c>
      <c r="E305" s="89" t="str">
        <f>IF(OR(D305="",C296="",C296&lt;=0,F305=""),"",TRIM(MID(D305,LEN(F305)+1+IF(MID(D305,LEN(F305)+1,1)=" ",1,0),99999)))</f>
        <v/>
      </c>
      <c r="F305" s="49" t="str">
        <f>IF(OR(G305="",G305=0,G305="0"),"",IF(LEN(G305)&lt;=C296,G305,IF(LEN(SUBSTITUTE(H305," ",""))=C296+1,LEFT(G305,C296),LEFT(G305,FIND("§",SUBSTITUTE(H305," ","§",LEN(H305)-LEN(SUBSTITUTE(H305," ",""))))-1))))</f>
        <v/>
      </c>
      <c r="G305" s="49" t="str">
        <f t="shared" si="10"/>
        <v/>
      </c>
      <c r="H305" s="49" t="str">
        <f>IF(OR(G305="",G305=0,G305="0"),"",LEFT(G305,C296+1))</f>
        <v/>
      </c>
      <c r="I305" s="49"/>
      <c r="J305" s="107"/>
      <c r="K305" s="246" t="str">
        <f>IF(LEN(TRIM(L305))&gt;0,MAX(K13:K304)+1,"")</f>
        <v/>
      </c>
      <c r="L305" s="110"/>
      <c r="M305" s="107"/>
      <c r="N305" s="150"/>
      <c r="X305" s="3">
        <v>1</v>
      </c>
    </row>
    <row r="306" spans="2:24" ht="15.75">
      <c r="B306" s="829"/>
      <c r="C306" s="55"/>
      <c r="D306" s="49" t="str" cm="1">
        <f t="array" ref="D306">IF(ROW()=ROW(D294),C297,INDEX(E294:E307,ROW()-ROW(D294)))</f>
        <v/>
      </c>
      <c r="E306" s="89" t="str">
        <f>IF(OR(D306="",C296="",C296&lt;=0,F306=""),"",TRIM(MID(D306,LEN(F306)+1+IF(MID(D306,LEN(F306)+1,1)=" ",1,0),99999)))</f>
        <v/>
      </c>
      <c r="F306" s="49" t="str">
        <f>IF(OR(G306="",G306=0,G306="0"),"",IF(LEN(G306)&lt;=C296,G306,IF(LEN(SUBSTITUTE(H306," ",""))=C296+1,LEFT(G306,C296),LEFT(G306,FIND("§",SUBSTITUTE(H306," ","§",LEN(H306)-LEN(SUBSTITUTE(H306," ",""))))-1))))</f>
        <v/>
      </c>
      <c r="G306" s="49" t="str">
        <f t="shared" si="10"/>
        <v/>
      </c>
      <c r="H306" s="49" t="str">
        <f>IF(OR(G306="",G306=0,G306="0"),"",LEFT(G306,C296+1))</f>
        <v/>
      </c>
      <c r="I306" s="49"/>
      <c r="J306" s="107"/>
      <c r="K306" s="246" t="str">
        <f>IF(LEN(TRIM(L306))&gt;0,MAX(K13:K305)+1,"")</f>
        <v/>
      </c>
      <c r="L306" s="110"/>
      <c r="M306" s="107"/>
      <c r="N306" s="150"/>
      <c r="X306" s="3">
        <v>1</v>
      </c>
    </row>
    <row r="307" spans="2:24" ht="15.75">
      <c r="B307" s="829"/>
      <c r="C307" s="55"/>
      <c r="D307" s="49" t="str" cm="1">
        <f t="array" ref="D307">IF(ROW()=ROW(D294),C297,INDEX(E294:E307,ROW()-ROW(D294)))</f>
        <v/>
      </c>
      <c r="E307" s="89" t="str">
        <f>IF(OR(D307="",C296="",C296&lt;=0,F307=""),"",TRIM(MID(D307,LEN(F307)+1+IF(MID(D307,LEN(F307)+1,1)=" ",1,0),99999)))</f>
        <v/>
      </c>
      <c r="F307" s="49" t="str">
        <f>IF(OR(G307="",G307=0,G307="0"),"",IF(LEN(G307)&lt;=C296,G307,IF(LEN(SUBSTITUTE(H307," ",""))=C296+1,LEFT(G307,C296),LEFT(G307,FIND("§",SUBSTITUTE(H307," ","§",LEN(H307)-LEN(SUBSTITUTE(H307," ",""))))-1))))</f>
        <v/>
      </c>
      <c r="G307" s="49" t="str">
        <f t="shared" si="10"/>
        <v/>
      </c>
      <c r="H307" s="49" t="str">
        <f>IF(OR(G307="",G307=0,G307="0"),"",LEFT(G307,C296+1))</f>
        <v/>
      </c>
      <c r="I307" s="49"/>
      <c r="J307" s="107"/>
      <c r="K307" s="246" t="str">
        <f>IF(LEN(TRIM(L307))&gt;0,MAX(K13:K306)+1,"")</f>
        <v/>
      </c>
      <c r="L307" s="110"/>
      <c r="M307" s="107"/>
      <c r="N307" s="150"/>
      <c r="X307" s="3">
        <v>1</v>
      </c>
    </row>
    <row r="308" spans="2:24" ht="15.75">
      <c r="B308" s="829"/>
      <c r="C308" s="88" t="str">
        <f>IF(TRIM(SUBSTITUTE(J35,CHAR(160),""))="","",J35)</f>
        <v/>
      </c>
      <c r="D308" s="49" t="str" cm="1">
        <f t="array" ref="D308">IF(ROW()=ROW(D308),C311,INDEX(E308:E321,ROW()-ROW(D308)))</f>
        <v/>
      </c>
      <c r="E308" s="89" t="str">
        <f>IF(OR(D308="",C310="",C310&lt;=0,F308=""),"",TRIM(MID(D308,LEN(F308)+1+IF(MID(D308,LEN(F308)+1,1)=" ",1,0),99999)))</f>
        <v/>
      </c>
      <c r="F308" s="49" t="str">
        <f>IF(OR(G308="",G308=0,G308="0"),"",IF(LEN(G308)&lt;=C310,G308,IF(LEN(SUBSTITUTE(H308," ",""))=C310+1,LEFT(G308,C310),LEFT(G308,FIND("§",SUBSTITUTE(H308," ","§",LEN(H308)-LEN(SUBSTITUTE(H308," ",""))))-1))))</f>
        <v/>
      </c>
      <c r="G308" s="49" t="str">
        <f t="shared" si="10"/>
        <v/>
      </c>
      <c r="H308" s="49" t="str">
        <f>IF(OR(G308="",G308=0,G308="0"),"",LEFT(G308,C310+1))</f>
        <v/>
      </c>
      <c r="I308" s="49"/>
      <c r="J308" s="107"/>
      <c r="K308" s="246" t="str">
        <f>IF(LEN(TRIM(L308))&gt;0,MAX(K13:K307)+1,"")</f>
        <v/>
      </c>
      <c r="L308" s="110"/>
      <c r="M308" s="107"/>
      <c r="N308" s="150"/>
      <c r="X308" s="3">
        <v>1</v>
      </c>
    </row>
    <row r="309" spans="2:24" ht="15.75">
      <c r="B309" s="829"/>
      <c r="C309" s="55" t="str">
        <f>TRIM(SUBSTITUTE(SUBSTITUTE(SUBSTITUTE(SUBSTITUTE(SUBSTITUTE(SUBSTITUTE(SUBSTITUTE(SUBSTITUTE(SUBSTITUTE(CLEAN(IF(OR(LEFT(C308,1)="-",LEFT(C308,1)="="),MID(C308,2,99999),C308)),"—","-"),"–","-"),CHAR(160)," "),CHAR(9)," "),CHAR(13)," "),CHAR(10)," ")," "," ")," "," ")," "," "))</f>
        <v/>
      </c>
      <c r="D309" s="49" t="str" cm="1">
        <f t="array" ref="D309">IF(ROW()=ROW(D308),C311,INDEX(E308:E321,ROW()-ROW(D308)))</f>
        <v/>
      </c>
      <c r="E309" s="89" t="str">
        <f>IF(OR(D309="",C310="",C310&lt;=0,F309=""),"",TRIM(MID(D309,LEN(F309)+1+IF(MID(D309,LEN(F309)+1,1)=" ",1,0),99999)))</f>
        <v/>
      </c>
      <c r="F309" s="49" t="str">
        <f>IF(OR(G309="",G309=0,G309="0"),"",IF(LEN(G309)&lt;=C310,G309,IF(LEN(SUBSTITUTE(H309," ",""))=C310+1,LEFT(G309,C310),LEFT(G309,FIND("§",SUBSTITUTE(H309," ","§",LEN(H309)-LEN(SUBSTITUTE(H309," ",""))))-1))))</f>
        <v/>
      </c>
      <c r="G309" s="49" t="str">
        <f t="shared" si="10"/>
        <v/>
      </c>
      <c r="H309" s="49" t="str">
        <f>IF(OR(G309="",G309=0,G309="0"),"",LEFT(G309,C310+1))</f>
        <v/>
      </c>
      <c r="I309" s="49"/>
      <c r="J309" s="107"/>
      <c r="K309" s="246" t="str">
        <f>IF(LEN(TRIM(L309))&gt;0,MAX(K13:K308)+1,"")</f>
        <v/>
      </c>
      <c r="L309" s="110"/>
      <c r="M309" s="107"/>
      <c r="N309" s="150"/>
      <c r="X309" s="3">
        <v>1</v>
      </c>
    </row>
    <row r="310" spans="2:24" ht="15.75">
      <c r="B310" s="829"/>
      <c r="C310" s="92">
        <f>C11</f>
        <v>120</v>
      </c>
      <c r="D310" s="49" t="str" cm="1">
        <f t="array" ref="D310">IF(ROW()=ROW(D308),C311,INDEX(E308:E321,ROW()-ROW(D308)))</f>
        <v/>
      </c>
      <c r="E310" s="89" t="str">
        <f>IF(OR(D310="",C310="",C310&lt;=0,F310=""),"",TRIM(MID(D310,LEN(F310)+1+IF(MID(D310,LEN(F310)+1,1)=" ",1,0),99999)))</f>
        <v/>
      </c>
      <c r="F310" s="49" t="str">
        <f>IF(OR(G310="",G310=0,G310="0"),"",IF(LEN(G310)&lt;=C310,G310,IF(LEN(SUBSTITUTE(H310," ",""))=C310+1,LEFT(G310,C310),LEFT(G310,FIND("§",SUBSTITUTE(H310," ","§",LEN(H310)-LEN(SUBSTITUTE(H310," ",""))))-1))))</f>
        <v/>
      </c>
      <c r="G310" s="49" t="str">
        <f t="shared" si="10"/>
        <v/>
      </c>
      <c r="H310" s="49" t="str">
        <f>IF(OR(G310="",G310=0,G310="0"),"",LEFT(G310,C310+1))</f>
        <v/>
      </c>
      <c r="I310" s="49"/>
      <c r="J310" s="107"/>
      <c r="K310" s="246" t="str">
        <f>IF(LEN(TRIM(L310))&gt;0,MAX(K13:K309)+1,"")</f>
        <v/>
      </c>
      <c r="L310" s="110"/>
      <c r="M310" s="107"/>
      <c r="N310" s="150"/>
      <c r="X310" s="3">
        <v>1</v>
      </c>
    </row>
    <row r="311" spans="2:24" ht="15.75">
      <c r="B311" s="829"/>
      <c r="C311" s="55" t="str">
        <f>IF(UPPER(TRIM(C12))="X",C315,C309)</f>
        <v/>
      </c>
      <c r="D311" s="49" t="str" cm="1">
        <f t="array" ref="D311">IF(ROW()=ROW(D308),C311,INDEX(E308:E321,ROW()-ROW(D308)))</f>
        <v/>
      </c>
      <c r="E311" s="89" t="str">
        <f>IF(OR(D311="",C310="",C310&lt;=0,F311=""),"",TRIM(MID(D311,LEN(F311)+1+IF(MID(D311,LEN(F311)+1,1)=" ",1,0),99999)))</f>
        <v/>
      </c>
      <c r="F311" s="49" t="str">
        <f>IF(OR(G311="",G311=0,G311="0"),"",IF(LEN(G311)&lt;=C310,G311,IF(LEN(SUBSTITUTE(H311," ",""))=C310+1,LEFT(G311,C310),LEFT(G311,FIND("§",SUBSTITUTE(H311," ","§",LEN(H311)-LEN(SUBSTITUTE(H311," ",""))))-1))))</f>
        <v/>
      </c>
      <c r="G311" s="49" t="str">
        <f t="shared" si="10"/>
        <v/>
      </c>
      <c r="H311" s="49" t="str">
        <f>IF(OR(G311="",G311=0,G311="0"),"",LEFT(G311,C310+1))</f>
        <v/>
      </c>
      <c r="I311" s="49"/>
      <c r="J311" s="107"/>
      <c r="K311" s="246" t="str">
        <f>IF(LEN(TRIM(L311))&gt;0,MAX(K13:K310)+1,"")</f>
        <v/>
      </c>
      <c r="L311" s="110"/>
      <c r="M311" s="107"/>
      <c r="N311" s="150"/>
      <c r="X311" s="3">
        <v>1</v>
      </c>
    </row>
    <row r="312" spans="2:24" ht="15.75">
      <c r="B312" s="829"/>
      <c r="C312" s="94" t="str">
        <f>TRIM(SUBSTITUTE(SUBSTITUTE(SUBSTITUTE(SUBSTITUTE(SUBSTITUTE(SUBSTITUTE(SUBSTITUTE(SUBSTITUTE(SUBSTITUTE(SUBSTITUTE(C309,","," "),";"," "),":"," "),"!"," "),"?"," "),"…"," "),"»"," "),"«"," "),"/"," "),"."," "))</f>
        <v/>
      </c>
      <c r="D312" s="49" t="str" cm="1">
        <f t="array" ref="D312">IF(ROW()=ROW(D308),C311,INDEX(E308:E321,ROW()-ROW(D308)))</f>
        <v/>
      </c>
      <c r="E312" s="89" t="str">
        <f>IF(OR(D312="",C310="",C310&lt;=0,F312=""),"",TRIM(MID(D312,LEN(F312)+1+IF(MID(D312,LEN(F312)+1,1)=" ",1,0),99999)))</f>
        <v/>
      </c>
      <c r="F312" s="49" t="str">
        <f>IF(OR(G312="",G312=0,G312="0"),"",IF(LEN(G312)&lt;=C310,G312,IF(LEN(SUBSTITUTE(H312," ",""))=C310+1,LEFT(G312,C310),LEFT(G312,FIND("§",SUBSTITUTE(H312," ","§",LEN(H312)-LEN(SUBSTITUTE(H312," ",""))))-1))))</f>
        <v/>
      </c>
      <c r="G312" s="49" t="str">
        <f t="shared" si="10"/>
        <v/>
      </c>
      <c r="H312" s="49" t="str">
        <f>IF(OR(G312="",G312=0,G312="0"),"",LEFT(G312,C310+1))</f>
        <v/>
      </c>
      <c r="I312" s="49"/>
      <c r="J312" s="107"/>
      <c r="K312" s="246" t="str">
        <f>IF(LEN(TRIM(L312))&gt;0,MAX(K13:K311)+1,"")</f>
        <v/>
      </c>
      <c r="L312" s="110"/>
      <c r="M312" s="107"/>
      <c r="N312" s="150"/>
      <c r="X312" s="3">
        <v>1</v>
      </c>
    </row>
    <row r="313" spans="2:24" ht="15.75">
      <c r="B313" s="829"/>
      <c r="C313" s="49" t="str">
        <f>TRIM(SUBSTITUTE(SUBSTITUTE(SUBSTITUTE(SUBSTITUTE(SUBSTITUTE(SUBSTITUTE(SUBSTITUTE(SUBSTITUTE(C312,"("," "),")"," "),CHAR(34)," "),"-"," "),"_"," "),"&lt;"," "),"&gt;"," "),"="," "))</f>
        <v/>
      </c>
      <c r="D313" s="49" t="str" cm="1">
        <f t="array" ref="D313">IF(ROW()=ROW(D308),C311,INDEX(E308:E321,ROW()-ROW(D308)))</f>
        <v/>
      </c>
      <c r="E313" s="89" t="str">
        <f>IF(OR(D313="",C310="",C310&lt;=0,F313=""),"",TRIM(MID(D313,LEN(F313)+1+IF(MID(D313,LEN(F313)+1,1)=" ",1,0),99999)))</f>
        <v/>
      </c>
      <c r="F313" s="49" t="str">
        <f>IF(OR(G313="",G313=0,G313="0"),"",IF(LEN(G313)&lt;=C310,G313,IF(LEN(SUBSTITUTE(H313," ",""))=C310+1,LEFT(G313,C310),LEFT(G313,FIND("§",SUBSTITUTE(H313," ","§",LEN(H313)-LEN(SUBSTITUTE(H313," ",""))))-1))))</f>
        <v/>
      </c>
      <c r="G313" s="49" t="str">
        <f t="shared" si="10"/>
        <v/>
      </c>
      <c r="H313" s="49" t="str">
        <f>IF(OR(G313="",G313=0,G313="0"),"",LEFT(G313,C310+1))</f>
        <v/>
      </c>
      <c r="I313" s="49"/>
      <c r="J313" s="107"/>
      <c r="K313" s="246" t="str">
        <f>IF(LEN(TRIM(L313))&gt;0,MAX(K13:K312)+1,"")</f>
        <v/>
      </c>
      <c r="L313" s="110"/>
      <c r="M313" s="107"/>
      <c r="N313" s="150"/>
      <c r="X313" s="3">
        <v>1</v>
      </c>
    </row>
    <row r="314" spans="2:24" ht="15.75">
      <c r="B314" s="829"/>
      <c r="C314" s="55" t="str">
        <f>TRIM(SUBSTITUTE(SUBSTITUTE(SUBSTITUTE(SUBSTITUTE(C313,"►"," "),"▼"," "),"▲"," "),"◄"," "))</f>
        <v/>
      </c>
      <c r="D314" s="49" t="str" cm="1">
        <f t="array" ref="D314">IF(ROW()=ROW(D308),C311,INDEX(E308:E321,ROW()-ROW(D308)))</f>
        <v/>
      </c>
      <c r="E314" s="89" t="str">
        <f>IF(OR(D314="",C310="",C310&lt;=0,F314=""),"",TRIM(MID(D314,LEN(F314)+1+IF(MID(D314,LEN(F314)+1,1)=" ",1,0),99999)))</f>
        <v/>
      </c>
      <c r="F314" s="49" t="str">
        <f>IF(OR(G314="",G314=0,G314="0"),"",IF(LEN(G314)&lt;=C310,G314,IF(LEN(SUBSTITUTE(H314," ",""))=C310+1,LEFT(G314,C310),LEFT(G314,FIND("§",SUBSTITUTE(H314," ","§",LEN(H314)-LEN(SUBSTITUTE(H314," ",""))))-1))))</f>
        <v/>
      </c>
      <c r="G314" s="49" t="str">
        <f t="shared" si="10"/>
        <v/>
      </c>
      <c r="H314" s="49" t="str">
        <f>IF(OR(G314="",G314=0,G314="0"),"",LEFT(G314,C310+1))</f>
        <v/>
      </c>
      <c r="I314" s="49"/>
      <c r="J314" s="107"/>
      <c r="K314" s="246" t="str">
        <f>IF(LEN(TRIM(L314))&gt;0,MAX(K13:K313)+1,"")</f>
        <v/>
      </c>
      <c r="L314" s="110"/>
      <c r="M314" s="107"/>
      <c r="N314" s="150"/>
      <c r="X314" s="3">
        <v>1</v>
      </c>
    </row>
    <row r="315" spans="2:24" ht="15.75">
      <c r="B315" s="829"/>
      <c r="C315" s="55" t="str">
        <f>TRIM(SUBSTITUTE(SUBSTITUTE(C314,"“"," "),"”"," "))</f>
        <v/>
      </c>
      <c r="D315" s="49" t="str" cm="1">
        <f t="array" ref="D315">IF(ROW()=ROW(D308),C311,INDEX(E308:E321,ROW()-ROW(D308)))</f>
        <v/>
      </c>
      <c r="E315" s="89" t="str">
        <f>IF(OR(D315="",C310="",C310&lt;=0,F315=""),"",TRIM(MID(D315,LEN(F315)+1+IF(MID(D315,LEN(F315)+1,1)=" ",1,0),99999)))</f>
        <v/>
      </c>
      <c r="F315" s="49" t="str">
        <f>IF(OR(G315="",G315=0,G315="0"),"",IF(LEN(G315)&lt;=C310,G315,IF(LEN(SUBSTITUTE(H315," ",""))=C310+1,LEFT(G315,C310),LEFT(G315,FIND("§",SUBSTITUTE(H315," ","§",LEN(H315)-LEN(SUBSTITUTE(H315," ",""))))-1))))</f>
        <v/>
      </c>
      <c r="G315" s="49" t="str">
        <f t="shared" si="10"/>
        <v/>
      </c>
      <c r="H315" s="49" t="str">
        <f>IF(OR(G315="",G315=0,G315="0"),"",LEFT(G315,C310+1))</f>
        <v/>
      </c>
      <c r="I315" s="49"/>
      <c r="J315" s="107"/>
      <c r="K315" s="246" t="str">
        <f>IF(LEN(TRIM(L315))&gt;0,MAX(K13:K314)+1,"")</f>
        <v/>
      </c>
      <c r="L315" s="110"/>
      <c r="M315" s="107"/>
      <c r="N315" s="150"/>
      <c r="X315" s="3">
        <v>1</v>
      </c>
    </row>
    <row r="316" spans="2:24" ht="15.75">
      <c r="B316" s="829"/>
      <c r="C316" s="55"/>
      <c r="D316" s="49" t="str" cm="1">
        <f t="array" ref="D316">IF(ROW()=ROW(D308),C311,INDEX(E308:E321,ROW()-ROW(D308)))</f>
        <v/>
      </c>
      <c r="E316" s="89" t="str">
        <f>IF(OR(D316="",C310="",C310&lt;=0,F316=""),"",TRIM(MID(D316,LEN(F316)+1+IF(MID(D316,LEN(F316)+1,1)=" ",1,0),99999)))</f>
        <v/>
      </c>
      <c r="F316" s="49" t="str">
        <f>IF(OR(G316="",G316=0,G316="0"),"",IF(LEN(G316)&lt;=C310,G316,IF(LEN(SUBSTITUTE(H316," ",""))=C310+1,LEFT(G316,C310),LEFT(G316,FIND("§",SUBSTITUTE(H316," ","§",LEN(H316)-LEN(SUBSTITUTE(H316," ",""))))-1))))</f>
        <v/>
      </c>
      <c r="G316" s="49" t="str">
        <f t="shared" si="10"/>
        <v/>
      </c>
      <c r="H316" s="49" t="str">
        <f>IF(OR(G316="",G316=0,G316="0"),"",LEFT(G316,C310+1))</f>
        <v/>
      </c>
      <c r="I316" s="49"/>
      <c r="J316" s="107"/>
      <c r="K316" s="246" t="str">
        <f>IF(LEN(TRIM(L316))&gt;0,MAX(K13:K315)+1,"")</f>
        <v/>
      </c>
      <c r="L316" s="110"/>
      <c r="M316" s="107"/>
      <c r="N316" s="150"/>
      <c r="X316" s="3">
        <v>1</v>
      </c>
    </row>
    <row r="317" spans="2:24" ht="15.75">
      <c r="B317" s="829"/>
      <c r="C317" s="55"/>
      <c r="D317" s="49" t="str" cm="1">
        <f t="array" ref="D317">IF(ROW()=ROW(D308),C311,INDEX(E308:E321,ROW()-ROW(D308)))</f>
        <v/>
      </c>
      <c r="E317" s="89" t="str">
        <f>IF(OR(D317="",C310="",C310&lt;=0,F317=""),"",TRIM(MID(D317,LEN(F317)+1+IF(MID(D317,LEN(F317)+1,1)=" ",1,0),99999)))</f>
        <v/>
      </c>
      <c r="F317" s="49" t="str">
        <f>IF(OR(G317="",G317=0,G317="0"),"",IF(LEN(G317)&lt;=C310,G317,IF(LEN(SUBSTITUTE(H317," ",""))=C310+1,LEFT(G317,C310),LEFT(G317,FIND("§",SUBSTITUTE(H317," ","§",LEN(H317)-LEN(SUBSTITUTE(H317," ",""))))-1))))</f>
        <v/>
      </c>
      <c r="G317" s="49" t="str">
        <f t="shared" si="10"/>
        <v/>
      </c>
      <c r="H317" s="49" t="str">
        <f>IF(OR(G317="",G317=0,G317="0"),"",LEFT(G317,C310+1))</f>
        <v/>
      </c>
      <c r="I317" s="49"/>
      <c r="J317" s="107"/>
      <c r="K317" s="246" t="str">
        <f>IF(LEN(TRIM(L317))&gt;0,MAX(K13:K316)+1,"")</f>
        <v/>
      </c>
      <c r="L317" s="110"/>
      <c r="M317" s="107"/>
      <c r="N317" s="150"/>
      <c r="X317" s="3">
        <v>1</v>
      </c>
    </row>
    <row r="318" spans="2:24" ht="15.75">
      <c r="B318" s="829"/>
      <c r="C318" s="55"/>
      <c r="D318" s="49" t="str" cm="1">
        <f t="array" ref="D318">IF(ROW()=ROW(D308),C311,INDEX(E308:E321,ROW()-ROW(D308)))</f>
        <v/>
      </c>
      <c r="E318" s="89" t="str">
        <f>IF(OR(D318="",C310="",C310&lt;=0,F318=""),"",TRIM(MID(D318,LEN(F318)+1+IF(MID(D318,LEN(F318)+1,1)=" ",1,0),99999)))</f>
        <v/>
      </c>
      <c r="F318" s="49" t="str">
        <f>IF(OR(G318="",G318=0,G318="0"),"",IF(LEN(G318)&lt;=C310,G318,IF(LEN(SUBSTITUTE(H318," ",""))=C310+1,LEFT(G318,C310),LEFT(G318,FIND("§",SUBSTITUTE(H318," ","§",LEN(H318)-LEN(SUBSTITUTE(H318," ",""))))-1))))</f>
        <v/>
      </c>
      <c r="G318" s="49" t="str">
        <f t="shared" si="10"/>
        <v/>
      </c>
      <c r="H318" s="49" t="str">
        <f>IF(OR(G318="",G318=0,G318="0"),"",LEFT(G318,C310+1))</f>
        <v/>
      </c>
      <c r="I318" s="49"/>
      <c r="J318" s="107"/>
      <c r="K318" s="246" t="str">
        <f>IF(LEN(TRIM(L318))&gt;0,MAX(K13:K317)+1,"")</f>
        <v/>
      </c>
      <c r="L318" s="110"/>
      <c r="M318" s="107"/>
      <c r="N318" s="150"/>
      <c r="X318" s="3">
        <v>1</v>
      </c>
    </row>
    <row r="319" spans="2:24" ht="15.75">
      <c r="B319" s="829"/>
      <c r="C319" s="55"/>
      <c r="D319" s="49" t="str" cm="1">
        <f t="array" ref="D319">IF(ROW()=ROW(D308),C311,INDEX(E308:E321,ROW()-ROW(D308)))</f>
        <v/>
      </c>
      <c r="E319" s="89" t="str">
        <f>IF(OR(D319="",C310="",C310&lt;=0,F319=""),"",TRIM(MID(D319,LEN(F319)+1+IF(MID(D319,LEN(F319)+1,1)=" ",1,0),99999)))</f>
        <v/>
      </c>
      <c r="F319" s="49" t="str">
        <f>IF(OR(G319="",G319=0,G319="0"),"",IF(LEN(G319)&lt;=C310,G319,IF(LEN(SUBSTITUTE(H319," ",""))=C310+1,LEFT(G319,C310),LEFT(G319,FIND("§",SUBSTITUTE(H319," ","§",LEN(H319)-LEN(SUBSTITUTE(H319," ",""))))-1))))</f>
        <v/>
      </c>
      <c r="G319" s="49" t="str">
        <f t="shared" si="10"/>
        <v/>
      </c>
      <c r="H319" s="49" t="str">
        <f>IF(OR(G319="",G319=0,G319="0"),"",LEFT(G319,C310+1))</f>
        <v/>
      </c>
      <c r="I319" s="49"/>
      <c r="J319" s="107"/>
      <c r="K319" s="246" t="str">
        <f>IF(LEN(TRIM(L319))&gt;0,MAX(K13:K318)+1,"")</f>
        <v/>
      </c>
      <c r="L319" s="110"/>
      <c r="M319" s="107"/>
      <c r="N319" s="150"/>
      <c r="X319" s="3">
        <v>1</v>
      </c>
    </row>
    <row r="320" spans="2:24" ht="15.75">
      <c r="B320" s="829"/>
      <c r="C320" s="55"/>
      <c r="D320" s="49" t="str" cm="1">
        <f t="array" ref="D320">IF(ROW()=ROW(D308),C311,INDEX(E308:E321,ROW()-ROW(D308)))</f>
        <v/>
      </c>
      <c r="E320" s="89" t="str">
        <f>IF(OR(D320="",C310="",C310&lt;=0,F320=""),"",TRIM(MID(D320,LEN(F320)+1+IF(MID(D320,LEN(F320)+1,1)=" ",1,0),99999)))</f>
        <v/>
      </c>
      <c r="F320" s="49" t="str">
        <f>IF(OR(G320="",G320=0,G320="0"),"",IF(LEN(G320)&lt;=C310,G320,IF(LEN(SUBSTITUTE(H320," ",""))=C310+1,LEFT(G320,C310),LEFT(G320,FIND("§",SUBSTITUTE(H320," ","§",LEN(H320)-LEN(SUBSTITUTE(H320," ",""))))-1))))</f>
        <v/>
      </c>
      <c r="G320" s="49" t="str">
        <f t="shared" si="10"/>
        <v/>
      </c>
      <c r="H320" s="49" t="str">
        <f>IF(OR(G320="",G320=0,G320="0"),"",LEFT(G320,C310+1))</f>
        <v/>
      </c>
      <c r="I320" s="49"/>
      <c r="J320" s="107"/>
      <c r="K320" s="246" t="str">
        <f>IF(LEN(TRIM(L320))&gt;0,MAX(K13:K319)+1,"")</f>
        <v/>
      </c>
      <c r="L320" s="110"/>
      <c r="M320" s="107"/>
      <c r="N320" s="150"/>
      <c r="X320" s="3">
        <v>1</v>
      </c>
    </row>
    <row r="321" spans="2:24" ht="15.75">
      <c r="B321" s="829"/>
      <c r="C321" s="55"/>
      <c r="D321" s="49" t="str" cm="1">
        <f t="array" ref="D321">IF(ROW()=ROW(D308),C311,INDEX(E308:E321,ROW()-ROW(D308)))</f>
        <v/>
      </c>
      <c r="E321" s="89" t="str">
        <f>IF(OR(D321="",C310="",C310&lt;=0,F321=""),"",TRIM(MID(D321,LEN(F321)+1+IF(MID(D321,LEN(F321)+1,1)=" ",1,0),99999)))</f>
        <v/>
      </c>
      <c r="F321" s="49" t="str">
        <f>IF(OR(G321="",G321=0,G321="0"),"",IF(LEN(G321)&lt;=C310,G321,IF(LEN(SUBSTITUTE(H321," ",""))=C310+1,LEFT(G321,C310),LEFT(G321,FIND("§",SUBSTITUTE(H321," ","§",LEN(H321)-LEN(SUBSTITUTE(H321," ",""))))-1))))</f>
        <v/>
      </c>
      <c r="G321" s="49" t="str">
        <f t="shared" si="10"/>
        <v/>
      </c>
      <c r="H321" s="49" t="str">
        <f>IF(OR(G321="",G321=0,G321="0"),"",LEFT(G321,C310+1))</f>
        <v/>
      </c>
      <c r="I321" s="49"/>
      <c r="J321" s="107"/>
      <c r="K321" s="246" t="str">
        <f>IF(LEN(TRIM(L321))&gt;0,MAX(K13:K320)+1,"")</f>
        <v/>
      </c>
      <c r="L321" s="110"/>
      <c r="M321" s="107"/>
      <c r="N321" s="150"/>
      <c r="X321" s="3">
        <v>1</v>
      </c>
    </row>
    <row r="322" spans="2:24" ht="15.75">
      <c r="B322" s="829"/>
      <c r="C322" s="88" t="str">
        <f>IF(TRIM(SUBSTITUTE(J36,CHAR(160),""))="","",J36)</f>
        <v/>
      </c>
      <c r="D322" s="49" t="str" cm="1">
        <f t="array" ref="D322">IF(ROW()=ROW(D322),C325,INDEX(E322:E335,ROW()-ROW(D322)))</f>
        <v/>
      </c>
      <c r="E322" s="89" t="str">
        <f>IF(OR(D322="",C324="",C324&lt;=0,F322=""),"",TRIM(MID(D322,LEN(F322)+1+IF(MID(D322,LEN(F322)+1,1)=" ",1,0),99999)))</f>
        <v/>
      </c>
      <c r="F322" s="49" t="str">
        <f>IF(OR(G322="",G322=0,G322="0"),"",IF(LEN(G322)&lt;=C324,G322,IF(LEN(SUBSTITUTE(H322," ",""))=C324+1,LEFT(G322,C324),LEFT(G322,FIND("§",SUBSTITUTE(H322," ","§",LEN(H322)-LEN(SUBSTITUTE(H322," ",""))))-1))))</f>
        <v/>
      </c>
      <c r="G322" s="49" t="str">
        <f t="shared" si="10"/>
        <v/>
      </c>
      <c r="H322" s="49" t="str">
        <f>IF(OR(G322="",G322=0,G322="0"),"",LEFT(G322,C324+1))</f>
        <v/>
      </c>
      <c r="I322" s="49"/>
      <c r="J322" s="107"/>
      <c r="K322" s="246" t="str">
        <f>IF(LEN(TRIM(L322))&gt;0,MAX(K13:K321)+1,"")</f>
        <v/>
      </c>
      <c r="L322" s="110"/>
      <c r="M322" s="107"/>
      <c r="N322" s="150"/>
      <c r="X322" s="3">
        <v>1</v>
      </c>
    </row>
    <row r="323" spans="2:24" ht="15.75">
      <c r="B323" s="829"/>
      <c r="C323" s="55" t="str">
        <f>TRIM(SUBSTITUTE(SUBSTITUTE(SUBSTITUTE(SUBSTITUTE(SUBSTITUTE(SUBSTITUTE(SUBSTITUTE(SUBSTITUTE(SUBSTITUTE(CLEAN(IF(OR(LEFT(C322,1)="-",LEFT(C322,1)="="),MID(C322,2,99999),C322)),"—","-"),"–","-"),CHAR(160)," "),CHAR(9)," "),CHAR(13)," "),CHAR(10)," ")," "," ")," "," ")," "," "))</f>
        <v/>
      </c>
      <c r="D323" s="49" t="str" cm="1">
        <f t="array" ref="D323">IF(ROW()=ROW(D322),C325,INDEX(E322:E335,ROW()-ROW(D322)))</f>
        <v/>
      </c>
      <c r="E323" s="89" t="str">
        <f>IF(OR(D323="",C324="",C324&lt;=0,F323=""),"",TRIM(MID(D323,LEN(F323)+1+IF(MID(D323,LEN(F323)+1,1)=" ",1,0),99999)))</f>
        <v/>
      </c>
      <c r="F323" s="49" t="str">
        <f>IF(OR(G323="",G323=0,G323="0"),"",IF(LEN(G323)&lt;=C324,G323,IF(LEN(SUBSTITUTE(H323," ",""))=C324+1,LEFT(G323,C324),LEFT(G323,FIND("§",SUBSTITUTE(H323," ","§",LEN(H323)-LEN(SUBSTITUTE(H323," ",""))))-1))))</f>
        <v/>
      </c>
      <c r="G323" s="49" t="str">
        <f t="shared" si="10"/>
        <v/>
      </c>
      <c r="H323" s="49" t="str">
        <f>IF(OR(G323="",G323=0,G323="0"),"",LEFT(G323,C324+1))</f>
        <v/>
      </c>
      <c r="I323" s="49"/>
      <c r="J323" s="107"/>
      <c r="K323" s="246" t="str">
        <f>IF(LEN(TRIM(L323))&gt;0,MAX(K13:K322)+1,"")</f>
        <v/>
      </c>
      <c r="L323" s="110"/>
      <c r="M323" s="107"/>
      <c r="N323" s="150"/>
      <c r="X323" s="3">
        <v>1</v>
      </c>
    </row>
    <row r="324" spans="2:24" ht="15.75">
      <c r="B324" s="829"/>
      <c r="C324" s="92">
        <f>C11</f>
        <v>120</v>
      </c>
      <c r="D324" s="49" t="str" cm="1">
        <f t="array" ref="D324">IF(ROW()=ROW(D322),C325,INDEX(E322:E335,ROW()-ROW(D322)))</f>
        <v/>
      </c>
      <c r="E324" s="89" t="str">
        <f>IF(OR(D324="",C324="",C324&lt;=0,F324=""),"",TRIM(MID(D324,LEN(F324)+1+IF(MID(D324,LEN(F324)+1,1)=" ",1,0),99999)))</f>
        <v/>
      </c>
      <c r="F324" s="49" t="str">
        <f>IF(OR(G324="",G324=0,G324="0"),"",IF(LEN(G324)&lt;=C324,G324,IF(LEN(SUBSTITUTE(H324," ",""))=C324+1,LEFT(G324,C324),LEFT(G324,FIND("§",SUBSTITUTE(H324," ","§",LEN(H324)-LEN(SUBSTITUTE(H324," ",""))))-1))))</f>
        <v/>
      </c>
      <c r="G324" s="49" t="str">
        <f t="shared" si="10"/>
        <v/>
      </c>
      <c r="H324" s="49" t="str">
        <f>IF(OR(G324="",G324=0,G324="0"),"",LEFT(G324,C324+1))</f>
        <v/>
      </c>
      <c r="I324" s="49"/>
      <c r="J324" s="107"/>
      <c r="K324" s="246" t="str">
        <f>IF(LEN(TRIM(L324))&gt;0,MAX(K13:K323)+1,"")</f>
        <v/>
      </c>
      <c r="L324" s="110"/>
      <c r="M324" s="107"/>
      <c r="N324" s="150"/>
      <c r="X324" s="3">
        <v>1</v>
      </c>
    </row>
    <row r="325" spans="2:24" ht="15.75">
      <c r="B325" s="829"/>
      <c r="C325" s="55" t="str">
        <f>IF(UPPER(TRIM(C12))="X",C329,C323)</f>
        <v/>
      </c>
      <c r="D325" s="49" t="str" cm="1">
        <f t="array" ref="D325">IF(ROW()=ROW(D322),C325,INDEX(E322:E335,ROW()-ROW(D322)))</f>
        <v/>
      </c>
      <c r="E325" s="89" t="str">
        <f>IF(OR(D325="",C324="",C324&lt;=0,F325=""),"",TRIM(MID(D325,LEN(F325)+1+IF(MID(D325,LEN(F325)+1,1)=" ",1,0),99999)))</f>
        <v/>
      </c>
      <c r="F325" s="49" t="str">
        <f>IF(OR(G325="",G325=0,G325="0"),"",IF(LEN(G325)&lt;=C324,G325,IF(LEN(SUBSTITUTE(H325," ",""))=C324+1,LEFT(G325,C324),LEFT(G325,FIND("§",SUBSTITUTE(H325," ","§",LEN(H325)-LEN(SUBSTITUTE(H325," ",""))))-1))))</f>
        <v/>
      </c>
      <c r="G325" s="49" t="str">
        <f t="shared" si="10"/>
        <v/>
      </c>
      <c r="H325" s="49" t="str">
        <f>IF(OR(G325="",G325=0,G325="0"),"",LEFT(G325,C324+1))</f>
        <v/>
      </c>
      <c r="I325" s="49"/>
      <c r="J325" s="107"/>
      <c r="K325" s="246" t="str">
        <f>IF(LEN(TRIM(L325))&gt;0,MAX(K13:K324)+1,"")</f>
        <v/>
      </c>
      <c r="L325" s="110"/>
      <c r="M325" s="107"/>
      <c r="N325" s="150"/>
      <c r="X325" s="3">
        <v>1</v>
      </c>
    </row>
    <row r="326" spans="2:24" ht="15.75">
      <c r="B326" s="829"/>
      <c r="C326" s="94" t="str">
        <f>TRIM(SUBSTITUTE(SUBSTITUTE(SUBSTITUTE(SUBSTITUTE(SUBSTITUTE(SUBSTITUTE(SUBSTITUTE(SUBSTITUTE(SUBSTITUTE(SUBSTITUTE(C323,","," "),";"," "),":"," "),"!"," "),"?"," "),"…"," "),"»"," "),"«"," "),"/"," "),"."," "))</f>
        <v/>
      </c>
      <c r="D326" s="49" t="str" cm="1">
        <f t="array" ref="D326">IF(ROW()=ROW(D322),C325,INDEX(E322:E335,ROW()-ROW(D322)))</f>
        <v/>
      </c>
      <c r="E326" s="89" t="str">
        <f>IF(OR(D326="",C324="",C324&lt;=0,F326=""),"",TRIM(MID(D326,LEN(F326)+1+IF(MID(D326,LEN(F326)+1,1)=" ",1,0),99999)))</f>
        <v/>
      </c>
      <c r="F326" s="49" t="str">
        <f>IF(OR(G326="",G326=0,G326="0"),"",IF(LEN(G326)&lt;=C324,G326,IF(LEN(SUBSTITUTE(H326," ",""))=C324+1,LEFT(G326,C324),LEFT(G326,FIND("§",SUBSTITUTE(H326," ","§",LEN(H326)-LEN(SUBSTITUTE(H326," ",""))))-1))))</f>
        <v/>
      </c>
      <c r="G326" s="49" t="str">
        <f t="shared" si="10"/>
        <v/>
      </c>
      <c r="H326" s="49" t="str">
        <f>IF(OR(G326="",G326=0,G326="0"),"",LEFT(G326,C324+1))</f>
        <v/>
      </c>
      <c r="I326" s="49"/>
      <c r="J326" s="107"/>
      <c r="K326" s="246" t="str">
        <f>IF(LEN(TRIM(L326))&gt;0,MAX(K13:K325)+1,"")</f>
        <v/>
      </c>
      <c r="L326" s="110"/>
      <c r="M326" s="107"/>
      <c r="N326" s="150"/>
      <c r="X326" s="3">
        <v>1</v>
      </c>
    </row>
    <row r="327" spans="2:24" ht="15.75">
      <c r="B327" s="829"/>
      <c r="C327" s="49" t="str">
        <f>TRIM(SUBSTITUTE(SUBSTITUTE(SUBSTITUTE(SUBSTITUTE(SUBSTITUTE(SUBSTITUTE(SUBSTITUTE(SUBSTITUTE(C326,"("," "),")"," "),CHAR(34)," "),"-"," "),"_"," "),"&lt;"," "),"&gt;"," "),"="," "))</f>
        <v/>
      </c>
      <c r="D327" s="49" t="str" cm="1">
        <f t="array" ref="D327">IF(ROW()=ROW(D322),C325,INDEX(E322:E335,ROW()-ROW(D322)))</f>
        <v/>
      </c>
      <c r="E327" s="89" t="str">
        <f>IF(OR(D327="",C324="",C324&lt;=0,F327=""),"",TRIM(MID(D327,LEN(F327)+1+IF(MID(D327,LEN(F327)+1,1)=" ",1,0),99999)))</f>
        <v/>
      </c>
      <c r="F327" s="49" t="str">
        <f>IF(OR(G327="",G327=0,G327="0"),"",IF(LEN(G327)&lt;=C324,G327,IF(LEN(SUBSTITUTE(H327," ",""))=C324+1,LEFT(G327,C324),LEFT(G327,FIND("§",SUBSTITUTE(H327," ","§",LEN(H327)-LEN(SUBSTITUTE(H327," ",""))))-1))))</f>
        <v/>
      </c>
      <c r="G327" s="49" t="str">
        <f t="shared" si="10"/>
        <v/>
      </c>
      <c r="H327" s="49" t="str">
        <f>IF(OR(G327="",G327=0,G327="0"),"",LEFT(G327,C324+1))</f>
        <v/>
      </c>
      <c r="I327" s="49"/>
      <c r="J327" s="107"/>
      <c r="K327" s="246" t="str">
        <f>IF(LEN(TRIM(L327))&gt;0,MAX(K13:K326)+1,"")</f>
        <v/>
      </c>
      <c r="L327" s="110"/>
      <c r="M327" s="107"/>
      <c r="N327" s="150"/>
      <c r="X327" s="3">
        <v>1</v>
      </c>
    </row>
    <row r="328" spans="2:24" ht="15.75">
      <c r="B328" s="829"/>
      <c r="C328" s="55" t="str">
        <f>TRIM(SUBSTITUTE(SUBSTITUTE(SUBSTITUTE(SUBSTITUTE(C327,"►"," "),"▼"," "),"▲"," "),"◄"," "))</f>
        <v/>
      </c>
      <c r="D328" s="49" t="str" cm="1">
        <f t="array" ref="D328">IF(ROW()=ROW(D322),C325,INDEX(E322:E335,ROW()-ROW(D322)))</f>
        <v/>
      </c>
      <c r="E328" s="89" t="str">
        <f>IF(OR(D328="",C324="",C324&lt;=0,F328=""),"",TRIM(MID(D328,LEN(F328)+1+IF(MID(D328,LEN(F328)+1,1)=" ",1,0),99999)))</f>
        <v/>
      </c>
      <c r="F328" s="49" t="str">
        <f>IF(OR(G328="",G328=0,G328="0"),"",IF(LEN(G328)&lt;=C324,G328,IF(LEN(SUBSTITUTE(H328," ",""))=C324+1,LEFT(G328,C324),LEFT(G328,FIND("§",SUBSTITUTE(H328," ","§",LEN(H328)-LEN(SUBSTITUTE(H328," ",""))))-1))))</f>
        <v/>
      </c>
      <c r="G328" s="49" t="str">
        <f t="shared" si="10"/>
        <v/>
      </c>
      <c r="H328" s="49" t="str">
        <f>IF(OR(G328="",G328=0,G328="0"),"",LEFT(G328,C324+1))</f>
        <v/>
      </c>
      <c r="I328" s="49"/>
      <c r="J328" s="107"/>
      <c r="K328" s="246" t="str">
        <f>IF(LEN(TRIM(L328))&gt;0,MAX(K13:K327)+1,"")</f>
        <v/>
      </c>
      <c r="L328" s="110"/>
      <c r="M328" s="107"/>
      <c r="N328" s="150"/>
      <c r="X328" s="3">
        <v>1</v>
      </c>
    </row>
    <row r="329" spans="2:24" ht="15.75">
      <c r="B329" s="829"/>
      <c r="C329" s="55" t="str">
        <f>TRIM(SUBSTITUTE(SUBSTITUTE(C328,"“"," "),"”"," "))</f>
        <v/>
      </c>
      <c r="D329" s="49" t="str" cm="1">
        <f t="array" ref="D329">IF(ROW()=ROW(D322),C325,INDEX(E322:E335,ROW()-ROW(D322)))</f>
        <v/>
      </c>
      <c r="E329" s="89" t="str">
        <f>IF(OR(D329="",C324="",C324&lt;=0,F329=""),"",TRIM(MID(D329,LEN(F329)+1+IF(MID(D329,LEN(F329)+1,1)=" ",1,0),99999)))</f>
        <v/>
      </c>
      <c r="F329" s="49" t="str">
        <f>IF(OR(G329="",G329=0,G329="0"),"",IF(LEN(G329)&lt;=C324,G329,IF(LEN(SUBSTITUTE(H329," ",""))=C324+1,LEFT(G329,C324),LEFT(G329,FIND("§",SUBSTITUTE(H329," ","§",LEN(H329)-LEN(SUBSTITUTE(H329," ",""))))-1))))</f>
        <v/>
      </c>
      <c r="G329" s="49" t="str">
        <f t="shared" si="10"/>
        <v/>
      </c>
      <c r="H329" s="49" t="str">
        <f>IF(OR(G329="",G329=0,G329="0"),"",LEFT(G329,C324+1))</f>
        <v/>
      </c>
      <c r="I329" s="49"/>
      <c r="J329" s="107"/>
      <c r="K329" s="246" t="str">
        <f>IF(LEN(TRIM(L329))&gt;0,MAX(K13:K328)+1,"")</f>
        <v/>
      </c>
      <c r="L329" s="110"/>
      <c r="M329" s="107"/>
      <c r="N329" s="150"/>
      <c r="X329" s="3">
        <v>1</v>
      </c>
    </row>
    <row r="330" spans="2:24" ht="15.75">
      <c r="B330" s="829"/>
      <c r="C330" s="55"/>
      <c r="D330" s="49" t="str" cm="1">
        <f t="array" ref="D330">IF(ROW()=ROW(D322),C325,INDEX(E322:E335,ROW()-ROW(D322)))</f>
        <v/>
      </c>
      <c r="E330" s="89" t="str">
        <f>IF(OR(D330="",C324="",C324&lt;=0,F330=""),"",TRIM(MID(D330,LEN(F330)+1+IF(MID(D330,LEN(F330)+1,1)=" ",1,0),99999)))</f>
        <v/>
      </c>
      <c r="F330" s="49" t="str">
        <f>IF(OR(G330="",G330=0,G330="0"),"",IF(LEN(G330)&lt;=C324,G330,IF(LEN(SUBSTITUTE(H330," ",""))=C324+1,LEFT(G330,C324),LEFT(G330,FIND("§",SUBSTITUTE(H330," ","§",LEN(H330)-LEN(SUBSTITUTE(H330," ",""))))-1))))</f>
        <v/>
      </c>
      <c r="G330" s="49" t="str">
        <f t="shared" si="10"/>
        <v/>
      </c>
      <c r="H330" s="49" t="str">
        <f>IF(OR(G330="",G330=0,G330="0"),"",LEFT(G330,C324+1))</f>
        <v/>
      </c>
      <c r="I330" s="49"/>
      <c r="J330" s="107"/>
      <c r="K330" s="246" t="str">
        <f>IF(LEN(TRIM(L330))&gt;0,MAX(K13:K329)+1,"")</f>
        <v/>
      </c>
      <c r="L330" s="110"/>
      <c r="M330" s="107"/>
      <c r="N330" s="150"/>
      <c r="X330" s="3">
        <v>1</v>
      </c>
    </row>
    <row r="331" spans="2:24" ht="15.75">
      <c r="B331" s="829"/>
      <c r="C331" s="55"/>
      <c r="D331" s="49" t="str" cm="1">
        <f t="array" ref="D331">IF(ROW()=ROW(D322),C325,INDEX(E322:E335,ROW()-ROW(D322)))</f>
        <v/>
      </c>
      <c r="E331" s="89" t="str">
        <f>IF(OR(D331="",C324="",C324&lt;=0,F331=""),"",TRIM(MID(D331,LEN(F331)+1+IF(MID(D331,LEN(F331)+1,1)=" ",1,0),99999)))</f>
        <v/>
      </c>
      <c r="F331" s="49" t="str">
        <f>IF(OR(G331="",G331=0,G331="0"),"",IF(LEN(G331)&lt;=C324,G331,IF(LEN(SUBSTITUTE(H331," ",""))=C324+1,LEFT(G331,C324),LEFT(G331,FIND("§",SUBSTITUTE(H331," ","§",LEN(H331)-LEN(SUBSTITUTE(H331," ",""))))-1))))</f>
        <v/>
      </c>
      <c r="G331" s="49" t="str">
        <f t="shared" si="10"/>
        <v/>
      </c>
      <c r="H331" s="49" t="str">
        <f>IF(OR(G331="",G331=0,G331="0"),"",LEFT(G331,C324+1))</f>
        <v/>
      </c>
      <c r="I331" s="49"/>
      <c r="J331" s="107"/>
      <c r="K331" s="246" t="str">
        <f>IF(LEN(TRIM(L331))&gt;0,MAX(K13:K330)+1,"")</f>
        <v/>
      </c>
      <c r="L331" s="110"/>
      <c r="M331" s="107"/>
      <c r="N331" s="150"/>
      <c r="X331" s="3">
        <v>1</v>
      </c>
    </row>
    <row r="332" spans="2:24" ht="15.75">
      <c r="B332" s="829"/>
      <c r="C332" s="55"/>
      <c r="D332" s="49" t="str" cm="1">
        <f t="array" ref="D332">IF(ROW()=ROW(D322),C325,INDEX(E322:E335,ROW()-ROW(D322)))</f>
        <v/>
      </c>
      <c r="E332" s="89" t="str">
        <f>IF(OR(D332="",C324="",C324&lt;=0,F332=""),"",TRIM(MID(D332,LEN(F332)+1+IF(MID(D332,LEN(F332)+1,1)=" ",1,0),99999)))</f>
        <v/>
      </c>
      <c r="F332" s="49" t="str">
        <f>IF(OR(G332="",G332=0,G332="0"),"",IF(LEN(G332)&lt;=C324,G332,IF(LEN(SUBSTITUTE(H332," ",""))=C324+1,LEFT(G332,C324),LEFT(G332,FIND("§",SUBSTITUTE(H332," ","§",LEN(H332)-LEN(SUBSTITUTE(H332," ",""))))-1))))</f>
        <v/>
      </c>
      <c r="G332" s="49" t="str">
        <f t="shared" si="10"/>
        <v/>
      </c>
      <c r="H332" s="49" t="str">
        <f>IF(OR(G332="",G332=0,G332="0"),"",LEFT(G332,C324+1))</f>
        <v/>
      </c>
      <c r="I332" s="49"/>
      <c r="J332" s="107"/>
      <c r="K332" s="246" t="str">
        <f>IF(LEN(TRIM(L332))&gt;0,MAX(K13:K331)+1,"")</f>
        <v/>
      </c>
      <c r="L332" s="110"/>
      <c r="M332" s="107"/>
      <c r="N332" s="150"/>
      <c r="X332" s="3">
        <v>1</v>
      </c>
    </row>
    <row r="333" spans="2:24" ht="15.75">
      <c r="B333" s="829"/>
      <c r="C333" s="55"/>
      <c r="D333" s="49" t="str" cm="1">
        <f t="array" ref="D333">IF(ROW()=ROW(D322),C325,INDEX(E322:E335,ROW()-ROW(D322)))</f>
        <v/>
      </c>
      <c r="E333" s="89" t="str">
        <f>IF(OR(D333="",C324="",C324&lt;=0,F333=""),"",TRIM(MID(D333,LEN(F333)+1+IF(MID(D333,LEN(F333)+1,1)=" ",1,0),99999)))</f>
        <v/>
      </c>
      <c r="F333" s="49" t="str">
        <f>IF(OR(G333="",G333=0,G333="0"),"",IF(LEN(G333)&lt;=C324,G333,IF(LEN(SUBSTITUTE(H333," ",""))=C324+1,LEFT(G333,C324),LEFT(G333,FIND("§",SUBSTITUTE(H333," ","§",LEN(H333)-LEN(SUBSTITUTE(H333," ",""))))-1))))</f>
        <v/>
      </c>
      <c r="G333" s="49" t="str">
        <f t="shared" si="10"/>
        <v/>
      </c>
      <c r="H333" s="49" t="str">
        <f>IF(OR(G333="",G333=0,G333="0"),"",LEFT(G333,C324+1))</f>
        <v/>
      </c>
      <c r="I333" s="49"/>
      <c r="J333" s="107"/>
      <c r="K333" s="246" t="str">
        <f>IF(LEN(TRIM(L333))&gt;0,MAX(K13:K332)+1,"")</f>
        <v/>
      </c>
      <c r="L333" s="110"/>
      <c r="M333" s="107"/>
      <c r="N333" s="150"/>
      <c r="X333" s="3">
        <v>1</v>
      </c>
    </row>
    <row r="334" spans="2:24" ht="15.75">
      <c r="B334" s="829"/>
      <c r="C334" s="55"/>
      <c r="D334" s="49" t="str" cm="1">
        <f t="array" ref="D334">IF(ROW()=ROW(D322),C325,INDEX(E322:E335,ROW()-ROW(D322)))</f>
        <v/>
      </c>
      <c r="E334" s="89" t="str">
        <f>IF(OR(D334="",C324="",C324&lt;=0,F334=""),"",TRIM(MID(D334,LEN(F334)+1+IF(MID(D334,LEN(F334)+1,1)=" ",1,0),99999)))</f>
        <v/>
      </c>
      <c r="F334" s="49" t="str">
        <f>IF(OR(G334="",G334=0,G334="0"),"",IF(LEN(G334)&lt;=C324,G334,IF(LEN(SUBSTITUTE(H334," ",""))=C324+1,LEFT(G334,C324),LEFT(G334,FIND("§",SUBSTITUTE(H334," ","§",LEN(H334)-LEN(SUBSTITUTE(H334," ",""))))-1))))</f>
        <v/>
      </c>
      <c r="G334" s="49" t="str">
        <f t="shared" ref="G334:G397" si="11">IF(OR(D334="",D334=0),"",TRIM(SUBSTITUTE(SUBSTITUTE(D334,CHAR(160)," "),CHAR(10)," ")))</f>
        <v/>
      </c>
      <c r="H334" s="49" t="str">
        <f>IF(OR(G334="",G334=0,G334="0"),"",LEFT(G334,C324+1))</f>
        <v/>
      </c>
      <c r="I334" s="49"/>
      <c r="J334" s="107"/>
      <c r="K334" s="246" t="str">
        <f>IF(LEN(TRIM(L334))&gt;0,MAX(K13:K333)+1,"")</f>
        <v/>
      </c>
      <c r="L334" s="110"/>
      <c r="M334" s="107"/>
      <c r="N334" s="150"/>
      <c r="X334" s="3">
        <v>1</v>
      </c>
    </row>
    <row r="335" spans="2:24" ht="15.75">
      <c r="B335" s="829"/>
      <c r="C335" s="55"/>
      <c r="D335" s="49" t="str" cm="1">
        <f t="array" ref="D335">IF(ROW()=ROW(D322),C325,INDEX(E322:E335,ROW()-ROW(D322)))</f>
        <v/>
      </c>
      <c r="E335" s="89" t="str">
        <f>IF(OR(D335="",C324="",C324&lt;=0,F335=""),"",TRIM(MID(D335,LEN(F335)+1+IF(MID(D335,LEN(F335)+1,1)=" ",1,0),99999)))</f>
        <v/>
      </c>
      <c r="F335" s="49" t="str">
        <f>IF(OR(G335="",G335=0,G335="0"),"",IF(LEN(G335)&lt;=C324,G335,IF(LEN(SUBSTITUTE(H335," ",""))=C324+1,LEFT(G335,C324),LEFT(G335,FIND("§",SUBSTITUTE(H335," ","§",LEN(H335)-LEN(SUBSTITUTE(H335," ",""))))-1))))</f>
        <v/>
      </c>
      <c r="G335" s="49" t="str">
        <f t="shared" si="11"/>
        <v/>
      </c>
      <c r="H335" s="49" t="str">
        <f>IF(OR(G335="",G335=0,G335="0"),"",LEFT(G335,C324+1))</f>
        <v/>
      </c>
      <c r="I335" s="49"/>
      <c r="J335" s="107"/>
      <c r="K335" s="246" t="str">
        <f>IF(LEN(TRIM(L335))&gt;0,MAX(K13:K334)+1,"")</f>
        <v/>
      </c>
      <c r="L335" s="110"/>
      <c r="M335" s="107"/>
      <c r="N335" s="150"/>
      <c r="X335" s="3">
        <v>1</v>
      </c>
    </row>
    <row r="336" spans="2:24" ht="15.75">
      <c r="B336" s="829"/>
      <c r="C336" s="88" t="str">
        <f>IF(TRIM(SUBSTITUTE(J37,CHAR(160),""))="","",J37)</f>
        <v/>
      </c>
      <c r="D336" s="49" t="str" cm="1">
        <f t="array" ref="D336">IF(ROW()=ROW(D336),C339,INDEX(E336:E349,ROW()-ROW(D336)))</f>
        <v/>
      </c>
      <c r="E336" s="89" t="str">
        <f>IF(OR(D336="",C338="",C338&lt;=0,F336=""),"",TRIM(MID(D336,LEN(F336)+1+IF(MID(D336,LEN(F336)+1,1)=" ",1,0),99999)))</f>
        <v/>
      </c>
      <c r="F336" s="49" t="str">
        <f>IF(OR(G336="",G336=0,G336="0"),"",IF(LEN(G336)&lt;=C338,G336,IF(LEN(SUBSTITUTE(H336," ",""))=C338+1,LEFT(G336,C338),LEFT(G336,FIND("§",SUBSTITUTE(H336," ","§",LEN(H336)-LEN(SUBSTITUTE(H336," ",""))))-1))))</f>
        <v/>
      </c>
      <c r="G336" s="49" t="str">
        <f t="shared" si="11"/>
        <v/>
      </c>
      <c r="H336" s="49" t="str">
        <f>IF(OR(G336="",G336=0,G336="0"),"",LEFT(G336,C338+1))</f>
        <v/>
      </c>
      <c r="I336" s="49"/>
      <c r="J336" s="107"/>
      <c r="K336" s="246" t="str">
        <f>IF(LEN(TRIM(L336))&gt;0,MAX(K13:K335)+1,"")</f>
        <v/>
      </c>
      <c r="L336" s="110"/>
      <c r="M336" s="107"/>
      <c r="N336" s="150"/>
      <c r="X336" s="3">
        <v>1</v>
      </c>
    </row>
    <row r="337" spans="2:24" ht="15.75">
      <c r="B337" s="829"/>
      <c r="C337" s="55" t="str">
        <f>TRIM(SUBSTITUTE(SUBSTITUTE(SUBSTITUTE(SUBSTITUTE(SUBSTITUTE(SUBSTITUTE(SUBSTITUTE(SUBSTITUTE(SUBSTITUTE(CLEAN(IF(OR(LEFT(C336,1)="-",LEFT(C336,1)="="),MID(C336,2,99999),C336)),"—","-"),"–","-"),CHAR(160)," "),CHAR(9)," "),CHAR(13)," "),CHAR(10)," ")," "," ")," "," ")," "," "))</f>
        <v/>
      </c>
      <c r="D337" s="49" t="str" cm="1">
        <f t="array" ref="D337">IF(ROW()=ROW(D336),C339,INDEX(E336:E349,ROW()-ROW(D336)))</f>
        <v/>
      </c>
      <c r="E337" s="89" t="str">
        <f>IF(OR(D337="",C338="",C338&lt;=0,F337=""),"",TRIM(MID(D337,LEN(F337)+1+IF(MID(D337,LEN(F337)+1,1)=" ",1,0),99999)))</f>
        <v/>
      </c>
      <c r="F337" s="49" t="str">
        <f>IF(OR(G337="",G337=0,G337="0"),"",IF(LEN(G337)&lt;=C338,G337,IF(LEN(SUBSTITUTE(H337," ",""))=C338+1,LEFT(G337,C338),LEFT(G337,FIND("§",SUBSTITUTE(H337," ","§",LEN(H337)-LEN(SUBSTITUTE(H337," ",""))))-1))))</f>
        <v/>
      </c>
      <c r="G337" s="49" t="str">
        <f t="shared" si="11"/>
        <v/>
      </c>
      <c r="H337" s="49" t="str">
        <f>IF(OR(G337="",G337=0,G337="0"),"",LEFT(G337,C338+1))</f>
        <v/>
      </c>
      <c r="I337" s="49"/>
      <c r="J337" s="107"/>
      <c r="K337" s="246" t="str">
        <f>IF(LEN(TRIM(L337))&gt;0,MAX(K13:K336)+1,"")</f>
        <v/>
      </c>
      <c r="L337" s="110"/>
      <c r="M337" s="107"/>
      <c r="N337" s="150"/>
      <c r="X337" s="3">
        <v>1</v>
      </c>
    </row>
    <row r="338" spans="2:24" ht="15.75">
      <c r="B338" s="829"/>
      <c r="C338" s="92">
        <f>C11</f>
        <v>120</v>
      </c>
      <c r="D338" s="49" t="str" cm="1">
        <f t="array" ref="D338">IF(ROW()=ROW(D336),C339,INDEX(E336:E349,ROW()-ROW(D336)))</f>
        <v/>
      </c>
      <c r="E338" s="89" t="str">
        <f>IF(OR(D338="",C338="",C338&lt;=0,F338=""),"",TRIM(MID(D338,LEN(F338)+1+IF(MID(D338,LEN(F338)+1,1)=" ",1,0),99999)))</f>
        <v/>
      </c>
      <c r="F338" s="49" t="str">
        <f>IF(OR(G338="",G338=0,G338="0"),"",IF(LEN(G338)&lt;=C338,G338,IF(LEN(SUBSTITUTE(H338," ",""))=C338+1,LEFT(G338,C338),LEFT(G338,FIND("§",SUBSTITUTE(H338," ","§",LEN(H338)-LEN(SUBSTITUTE(H338," ",""))))-1))))</f>
        <v/>
      </c>
      <c r="G338" s="49" t="str">
        <f t="shared" si="11"/>
        <v/>
      </c>
      <c r="H338" s="49" t="str">
        <f>IF(OR(G338="",G338=0,G338="0"),"",LEFT(G338,C338+1))</f>
        <v/>
      </c>
      <c r="I338" s="49"/>
      <c r="J338" s="107"/>
      <c r="K338" s="246" t="str">
        <f>IF(LEN(TRIM(L338))&gt;0,MAX(K13:K337)+1,"")</f>
        <v/>
      </c>
      <c r="L338" s="110"/>
      <c r="M338" s="107"/>
      <c r="N338" s="150"/>
      <c r="X338" s="3">
        <v>1</v>
      </c>
    </row>
    <row r="339" spans="2:24" ht="15.75">
      <c r="B339" s="829"/>
      <c r="C339" s="55" t="str">
        <f>IF(UPPER(TRIM(C12))="X",C343,C337)</f>
        <v/>
      </c>
      <c r="D339" s="49" t="str" cm="1">
        <f t="array" ref="D339">IF(ROW()=ROW(D336),C339,INDEX(E336:E349,ROW()-ROW(D336)))</f>
        <v/>
      </c>
      <c r="E339" s="89" t="str">
        <f>IF(OR(D339="",C338="",C338&lt;=0,F339=""),"",TRIM(MID(D339,LEN(F339)+1+IF(MID(D339,LEN(F339)+1,1)=" ",1,0),99999)))</f>
        <v/>
      </c>
      <c r="F339" s="49" t="str">
        <f>IF(OR(G339="",G339=0,G339="0"),"",IF(LEN(G339)&lt;=C338,G339,IF(LEN(SUBSTITUTE(H339," ",""))=C338+1,LEFT(G339,C338),LEFT(G339,FIND("§",SUBSTITUTE(H339," ","§",LEN(H339)-LEN(SUBSTITUTE(H339," ",""))))-1))))</f>
        <v/>
      </c>
      <c r="G339" s="49" t="str">
        <f t="shared" si="11"/>
        <v/>
      </c>
      <c r="H339" s="49" t="str">
        <f>IF(OR(G339="",G339=0,G339="0"),"",LEFT(G339,C338+1))</f>
        <v/>
      </c>
      <c r="I339" s="49"/>
      <c r="J339" s="107"/>
      <c r="K339" s="246" t="str">
        <f>IF(LEN(TRIM(L339))&gt;0,MAX(K13:K338)+1,"")</f>
        <v/>
      </c>
      <c r="L339" s="110"/>
      <c r="M339" s="107"/>
      <c r="N339" s="150"/>
      <c r="X339" s="3">
        <v>1</v>
      </c>
    </row>
    <row r="340" spans="2:24" ht="15.75">
      <c r="B340" s="829"/>
      <c r="C340" s="94" t="str">
        <f>TRIM(SUBSTITUTE(SUBSTITUTE(SUBSTITUTE(SUBSTITUTE(SUBSTITUTE(SUBSTITUTE(SUBSTITUTE(SUBSTITUTE(SUBSTITUTE(SUBSTITUTE(C337,","," "),";"," "),":"," "),"!"," "),"?"," "),"…"," "),"»"," "),"«"," "),"/"," "),"."," "))</f>
        <v/>
      </c>
      <c r="D340" s="49" t="str" cm="1">
        <f t="array" ref="D340">IF(ROW()=ROW(D336),C339,INDEX(E336:E349,ROW()-ROW(D336)))</f>
        <v/>
      </c>
      <c r="E340" s="89" t="str">
        <f>IF(OR(D340="",C338="",C338&lt;=0,F340=""),"",TRIM(MID(D340,LEN(F340)+1+IF(MID(D340,LEN(F340)+1,1)=" ",1,0),99999)))</f>
        <v/>
      </c>
      <c r="F340" s="49" t="str">
        <f>IF(OR(G340="",G340=0,G340="0"),"",IF(LEN(G340)&lt;=C338,G340,IF(LEN(SUBSTITUTE(H340," ",""))=C338+1,LEFT(G340,C338),LEFT(G340,FIND("§",SUBSTITUTE(H340," ","§",LEN(H340)-LEN(SUBSTITUTE(H340," ",""))))-1))))</f>
        <v/>
      </c>
      <c r="G340" s="49" t="str">
        <f t="shared" si="11"/>
        <v/>
      </c>
      <c r="H340" s="49" t="str">
        <f>IF(OR(G340="",G340=0,G340="0"),"",LEFT(G340,C338+1))</f>
        <v/>
      </c>
      <c r="I340" s="49"/>
      <c r="J340" s="107"/>
      <c r="K340" s="246" t="str">
        <f>IF(LEN(TRIM(L340))&gt;0,MAX(K13:K339)+1,"")</f>
        <v/>
      </c>
      <c r="L340" s="110"/>
      <c r="M340" s="107"/>
      <c r="N340" s="150"/>
      <c r="X340" s="3">
        <v>1</v>
      </c>
    </row>
    <row r="341" spans="2:24" ht="15.75">
      <c r="B341" s="829"/>
      <c r="C341" s="49" t="str">
        <f>TRIM(SUBSTITUTE(SUBSTITUTE(SUBSTITUTE(SUBSTITUTE(SUBSTITUTE(SUBSTITUTE(SUBSTITUTE(SUBSTITUTE(C340,"("," "),")"," "),CHAR(34)," "),"-"," "),"_"," "),"&lt;"," "),"&gt;"," "),"="," "))</f>
        <v/>
      </c>
      <c r="D341" s="49" t="str" cm="1">
        <f t="array" ref="D341">IF(ROW()=ROW(D336),C339,INDEX(E336:E349,ROW()-ROW(D336)))</f>
        <v/>
      </c>
      <c r="E341" s="89" t="str">
        <f>IF(OR(D341="",C338="",C338&lt;=0,F341=""),"",TRIM(MID(D341,LEN(F341)+1+IF(MID(D341,LEN(F341)+1,1)=" ",1,0),99999)))</f>
        <v/>
      </c>
      <c r="F341" s="49" t="str">
        <f>IF(OR(G341="",G341=0,G341="0"),"",IF(LEN(G341)&lt;=C338,G341,IF(LEN(SUBSTITUTE(H341," ",""))=C338+1,LEFT(G341,C338),LEFT(G341,FIND("§",SUBSTITUTE(H341," ","§",LEN(H341)-LEN(SUBSTITUTE(H341," ",""))))-1))))</f>
        <v/>
      </c>
      <c r="G341" s="49" t="str">
        <f t="shared" si="11"/>
        <v/>
      </c>
      <c r="H341" s="49" t="str">
        <f>IF(OR(G341="",G341=0,G341="0"),"",LEFT(G341,C338+1))</f>
        <v/>
      </c>
      <c r="I341" s="49"/>
      <c r="J341" s="107"/>
      <c r="K341" s="246" t="str">
        <f>IF(LEN(TRIM(L341))&gt;0,MAX(K13:K340)+1,"")</f>
        <v/>
      </c>
      <c r="L341" s="110"/>
      <c r="M341" s="107"/>
      <c r="N341" s="150"/>
      <c r="X341" s="3">
        <v>1</v>
      </c>
    </row>
    <row r="342" spans="2:24" ht="15.75">
      <c r="B342" s="829"/>
      <c r="C342" s="55" t="str">
        <f>TRIM(SUBSTITUTE(SUBSTITUTE(SUBSTITUTE(SUBSTITUTE(C341,"►"," "),"▼"," "),"▲"," "),"◄"," "))</f>
        <v/>
      </c>
      <c r="D342" s="49" t="str" cm="1">
        <f t="array" ref="D342">IF(ROW()=ROW(D336),C339,INDEX(E336:E349,ROW()-ROW(D336)))</f>
        <v/>
      </c>
      <c r="E342" s="89" t="str">
        <f>IF(OR(D342="",C338="",C338&lt;=0,F342=""),"",TRIM(MID(D342,LEN(F342)+1+IF(MID(D342,LEN(F342)+1,1)=" ",1,0),99999)))</f>
        <v/>
      </c>
      <c r="F342" s="49" t="str">
        <f>IF(OR(G342="",G342=0,G342="0"),"",IF(LEN(G342)&lt;=C338,G342,IF(LEN(SUBSTITUTE(H342," ",""))=C338+1,LEFT(G342,C338),LEFT(G342,FIND("§",SUBSTITUTE(H342," ","§",LEN(H342)-LEN(SUBSTITUTE(H342," ",""))))-1))))</f>
        <v/>
      </c>
      <c r="G342" s="49" t="str">
        <f t="shared" si="11"/>
        <v/>
      </c>
      <c r="H342" s="49" t="str">
        <f>IF(OR(G342="",G342=0,G342="0"),"",LEFT(G342,C338+1))</f>
        <v/>
      </c>
      <c r="I342" s="49"/>
      <c r="J342" s="107"/>
      <c r="K342" s="246" t="str">
        <f>IF(LEN(TRIM(L342))&gt;0,MAX(K13:K341)+1,"")</f>
        <v/>
      </c>
      <c r="L342" s="110"/>
      <c r="M342" s="107"/>
      <c r="N342" s="150"/>
      <c r="X342" s="3">
        <v>1</v>
      </c>
    </row>
    <row r="343" spans="2:24" ht="15.75">
      <c r="B343" s="829"/>
      <c r="C343" s="55" t="str">
        <f>TRIM(SUBSTITUTE(SUBSTITUTE(C342,"“"," "),"”"," "))</f>
        <v/>
      </c>
      <c r="D343" s="49" t="str" cm="1">
        <f t="array" ref="D343">IF(ROW()=ROW(D336),C339,INDEX(E336:E349,ROW()-ROW(D336)))</f>
        <v/>
      </c>
      <c r="E343" s="89" t="str">
        <f>IF(OR(D343="",C338="",C338&lt;=0,F343=""),"",TRIM(MID(D343,LEN(F343)+1+IF(MID(D343,LEN(F343)+1,1)=" ",1,0),99999)))</f>
        <v/>
      </c>
      <c r="F343" s="49" t="str">
        <f>IF(OR(G343="",G343=0,G343="0"),"",IF(LEN(G343)&lt;=C338,G343,IF(LEN(SUBSTITUTE(H343," ",""))=C338+1,LEFT(G343,C338),LEFT(G343,FIND("§",SUBSTITUTE(H343," ","§",LEN(H343)-LEN(SUBSTITUTE(H343," ",""))))-1))))</f>
        <v/>
      </c>
      <c r="G343" s="49" t="str">
        <f t="shared" si="11"/>
        <v/>
      </c>
      <c r="H343" s="49" t="str">
        <f>IF(OR(G343="",G343=0,G343="0"),"",LEFT(G343,C338+1))</f>
        <v/>
      </c>
      <c r="I343" s="49"/>
      <c r="J343" s="107"/>
      <c r="K343" s="246" t="str">
        <f>IF(LEN(TRIM(L343))&gt;0,MAX(K13:K342)+1,"")</f>
        <v/>
      </c>
      <c r="L343" s="110"/>
      <c r="M343" s="107"/>
      <c r="N343" s="150"/>
      <c r="X343" s="3">
        <v>1</v>
      </c>
    </row>
    <row r="344" spans="2:24" ht="15.75">
      <c r="B344" s="829"/>
      <c r="C344" s="55"/>
      <c r="D344" s="49" t="str" cm="1">
        <f t="array" ref="D344">IF(ROW()=ROW(D336),C339,INDEX(E336:E349,ROW()-ROW(D336)))</f>
        <v/>
      </c>
      <c r="E344" s="89" t="str">
        <f>IF(OR(D344="",C338="",C338&lt;=0,F344=""),"",TRIM(MID(D344,LEN(F344)+1+IF(MID(D344,LEN(F344)+1,1)=" ",1,0),99999)))</f>
        <v/>
      </c>
      <c r="F344" s="49" t="str">
        <f>IF(OR(G344="",G344=0,G344="0"),"",IF(LEN(G344)&lt;=C338,G344,IF(LEN(SUBSTITUTE(H344," ",""))=C338+1,LEFT(G344,C338),LEFT(G344,FIND("§",SUBSTITUTE(H344," ","§",LEN(H344)-LEN(SUBSTITUTE(H344," ",""))))-1))))</f>
        <v/>
      </c>
      <c r="G344" s="49" t="str">
        <f t="shared" si="11"/>
        <v/>
      </c>
      <c r="H344" s="49" t="str">
        <f>IF(OR(G344="",G344=0,G344="0"),"",LEFT(G344,C338+1))</f>
        <v/>
      </c>
      <c r="I344" s="49"/>
      <c r="J344" s="107"/>
      <c r="K344" s="246" t="str">
        <f>IF(LEN(TRIM(L344))&gt;0,MAX(K13:K343)+1,"")</f>
        <v/>
      </c>
      <c r="L344" s="110"/>
      <c r="M344" s="107"/>
      <c r="N344" s="150"/>
      <c r="X344" s="3">
        <v>1</v>
      </c>
    </row>
    <row r="345" spans="2:24" ht="15.75">
      <c r="B345" s="829"/>
      <c r="C345" s="55"/>
      <c r="D345" s="49" t="str" cm="1">
        <f t="array" ref="D345">IF(ROW()=ROW(D336),C339,INDEX(E336:E349,ROW()-ROW(D336)))</f>
        <v/>
      </c>
      <c r="E345" s="89" t="str">
        <f>IF(OR(D345="",C338="",C338&lt;=0,F345=""),"",TRIM(MID(D345,LEN(F345)+1+IF(MID(D345,LEN(F345)+1,1)=" ",1,0),99999)))</f>
        <v/>
      </c>
      <c r="F345" s="49" t="str">
        <f>IF(OR(G345="",G345=0,G345="0"),"",IF(LEN(G345)&lt;=C338,G345,IF(LEN(SUBSTITUTE(H345," ",""))=C338+1,LEFT(G345,C338),LEFT(G345,FIND("§",SUBSTITUTE(H345," ","§",LEN(H345)-LEN(SUBSTITUTE(H345," ",""))))-1))))</f>
        <v/>
      </c>
      <c r="G345" s="49" t="str">
        <f t="shared" si="11"/>
        <v/>
      </c>
      <c r="H345" s="49" t="str">
        <f>IF(OR(G345="",G345=0,G345="0"),"",LEFT(G345,C338+1))</f>
        <v/>
      </c>
      <c r="I345" s="49"/>
      <c r="J345" s="107"/>
      <c r="K345" s="246" t="str">
        <f>IF(LEN(TRIM(L345))&gt;0,MAX(K13:K344)+1,"")</f>
        <v/>
      </c>
      <c r="L345" s="110"/>
      <c r="M345" s="107"/>
      <c r="N345" s="150"/>
      <c r="X345" s="3">
        <v>1</v>
      </c>
    </row>
    <row r="346" spans="2:24" ht="15.75">
      <c r="B346" s="829"/>
      <c r="C346" s="55"/>
      <c r="D346" s="49" t="str" cm="1">
        <f t="array" ref="D346">IF(ROW()=ROW(D336),C339,INDEX(E336:E349,ROW()-ROW(D336)))</f>
        <v/>
      </c>
      <c r="E346" s="89" t="str">
        <f>IF(OR(D346="",C338="",C338&lt;=0,F346=""),"",TRIM(MID(D346,LEN(F346)+1+IF(MID(D346,LEN(F346)+1,1)=" ",1,0),99999)))</f>
        <v/>
      </c>
      <c r="F346" s="49" t="str">
        <f>IF(OR(G346="",G346=0,G346="0"),"",IF(LEN(G346)&lt;=C338,G346,IF(LEN(SUBSTITUTE(H346," ",""))=C338+1,LEFT(G346,C338),LEFT(G346,FIND("§",SUBSTITUTE(H346," ","§",LEN(H346)-LEN(SUBSTITUTE(H346," ",""))))-1))))</f>
        <v/>
      </c>
      <c r="G346" s="49" t="str">
        <f t="shared" si="11"/>
        <v/>
      </c>
      <c r="H346" s="49" t="str">
        <f>IF(OR(G346="",G346=0,G346="0"),"",LEFT(G346,C338+1))</f>
        <v/>
      </c>
      <c r="I346" s="49"/>
      <c r="J346" s="107"/>
      <c r="K346" s="246" t="str">
        <f>IF(LEN(TRIM(L346))&gt;0,MAX(K13:K345)+1,"")</f>
        <v/>
      </c>
      <c r="L346" s="110"/>
      <c r="M346" s="107"/>
      <c r="N346" s="150"/>
      <c r="X346" s="3">
        <v>1</v>
      </c>
    </row>
    <row r="347" spans="2:24" ht="15.75">
      <c r="B347" s="829"/>
      <c r="C347" s="55"/>
      <c r="D347" s="49" t="str" cm="1">
        <f t="array" ref="D347">IF(ROW()=ROW(D336),C339,INDEX(E336:E349,ROW()-ROW(D336)))</f>
        <v/>
      </c>
      <c r="E347" s="89" t="str">
        <f>IF(OR(D347="",C338="",C338&lt;=0,F347=""),"",TRIM(MID(D347,LEN(F347)+1+IF(MID(D347,LEN(F347)+1,1)=" ",1,0),99999)))</f>
        <v/>
      </c>
      <c r="F347" s="49" t="str">
        <f>IF(OR(G347="",G347=0,G347="0"),"",IF(LEN(G347)&lt;=C338,G347,IF(LEN(SUBSTITUTE(H347," ",""))=C338+1,LEFT(G347,C338),LEFT(G347,FIND("§",SUBSTITUTE(H347," ","§",LEN(H347)-LEN(SUBSTITUTE(H347," ",""))))-1))))</f>
        <v/>
      </c>
      <c r="G347" s="49" t="str">
        <f t="shared" si="11"/>
        <v/>
      </c>
      <c r="H347" s="49" t="str">
        <f>IF(OR(G347="",G347=0,G347="0"),"",LEFT(G347,C338+1))</f>
        <v/>
      </c>
      <c r="I347" s="49"/>
      <c r="J347" s="107"/>
      <c r="K347" s="246" t="str">
        <f>IF(LEN(TRIM(L347))&gt;0,MAX(K13:K346)+1,"")</f>
        <v/>
      </c>
      <c r="L347" s="110"/>
      <c r="M347" s="107"/>
      <c r="N347" s="150"/>
      <c r="X347" s="3">
        <v>1</v>
      </c>
    </row>
    <row r="348" spans="2:24" ht="15.75">
      <c r="B348" s="829"/>
      <c r="C348" s="55"/>
      <c r="D348" s="49" t="str" cm="1">
        <f t="array" ref="D348">IF(ROW()=ROW(D336),C339,INDEX(E336:E349,ROW()-ROW(D336)))</f>
        <v/>
      </c>
      <c r="E348" s="89" t="str">
        <f>IF(OR(D348="",C338="",C338&lt;=0,F348=""),"",TRIM(MID(D348,LEN(F348)+1+IF(MID(D348,LEN(F348)+1,1)=" ",1,0),99999)))</f>
        <v/>
      </c>
      <c r="F348" s="49" t="str">
        <f>IF(OR(G348="",G348=0,G348="0"),"",IF(LEN(G348)&lt;=C338,G348,IF(LEN(SUBSTITUTE(H348," ",""))=C338+1,LEFT(G348,C338),LEFT(G348,FIND("§",SUBSTITUTE(H348," ","§",LEN(H348)-LEN(SUBSTITUTE(H348," ",""))))-1))))</f>
        <v/>
      </c>
      <c r="G348" s="49" t="str">
        <f t="shared" si="11"/>
        <v/>
      </c>
      <c r="H348" s="49" t="str">
        <f>IF(OR(G348="",G348=0,G348="0"),"",LEFT(G348,C338+1))</f>
        <v/>
      </c>
      <c r="I348" s="49"/>
      <c r="J348" s="107"/>
      <c r="K348" s="246" t="str">
        <f>IF(LEN(TRIM(L348))&gt;0,MAX(K13:K347)+1,"")</f>
        <v/>
      </c>
      <c r="L348" s="110"/>
      <c r="M348" s="107"/>
      <c r="N348" s="150"/>
      <c r="X348" s="3">
        <v>1</v>
      </c>
    </row>
    <row r="349" spans="2:24" ht="15.75">
      <c r="B349" s="829"/>
      <c r="C349" s="55"/>
      <c r="D349" s="49" t="str" cm="1">
        <f t="array" ref="D349">IF(ROW()=ROW(D336),C339,INDEX(E336:E349,ROW()-ROW(D336)))</f>
        <v/>
      </c>
      <c r="E349" s="89" t="str">
        <f>IF(OR(D349="",C338="",C338&lt;=0,F349=""),"",TRIM(MID(D349,LEN(F349)+1+IF(MID(D349,LEN(F349)+1,1)=" ",1,0),99999)))</f>
        <v/>
      </c>
      <c r="F349" s="49" t="str">
        <f>IF(OR(G349="",G349=0,G349="0"),"",IF(LEN(G349)&lt;=C338,G349,IF(LEN(SUBSTITUTE(H349," ",""))=C338+1,LEFT(G349,C338),LEFT(G349,FIND("§",SUBSTITUTE(H349," ","§",LEN(H349)-LEN(SUBSTITUTE(H349," ",""))))-1))))</f>
        <v/>
      </c>
      <c r="G349" s="49" t="str">
        <f t="shared" si="11"/>
        <v/>
      </c>
      <c r="H349" s="49" t="str">
        <f>IF(OR(G349="",G349=0,G349="0"),"",LEFT(G349,C338+1))</f>
        <v/>
      </c>
      <c r="I349" s="49"/>
      <c r="J349" s="107"/>
      <c r="K349" s="246" t="str">
        <f>IF(LEN(TRIM(L349))&gt;0,MAX(K13:K348)+1,"")</f>
        <v/>
      </c>
      <c r="L349" s="110"/>
      <c r="M349" s="107"/>
      <c r="N349" s="150"/>
      <c r="X349" s="3">
        <v>1</v>
      </c>
    </row>
    <row r="350" spans="2:24" ht="15.75">
      <c r="B350" s="829"/>
      <c r="C350" s="88" t="str">
        <f>IF(TRIM(SUBSTITUTE(J38,CHAR(160),""))="","",J38)</f>
        <v/>
      </c>
      <c r="D350" s="49" t="str" cm="1">
        <f t="array" ref="D350">IF(ROW()=ROW(D350),C353,INDEX(E350:E363,ROW()-ROW(D350)))</f>
        <v/>
      </c>
      <c r="E350" s="89" t="str">
        <f>IF(OR(D350="",C352="",C352&lt;=0,F350=""),"",TRIM(MID(D350,LEN(F350)+1+IF(MID(D350,LEN(F350)+1,1)=" ",1,0),99999)))</f>
        <v/>
      </c>
      <c r="F350" s="49" t="str">
        <f>IF(OR(G350="",G350=0,G350="0"),"",IF(LEN(G350)&lt;=C352,G350,IF(LEN(SUBSTITUTE(H350," ",""))=C352+1,LEFT(G350,C352),LEFT(G350,FIND("§",SUBSTITUTE(H350," ","§",LEN(H350)-LEN(SUBSTITUTE(H350," ",""))))-1))))</f>
        <v/>
      </c>
      <c r="G350" s="49" t="str">
        <f t="shared" si="11"/>
        <v/>
      </c>
      <c r="H350" s="49" t="str">
        <f>IF(OR(G350="",G350=0,G350="0"),"",LEFT(G350,C352+1))</f>
        <v/>
      </c>
      <c r="I350" s="49"/>
      <c r="J350" s="107"/>
      <c r="K350" s="246" t="str">
        <f>IF(LEN(TRIM(L350))&gt;0,MAX(K13:K349)+1,"")</f>
        <v/>
      </c>
      <c r="L350" s="110"/>
      <c r="M350" s="107"/>
      <c r="N350" s="150"/>
      <c r="X350" s="3">
        <v>1</v>
      </c>
    </row>
    <row r="351" spans="2:24" ht="15.75">
      <c r="B351" s="829"/>
      <c r="C351" s="55" t="str">
        <f>TRIM(SUBSTITUTE(SUBSTITUTE(SUBSTITUTE(SUBSTITUTE(SUBSTITUTE(SUBSTITUTE(SUBSTITUTE(SUBSTITUTE(SUBSTITUTE(CLEAN(IF(OR(LEFT(C350,1)="-",LEFT(C350,1)="="),MID(C350,2,99999),C350)),"—","-"),"–","-"),CHAR(160)," "),CHAR(9)," "),CHAR(13)," "),CHAR(10)," ")," "," ")," "," ")," "," "))</f>
        <v/>
      </c>
      <c r="D351" s="49" t="str" cm="1">
        <f t="array" ref="D351">IF(ROW()=ROW(D350),C353,INDEX(E350:E363,ROW()-ROW(D350)))</f>
        <v/>
      </c>
      <c r="E351" s="89" t="str">
        <f>IF(OR(D351="",C352="",C352&lt;=0,F351=""),"",TRIM(MID(D351,LEN(F351)+1+IF(MID(D351,LEN(F351)+1,1)=" ",1,0),99999)))</f>
        <v/>
      </c>
      <c r="F351" s="49" t="str">
        <f>IF(OR(G351="",G351=0,G351="0"),"",IF(LEN(G351)&lt;=C352,G351,IF(LEN(SUBSTITUTE(H351," ",""))=C352+1,LEFT(G351,C352),LEFT(G351,FIND("§",SUBSTITUTE(H351," ","§",LEN(H351)-LEN(SUBSTITUTE(H351," ",""))))-1))))</f>
        <v/>
      </c>
      <c r="G351" s="49" t="str">
        <f t="shared" si="11"/>
        <v/>
      </c>
      <c r="H351" s="49" t="str">
        <f>IF(OR(G351="",G351=0,G351="0"),"",LEFT(G351,C352+1))</f>
        <v/>
      </c>
      <c r="I351" s="49"/>
      <c r="J351" s="107"/>
      <c r="K351" s="246" t="str">
        <f>IF(LEN(TRIM(L351))&gt;0,MAX(K13:K350)+1,"")</f>
        <v/>
      </c>
      <c r="L351" s="110"/>
      <c r="M351" s="107"/>
      <c r="N351" s="150"/>
      <c r="X351" s="3">
        <v>1</v>
      </c>
    </row>
    <row r="352" spans="2:24" ht="15.75">
      <c r="B352" s="829"/>
      <c r="C352" s="92">
        <f>C11</f>
        <v>120</v>
      </c>
      <c r="D352" s="49" t="str" cm="1">
        <f t="array" ref="D352">IF(ROW()=ROW(D350),C353,INDEX(E350:E363,ROW()-ROW(D350)))</f>
        <v/>
      </c>
      <c r="E352" s="89" t="str">
        <f>IF(OR(D352="",C352="",C352&lt;=0,F352=""),"",TRIM(MID(D352,LEN(F352)+1+IF(MID(D352,LEN(F352)+1,1)=" ",1,0),99999)))</f>
        <v/>
      </c>
      <c r="F352" s="49" t="str">
        <f>IF(OR(G352="",G352=0,G352="0"),"",IF(LEN(G352)&lt;=C352,G352,IF(LEN(SUBSTITUTE(H352," ",""))=C352+1,LEFT(G352,C352),LEFT(G352,FIND("§",SUBSTITUTE(H352," ","§",LEN(H352)-LEN(SUBSTITUTE(H352," ",""))))-1))))</f>
        <v/>
      </c>
      <c r="G352" s="49" t="str">
        <f t="shared" si="11"/>
        <v/>
      </c>
      <c r="H352" s="49" t="str">
        <f>IF(OR(G352="",G352=0,G352="0"),"",LEFT(G352,C352+1))</f>
        <v/>
      </c>
      <c r="I352" s="49"/>
      <c r="J352" s="107"/>
      <c r="K352" s="246" t="str">
        <f>IF(LEN(TRIM(L352))&gt;0,MAX(K13:K351)+1,"")</f>
        <v/>
      </c>
      <c r="L352" s="110"/>
      <c r="M352" s="107"/>
      <c r="N352" s="150"/>
      <c r="X352" s="3">
        <v>1</v>
      </c>
    </row>
    <row r="353" spans="2:24" ht="15.75">
      <c r="B353" s="829"/>
      <c r="C353" s="55" t="str">
        <f>IF(UPPER(TRIM(C12))="X",C357,C351)</f>
        <v/>
      </c>
      <c r="D353" s="49" t="str" cm="1">
        <f t="array" ref="D353">IF(ROW()=ROW(D350),C353,INDEX(E350:E363,ROW()-ROW(D350)))</f>
        <v/>
      </c>
      <c r="E353" s="89" t="str">
        <f>IF(OR(D353="",C352="",C352&lt;=0,F353=""),"",TRIM(MID(D353,LEN(F353)+1+IF(MID(D353,LEN(F353)+1,1)=" ",1,0),99999)))</f>
        <v/>
      </c>
      <c r="F353" s="49" t="str">
        <f>IF(OR(G353="",G353=0,G353="0"),"",IF(LEN(G353)&lt;=C352,G353,IF(LEN(SUBSTITUTE(H353," ",""))=C352+1,LEFT(G353,C352),LEFT(G353,FIND("§",SUBSTITUTE(H353," ","§",LEN(H353)-LEN(SUBSTITUTE(H353," ",""))))-1))))</f>
        <v/>
      </c>
      <c r="G353" s="49" t="str">
        <f t="shared" si="11"/>
        <v/>
      </c>
      <c r="H353" s="49" t="str">
        <f>IF(OR(G353="",G353=0,G353="0"),"",LEFT(G353,C352+1))</f>
        <v/>
      </c>
      <c r="I353" s="49"/>
      <c r="J353" s="107"/>
      <c r="K353" s="246" t="str">
        <f>IF(LEN(TRIM(L353))&gt;0,MAX(K13:K352)+1,"")</f>
        <v/>
      </c>
      <c r="L353" s="110"/>
      <c r="M353" s="107"/>
      <c r="N353" s="150"/>
      <c r="X353" s="3">
        <v>1</v>
      </c>
    </row>
    <row r="354" spans="2:24" ht="15.75">
      <c r="B354" s="829"/>
      <c r="C354" s="94" t="str">
        <f>TRIM(SUBSTITUTE(SUBSTITUTE(SUBSTITUTE(SUBSTITUTE(SUBSTITUTE(SUBSTITUTE(SUBSTITUTE(SUBSTITUTE(SUBSTITUTE(SUBSTITUTE(C351,","," "),";"," "),":"," "),"!"," "),"?"," "),"…"," "),"»"," "),"«"," "),"/"," "),"."," "))</f>
        <v/>
      </c>
      <c r="D354" s="49" t="str" cm="1">
        <f t="array" ref="D354">IF(ROW()=ROW(D350),C353,INDEX(E350:E363,ROW()-ROW(D350)))</f>
        <v/>
      </c>
      <c r="E354" s="89" t="str">
        <f>IF(OR(D354="",C352="",C352&lt;=0,F354=""),"",TRIM(MID(D354,LEN(F354)+1+IF(MID(D354,LEN(F354)+1,1)=" ",1,0),99999)))</f>
        <v/>
      </c>
      <c r="F354" s="49" t="str">
        <f>IF(OR(G354="",G354=0,G354="0"),"",IF(LEN(G354)&lt;=C352,G354,IF(LEN(SUBSTITUTE(H354," ",""))=C352+1,LEFT(G354,C352),LEFT(G354,FIND("§",SUBSTITUTE(H354," ","§",LEN(H354)-LEN(SUBSTITUTE(H354," ",""))))-1))))</f>
        <v/>
      </c>
      <c r="G354" s="49" t="str">
        <f t="shared" si="11"/>
        <v/>
      </c>
      <c r="H354" s="49" t="str">
        <f>IF(OR(G354="",G354=0,G354="0"),"",LEFT(G354,C352+1))</f>
        <v/>
      </c>
      <c r="I354" s="49"/>
      <c r="J354" s="107"/>
      <c r="K354" s="246" t="str">
        <f>IF(LEN(TRIM(L354))&gt;0,MAX(K13:K353)+1,"")</f>
        <v/>
      </c>
      <c r="L354" s="110"/>
      <c r="M354" s="107"/>
      <c r="N354" s="150"/>
      <c r="X354" s="3">
        <v>1</v>
      </c>
    </row>
    <row r="355" spans="2:24" ht="15.75">
      <c r="B355" s="829"/>
      <c r="C355" s="49" t="str">
        <f>TRIM(SUBSTITUTE(SUBSTITUTE(SUBSTITUTE(SUBSTITUTE(SUBSTITUTE(SUBSTITUTE(SUBSTITUTE(SUBSTITUTE(C354,"("," "),")"," "),CHAR(34)," "),"-"," "),"_"," "),"&lt;"," "),"&gt;"," "),"="," "))</f>
        <v/>
      </c>
      <c r="D355" s="49" t="str" cm="1">
        <f t="array" ref="D355">IF(ROW()=ROW(D350),C353,INDEX(E350:E363,ROW()-ROW(D350)))</f>
        <v/>
      </c>
      <c r="E355" s="89" t="str">
        <f>IF(OR(D355="",C352="",C352&lt;=0,F355=""),"",TRIM(MID(D355,LEN(F355)+1+IF(MID(D355,LEN(F355)+1,1)=" ",1,0),99999)))</f>
        <v/>
      </c>
      <c r="F355" s="49" t="str">
        <f>IF(OR(G355="",G355=0,G355="0"),"",IF(LEN(G355)&lt;=C352,G355,IF(LEN(SUBSTITUTE(H355," ",""))=C352+1,LEFT(G355,C352),LEFT(G355,FIND("§",SUBSTITUTE(H355," ","§",LEN(H355)-LEN(SUBSTITUTE(H355," ",""))))-1))))</f>
        <v/>
      </c>
      <c r="G355" s="49" t="str">
        <f t="shared" si="11"/>
        <v/>
      </c>
      <c r="H355" s="49" t="str">
        <f>IF(OR(G355="",G355=0,G355="0"),"",LEFT(G355,C352+1))</f>
        <v/>
      </c>
      <c r="I355" s="49"/>
      <c r="J355" s="107"/>
      <c r="K355" s="246" t="str">
        <f>IF(LEN(TRIM(L355))&gt;0,MAX(K13:K354)+1,"")</f>
        <v/>
      </c>
      <c r="L355" s="110"/>
      <c r="M355" s="107"/>
      <c r="N355" s="150"/>
      <c r="X355" s="3">
        <v>1</v>
      </c>
    </row>
    <row r="356" spans="2:24" ht="15.75">
      <c r="B356" s="829"/>
      <c r="C356" s="55" t="str">
        <f>TRIM(SUBSTITUTE(SUBSTITUTE(SUBSTITUTE(SUBSTITUTE(C355,"►"," "),"▼"," "),"▲"," "),"◄"," "))</f>
        <v/>
      </c>
      <c r="D356" s="49" t="str" cm="1">
        <f t="array" ref="D356">IF(ROW()=ROW(D350),C353,INDEX(E350:E363,ROW()-ROW(D350)))</f>
        <v/>
      </c>
      <c r="E356" s="89" t="str">
        <f>IF(OR(D356="",C352="",C352&lt;=0,F356=""),"",TRIM(MID(D356,LEN(F356)+1+IF(MID(D356,LEN(F356)+1,1)=" ",1,0),99999)))</f>
        <v/>
      </c>
      <c r="F356" s="49" t="str">
        <f>IF(OR(G356="",G356=0,G356="0"),"",IF(LEN(G356)&lt;=C352,G356,IF(LEN(SUBSTITUTE(H356," ",""))=C352+1,LEFT(G356,C352),LEFT(G356,FIND("§",SUBSTITUTE(H356," ","§",LEN(H356)-LEN(SUBSTITUTE(H356," ",""))))-1))))</f>
        <v/>
      </c>
      <c r="G356" s="49" t="str">
        <f t="shared" si="11"/>
        <v/>
      </c>
      <c r="H356" s="49" t="str">
        <f>IF(OR(G356="",G356=0,G356="0"),"",LEFT(G356,C352+1))</f>
        <v/>
      </c>
      <c r="I356" s="49"/>
      <c r="J356" s="107"/>
      <c r="K356" s="246" t="str">
        <f>IF(LEN(TRIM(L356))&gt;0,MAX(K13:K355)+1,"")</f>
        <v/>
      </c>
      <c r="L356" s="110"/>
      <c r="M356" s="107"/>
      <c r="N356" s="150"/>
      <c r="X356" s="3">
        <v>1</v>
      </c>
    </row>
    <row r="357" spans="2:24" ht="15.75">
      <c r="B357" s="829"/>
      <c r="C357" s="55" t="str">
        <f>TRIM(SUBSTITUTE(SUBSTITUTE(C356,"“"," "),"”"," "))</f>
        <v/>
      </c>
      <c r="D357" s="49" t="str" cm="1">
        <f t="array" ref="D357">IF(ROW()=ROW(D350),C353,INDEX(E350:E363,ROW()-ROW(D350)))</f>
        <v/>
      </c>
      <c r="E357" s="89" t="str">
        <f>IF(OR(D357="",C352="",C352&lt;=0,F357=""),"",TRIM(MID(D357,LEN(F357)+1+IF(MID(D357,LEN(F357)+1,1)=" ",1,0),99999)))</f>
        <v/>
      </c>
      <c r="F357" s="49" t="str">
        <f>IF(OR(G357="",G357=0,G357="0"),"",IF(LEN(G357)&lt;=C352,G357,IF(LEN(SUBSTITUTE(H357," ",""))=C352+1,LEFT(G357,C352),LEFT(G357,FIND("§",SUBSTITUTE(H357," ","§",LEN(H357)-LEN(SUBSTITUTE(H357," ",""))))-1))))</f>
        <v/>
      </c>
      <c r="G357" s="49" t="str">
        <f t="shared" si="11"/>
        <v/>
      </c>
      <c r="H357" s="49" t="str">
        <f>IF(OR(G357="",G357=0,G357="0"),"",LEFT(G357,C352+1))</f>
        <v/>
      </c>
      <c r="I357" s="49"/>
      <c r="J357" s="107"/>
      <c r="K357" s="246" t="str">
        <f>IF(LEN(TRIM(L357))&gt;0,MAX(K13:K356)+1,"")</f>
        <v/>
      </c>
      <c r="L357" s="110"/>
      <c r="M357" s="107"/>
      <c r="N357" s="150"/>
      <c r="X357" s="3">
        <v>1</v>
      </c>
    </row>
    <row r="358" spans="2:24" ht="15.75">
      <c r="B358" s="829"/>
      <c r="C358" s="55"/>
      <c r="D358" s="49" t="str" cm="1">
        <f t="array" ref="D358">IF(ROW()=ROW(D350),C353,INDEX(E350:E363,ROW()-ROW(D350)))</f>
        <v/>
      </c>
      <c r="E358" s="89" t="str">
        <f>IF(OR(D358="",C352="",C352&lt;=0,F358=""),"",TRIM(MID(D358,LEN(F358)+1+IF(MID(D358,LEN(F358)+1,1)=" ",1,0),99999)))</f>
        <v/>
      </c>
      <c r="F358" s="49" t="str">
        <f>IF(OR(G358="",G358=0,G358="0"),"",IF(LEN(G358)&lt;=C352,G358,IF(LEN(SUBSTITUTE(H358," ",""))=C352+1,LEFT(G358,C352),LEFT(G358,FIND("§",SUBSTITUTE(H358," ","§",LEN(H358)-LEN(SUBSTITUTE(H358," ",""))))-1))))</f>
        <v/>
      </c>
      <c r="G358" s="49" t="str">
        <f t="shared" si="11"/>
        <v/>
      </c>
      <c r="H358" s="49" t="str">
        <f>IF(OR(G358="",G358=0,G358="0"),"",LEFT(G358,C352+1))</f>
        <v/>
      </c>
      <c r="I358" s="49"/>
      <c r="J358" s="107"/>
      <c r="K358" s="246" t="str">
        <f>IF(LEN(TRIM(L358))&gt;0,MAX(K13:K357)+1,"")</f>
        <v/>
      </c>
      <c r="L358" s="110"/>
      <c r="M358" s="107"/>
      <c r="N358" s="150"/>
      <c r="X358" s="3">
        <v>1</v>
      </c>
    </row>
    <row r="359" spans="2:24" ht="15.75">
      <c r="B359" s="829"/>
      <c r="C359" s="55"/>
      <c r="D359" s="49" t="str" cm="1">
        <f t="array" ref="D359">IF(ROW()=ROW(D350),C353,INDEX(E350:E363,ROW()-ROW(D350)))</f>
        <v/>
      </c>
      <c r="E359" s="89" t="str">
        <f>IF(OR(D359="",C352="",C352&lt;=0,F359=""),"",TRIM(MID(D359,LEN(F359)+1+IF(MID(D359,LEN(F359)+1,1)=" ",1,0),99999)))</f>
        <v/>
      </c>
      <c r="F359" s="49" t="str">
        <f>IF(OR(G359="",G359=0,G359="0"),"",IF(LEN(G359)&lt;=C352,G359,IF(LEN(SUBSTITUTE(H359," ",""))=C352+1,LEFT(G359,C352),LEFT(G359,FIND("§",SUBSTITUTE(H359," ","§",LEN(H359)-LEN(SUBSTITUTE(H359," ",""))))-1))))</f>
        <v/>
      </c>
      <c r="G359" s="49" t="str">
        <f t="shared" si="11"/>
        <v/>
      </c>
      <c r="H359" s="49" t="str">
        <f>IF(OR(G359="",G359=0,G359="0"),"",LEFT(G359,C352+1))</f>
        <v/>
      </c>
      <c r="I359" s="49"/>
      <c r="J359" s="107"/>
      <c r="K359" s="246" t="str">
        <f>IF(LEN(TRIM(L359))&gt;0,MAX(K13:K358)+1,"")</f>
        <v/>
      </c>
      <c r="L359" s="110"/>
      <c r="M359" s="107"/>
      <c r="N359" s="150"/>
      <c r="X359" s="3">
        <v>1</v>
      </c>
    </row>
    <row r="360" spans="2:24" ht="15.75">
      <c r="B360" s="829"/>
      <c r="C360" s="55"/>
      <c r="D360" s="49" t="str" cm="1">
        <f t="array" ref="D360">IF(ROW()=ROW(D350),C353,INDEX(E350:E363,ROW()-ROW(D350)))</f>
        <v/>
      </c>
      <c r="E360" s="89" t="str">
        <f>IF(OR(D360="",C352="",C352&lt;=0,F360=""),"",TRIM(MID(D360,LEN(F360)+1+IF(MID(D360,LEN(F360)+1,1)=" ",1,0),99999)))</f>
        <v/>
      </c>
      <c r="F360" s="49" t="str">
        <f>IF(OR(G360="",G360=0,G360="0"),"",IF(LEN(G360)&lt;=C352,G360,IF(LEN(SUBSTITUTE(H360," ",""))=C352+1,LEFT(G360,C352),LEFT(G360,FIND("§",SUBSTITUTE(H360," ","§",LEN(H360)-LEN(SUBSTITUTE(H360," ",""))))-1))))</f>
        <v/>
      </c>
      <c r="G360" s="49" t="str">
        <f t="shared" si="11"/>
        <v/>
      </c>
      <c r="H360" s="49" t="str">
        <f>IF(OR(G360="",G360=0,G360="0"),"",LEFT(G360,C352+1))</f>
        <v/>
      </c>
      <c r="I360" s="49"/>
      <c r="J360" s="107"/>
      <c r="K360" s="246" t="str">
        <f>IF(LEN(TRIM(L360))&gt;0,MAX(K13:K359)+1,"")</f>
        <v/>
      </c>
      <c r="L360" s="110"/>
      <c r="M360" s="107"/>
      <c r="N360" s="150"/>
      <c r="X360" s="3">
        <v>1</v>
      </c>
    </row>
    <row r="361" spans="2:24" ht="15.75">
      <c r="B361" s="829"/>
      <c r="C361" s="55"/>
      <c r="D361" s="49" t="str" cm="1">
        <f t="array" ref="D361">IF(ROW()=ROW(D350),C353,INDEX(E350:E363,ROW()-ROW(D350)))</f>
        <v/>
      </c>
      <c r="E361" s="89" t="str">
        <f>IF(OR(D361="",C352="",C352&lt;=0,F361=""),"",TRIM(MID(D361,LEN(F361)+1+IF(MID(D361,LEN(F361)+1,1)=" ",1,0),99999)))</f>
        <v/>
      </c>
      <c r="F361" s="49" t="str">
        <f>IF(OR(G361="",G361=0,G361="0"),"",IF(LEN(G361)&lt;=C352,G361,IF(LEN(SUBSTITUTE(H361," ",""))=C352+1,LEFT(G361,C352),LEFT(G361,FIND("§",SUBSTITUTE(H361," ","§",LEN(H361)-LEN(SUBSTITUTE(H361," ",""))))-1))))</f>
        <v/>
      </c>
      <c r="G361" s="49" t="str">
        <f t="shared" si="11"/>
        <v/>
      </c>
      <c r="H361" s="49" t="str">
        <f>IF(OR(G361="",G361=0,G361="0"),"",LEFT(G361,C352+1))</f>
        <v/>
      </c>
      <c r="I361" s="49"/>
      <c r="J361" s="107"/>
      <c r="K361" s="246" t="str">
        <f>IF(LEN(TRIM(L361))&gt;0,MAX(K13:K360)+1,"")</f>
        <v/>
      </c>
      <c r="L361" s="110"/>
      <c r="M361" s="107"/>
      <c r="N361" s="150"/>
      <c r="X361" s="3">
        <v>1</v>
      </c>
    </row>
    <row r="362" spans="2:24" ht="15.75">
      <c r="B362" s="829"/>
      <c r="C362" s="55"/>
      <c r="D362" s="49" t="str" cm="1">
        <f t="array" ref="D362">IF(ROW()=ROW(D350),C353,INDEX(E350:E363,ROW()-ROW(D350)))</f>
        <v/>
      </c>
      <c r="E362" s="89" t="str">
        <f>IF(OR(D362="",C352="",C352&lt;=0,F362=""),"",TRIM(MID(D362,LEN(F362)+1+IF(MID(D362,LEN(F362)+1,1)=" ",1,0),99999)))</f>
        <v/>
      </c>
      <c r="F362" s="49" t="str">
        <f>IF(OR(G362="",G362=0,G362="0"),"",IF(LEN(G362)&lt;=C352,G362,IF(LEN(SUBSTITUTE(H362," ",""))=C352+1,LEFT(G362,C352),LEFT(G362,FIND("§",SUBSTITUTE(H362," ","§",LEN(H362)-LEN(SUBSTITUTE(H362," ",""))))-1))))</f>
        <v/>
      </c>
      <c r="G362" s="49" t="str">
        <f t="shared" si="11"/>
        <v/>
      </c>
      <c r="H362" s="49" t="str">
        <f>IF(OR(G362="",G362=0,G362="0"),"",LEFT(G362,C352+1))</f>
        <v/>
      </c>
      <c r="I362" s="49"/>
      <c r="J362" s="107"/>
      <c r="K362" s="246" t="str">
        <f>IF(LEN(TRIM(L362))&gt;0,MAX(K13:K361)+1,"")</f>
        <v/>
      </c>
      <c r="L362" s="110"/>
      <c r="M362" s="107"/>
      <c r="N362" s="150"/>
      <c r="X362" s="3">
        <v>1</v>
      </c>
    </row>
    <row r="363" spans="2:24" ht="15.75">
      <c r="B363" s="829"/>
      <c r="C363" s="55"/>
      <c r="D363" s="49" t="str" cm="1">
        <f t="array" ref="D363">IF(ROW()=ROW(D350),C353,INDEX(E350:E363,ROW()-ROW(D350)))</f>
        <v/>
      </c>
      <c r="E363" s="89" t="str">
        <f>IF(OR(D363="",C352="",C352&lt;=0,F363=""),"",TRIM(MID(D363,LEN(F363)+1+IF(MID(D363,LEN(F363)+1,1)=" ",1,0),99999)))</f>
        <v/>
      </c>
      <c r="F363" s="49" t="str">
        <f>IF(OR(G363="",G363=0,G363="0"),"",IF(LEN(G363)&lt;=C352,G363,IF(LEN(SUBSTITUTE(H363," ",""))=C352+1,LEFT(G363,C352),LEFT(G363,FIND("§",SUBSTITUTE(H363," ","§",LEN(H363)-LEN(SUBSTITUTE(H363," ",""))))-1))))</f>
        <v/>
      </c>
      <c r="G363" s="49" t="str">
        <f t="shared" si="11"/>
        <v/>
      </c>
      <c r="H363" s="49" t="str">
        <f>IF(OR(G363="",G363=0,G363="0"),"",LEFT(G363,C352+1))</f>
        <v/>
      </c>
      <c r="I363" s="49"/>
      <c r="J363" s="107"/>
      <c r="K363" s="246" t="str">
        <f>IF(LEN(TRIM(L363))&gt;0,MAX(K13:K362)+1,"")</f>
        <v/>
      </c>
      <c r="L363" s="110"/>
      <c r="M363" s="107"/>
      <c r="N363" s="150"/>
      <c r="X363" s="3">
        <v>1</v>
      </c>
    </row>
    <row r="364" spans="2:24" ht="15.75">
      <c r="B364" s="829"/>
      <c r="C364" s="88" t="str">
        <f>IF(TRIM(SUBSTITUTE(J39,CHAR(160),""))="","",J39)</f>
        <v/>
      </c>
      <c r="D364" s="49" t="str" cm="1">
        <f t="array" ref="D364">IF(ROW()=ROW(D364),C367,INDEX(E364:E377,ROW()-ROW(D364)))</f>
        <v/>
      </c>
      <c r="E364" s="89" t="str">
        <f>IF(OR(D364="",C366="",C366&lt;=0,F364=""),"",TRIM(MID(D364,LEN(F364)+1+IF(MID(D364,LEN(F364)+1,1)=" ",1,0),99999)))</f>
        <v/>
      </c>
      <c r="F364" s="49" t="str">
        <f>IF(OR(G364="",G364=0,G364="0"),"",IF(LEN(G364)&lt;=C366,G364,IF(LEN(SUBSTITUTE(H364," ",""))=C366+1,LEFT(G364,C366),LEFT(G364,FIND("§",SUBSTITUTE(H364," ","§",LEN(H364)-LEN(SUBSTITUTE(H364," ",""))))-1))))</f>
        <v/>
      </c>
      <c r="G364" s="49" t="str">
        <f t="shared" si="11"/>
        <v/>
      </c>
      <c r="H364" s="49" t="str">
        <f>IF(OR(G364="",G364=0,G364="0"),"",LEFT(G364,C366+1))</f>
        <v/>
      </c>
      <c r="I364" s="49"/>
      <c r="J364" s="107"/>
      <c r="K364" s="246" t="str">
        <f>IF(LEN(TRIM(L364))&gt;0,MAX(K13:K363)+1,"")</f>
        <v/>
      </c>
      <c r="L364" s="110"/>
      <c r="M364" s="107"/>
      <c r="N364" s="150"/>
      <c r="X364" s="3">
        <v>1</v>
      </c>
    </row>
    <row r="365" spans="2:24" ht="15.75">
      <c r="B365" s="829"/>
      <c r="C365" s="55" t="str">
        <f>TRIM(SUBSTITUTE(SUBSTITUTE(SUBSTITUTE(SUBSTITUTE(SUBSTITUTE(SUBSTITUTE(SUBSTITUTE(SUBSTITUTE(SUBSTITUTE(CLEAN(IF(OR(LEFT(C364,1)="-",LEFT(C364,1)="="),MID(C364,2,99999),C364)),"—","-"),"–","-"),CHAR(160)," "),CHAR(9)," "),CHAR(13)," "),CHAR(10)," ")," "," ")," "," ")," "," "))</f>
        <v/>
      </c>
      <c r="D365" s="49" t="str" cm="1">
        <f t="array" ref="D365">IF(ROW()=ROW(D364),C367,INDEX(E364:E377,ROW()-ROW(D364)))</f>
        <v/>
      </c>
      <c r="E365" s="89" t="str">
        <f>IF(OR(D365="",C366="",C366&lt;=0,F365=""),"",TRIM(MID(D365,LEN(F365)+1+IF(MID(D365,LEN(F365)+1,1)=" ",1,0),99999)))</f>
        <v/>
      </c>
      <c r="F365" s="49" t="str">
        <f>IF(OR(G365="",G365=0,G365="0"),"",IF(LEN(G365)&lt;=C366,G365,IF(LEN(SUBSTITUTE(H365," ",""))=C366+1,LEFT(G365,C366),LEFT(G365,FIND("§",SUBSTITUTE(H365," ","§",LEN(H365)-LEN(SUBSTITUTE(H365," ",""))))-1))))</f>
        <v/>
      </c>
      <c r="G365" s="49" t="str">
        <f t="shared" si="11"/>
        <v/>
      </c>
      <c r="H365" s="49" t="str">
        <f>IF(OR(G365="",G365=0,G365="0"),"",LEFT(G365,C366+1))</f>
        <v/>
      </c>
      <c r="I365" s="49"/>
      <c r="J365" s="107"/>
      <c r="K365" s="246" t="str">
        <f>IF(LEN(TRIM(L365))&gt;0,MAX(K13:K364)+1,"")</f>
        <v/>
      </c>
      <c r="L365" s="110"/>
      <c r="M365" s="107"/>
      <c r="N365" s="150"/>
      <c r="X365" s="3">
        <v>1</v>
      </c>
    </row>
    <row r="366" spans="2:24" ht="15.75">
      <c r="B366" s="829"/>
      <c r="C366" s="92">
        <f>C11</f>
        <v>120</v>
      </c>
      <c r="D366" s="49" t="str" cm="1">
        <f t="array" ref="D366">IF(ROW()=ROW(D364),C367,INDEX(E364:E377,ROW()-ROW(D364)))</f>
        <v/>
      </c>
      <c r="E366" s="89" t="str">
        <f>IF(OR(D366="",C366="",C366&lt;=0,F366=""),"",TRIM(MID(D366,LEN(F366)+1+IF(MID(D366,LEN(F366)+1,1)=" ",1,0),99999)))</f>
        <v/>
      </c>
      <c r="F366" s="49" t="str">
        <f>IF(OR(G366="",G366=0,G366="0"),"",IF(LEN(G366)&lt;=C366,G366,IF(LEN(SUBSTITUTE(H366," ",""))=C366+1,LEFT(G366,C366),LEFT(G366,FIND("§",SUBSTITUTE(H366," ","§",LEN(H366)-LEN(SUBSTITUTE(H366," ",""))))-1))))</f>
        <v/>
      </c>
      <c r="G366" s="49" t="str">
        <f t="shared" si="11"/>
        <v/>
      </c>
      <c r="H366" s="49" t="str">
        <f>IF(OR(G366="",G366=0,G366="0"),"",LEFT(G366,C366+1))</f>
        <v/>
      </c>
      <c r="I366" s="49"/>
      <c r="J366" s="107"/>
      <c r="K366" s="246" t="str">
        <f>IF(LEN(TRIM(L366))&gt;0,MAX(K13:K365)+1,"")</f>
        <v/>
      </c>
      <c r="L366" s="110"/>
      <c r="M366" s="107"/>
      <c r="N366" s="150"/>
      <c r="X366" s="3">
        <v>1</v>
      </c>
    </row>
    <row r="367" spans="2:24" ht="15.75">
      <c r="B367" s="829"/>
      <c r="C367" s="55" t="str">
        <f>IF(UPPER(TRIM(C12))="X",C371,C365)</f>
        <v/>
      </c>
      <c r="D367" s="49" t="str" cm="1">
        <f t="array" ref="D367">IF(ROW()=ROW(D364),C367,INDEX(E364:E377,ROW()-ROW(D364)))</f>
        <v/>
      </c>
      <c r="E367" s="89" t="str">
        <f>IF(OR(D367="",C366="",C366&lt;=0,F367=""),"",TRIM(MID(D367,LEN(F367)+1+IF(MID(D367,LEN(F367)+1,1)=" ",1,0),99999)))</f>
        <v/>
      </c>
      <c r="F367" s="49" t="str">
        <f>IF(OR(G367="",G367=0,G367="0"),"",IF(LEN(G367)&lt;=C366,G367,IF(LEN(SUBSTITUTE(H367," ",""))=C366+1,LEFT(G367,C366),LEFT(G367,FIND("§",SUBSTITUTE(H367," ","§",LEN(H367)-LEN(SUBSTITUTE(H367," ",""))))-1))))</f>
        <v/>
      </c>
      <c r="G367" s="49" t="str">
        <f t="shared" si="11"/>
        <v/>
      </c>
      <c r="H367" s="49" t="str">
        <f>IF(OR(G367="",G367=0,G367="0"),"",LEFT(G367,C366+1))</f>
        <v/>
      </c>
      <c r="I367" s="49"/>
      <c r="J367" s="107"/>
      <c r="K367" s="246" t="str">
        <f>IF(LEN(TRIM(L367))&gt;0,MAX(K13:K366)+1,"")</f>
        <v/>
      </c>
      <c r="L367" s="110"/>
      <c r="M367" s="107"/>
      <c r="N367" s="150"/>
      <c r="X367" s="3">
        <v>1</v>
      </c>
    </row>
    <row r="368" spans="2:24" ht="15.75">
      <c r="B368" s="829"/>
      <c r="C368" s="94" t="str">
        <f>TRIM(SUBSTITUTE(SUBSTITUTE(SUBSTITUTE(SUBSTITUTE(SUBSTITUTE(SUBSTITUTE(SUBSTITUTE(SUBSTITUTE(SUBSTITUTE(SUBSTITUTE(C365,","," "),";"," "),":"," "),"!"," "),"?"," "),"…"," "),"»"," "),"«"," "),"/"," "),"."," "))</f>
        <v/>
      </c>
      <c r="D368" s="49" t="str" cm="1">
        <f t="array" ref="D368">IF(ROW()=ROW(D364),C367,INDEX(E364:E377,ROW()-ROW(D364)))</f>
        <v/>
      </c>
      <c r="E368" s="89" t="str">
        <f>IF(OR(D368="",C366="",C366&lt;=0,F368=""),"",TRIM(MID(D368,LEN(F368)+1+IF(MID(D368,LEN(F368)+1,1)=" ",1,0),99999)))</f>
        <v/>
      </c>
      <c r="F368" s="49" t="str">
        <f>IF(OR(G368="",G368=0,G368="0"),"",IF(LEN(G368)&lt;=C366,G368,IF(LEN(SUBSTITUTE(H368," ",""))=C366+1,LEFT(G368,C366),LEFT(G368,FIND("§",SUBSTITUTE(H368," ","§",LEN(H368)-LEN(SUBSTITUTE(H368," ",""))))-1))))</f>
        <v/>
      </c>
      <c r="G368" s="49" t="str">
        <f t="shared" si="11"/>
        <v/>
      </c>
      <c r="H368" s="49" t="str">
        <f>IF(OR(G368="",G368=0,G368="0"),"",LEFT(G368,C366+1))</f>
        <v/>
      </c>
      <c r="I368" s="49"/>
      <c r="J368" s="107"/>
      <c r="K368" s="246" t="str">
        <f>IF(LEN(TRIM(L368))&gt;0,MAX(K13:K367)+1,"")</f>
        <v/>
      </c>
      <c r="L368" s="110"/>
      <c r="M368" s="107"/>
      <c r="N368" s="150"/>
      <c r="X368" s="3">
        <v>1</v>
      </c>
    </row>
    <row r="369" spans="2:24" ht="15.75">
      <c r="B369" s="829"/>
      <c r="C369" s="49" t="str">
        <f>TRIM(SUBSTITUTE(SUBSTITUTE(SUBSTITUTE(SUBSTITUTE(SUBSTITUTE(SUBSTITUTE(SUBSTITUTE(SUBSTITUTE(C368,"("," "),")"," "),CHAR(34)," "),"-"," "),"_"," "),"&lt;"," "),"&gt;"," "),"="," "))</f>
        <v/>
      </c>
      <c r="D369" s="49" t="str" cm="1">
        <f t="array" ref="D369">IF(ROW()=ROW(D364),C367,INDEX(E364:E377,ROW()-ROW(D364)))</f>
        <v/>
      </c>
      <c r="E369" s="89" t="str">
        <f>IF(OR(D369="",C366="",C366&lt;=0,F369=""),"",TRIM(MID(D369,LEN(F369)+1+IF(MID(D369,LEN(F369)+1,1)=" ",1,0),99999)))</f>
        <v/>
      </c>
      <c r="F369" s="49" t="str">
        <f>IF(OR(G369="",G369=0,G369="0"),"",IF(LEN(G369)&lt;=C366,G369,IF(LEN(SUBSTITUTE(H369," ",""))=C366+1,LEFT(G369,C366),LEFT(G369,FIND("§",SUBSTITUTE(H369," ","§",LEN(H369)-LEN(SUBSTITUTE(H369," ",""))))-1))))</f>
        <v/>
      </c>
      <c r="G369" s="49" t="str">
        <f t="shared" si="11"/>
        <v/>
      </c>
      <c r="H369" s="49" t="str">
        <f>IF(OR(G369="",G369=0,G369="0"),"",LEFT(G369,C366+1))</f>
        <v/>
      </c>
      <c r="I369" s="49"/>
      <c r="J369" s="107"/>
      <c r="K369" s="246" t="str">
        <f>IF(LEN(TRIM(L369))&gt;0,MAX(K13:K368)+1,"")</f>
        <v/>
      </c>
      <c r="L369" s="110"/>
      <c r="M369" s="107"/>
      <c r="N369" s="150"/>
      <c r="X369" s="3">
        <v>1</v>
      </c>
    </row>
    <row r="370" spans="2:24" ht="15.75">
      <c r="B370" s="829"/>
      <c r="C370" s="55" t="str">
        <f>TRIM(SUBSTITUTE(SUBSTITUTE(SUBSTITUTE(SUBSTITUTE(C369,"►"," "),"▼"," "),"▲"," "),"◄"," "))</f>
        <v/>
      </c>
      <c r="D370" s="49" t="str" cm="1">
        <f t="array" ref="D370">IF(ROW()=ROW(D364),C367,INDEX(E364:E377,ROW()-ROW(D364)))</f>
        <v/>
      </c>
      <c r="E370" s="89" t="str">
        <f>IF(OR(D370="",C366="",C366&lt;=0,F370=""),"",TRIM(MID(D370,LEN(F370)+1+IF(MID(D370,LEN(F370)+1,1)=" ",1,0),99999)))</f>
        <v/>
      </c>
      <c r="F370" s="49" t="str">
        <f>IF(OR(G370="",G370=0,G370="0"),"",IF(LEN(G370)&lt;=C366,G370,IF(LEN(SUBSTITUTE(H370," ",""))=C366+1,LEFT(G370,C366),LEFT(G370,FIND("§",SUBSTITUTE(H370," ","§",LEN(H370)-LEN(SUBSTITUTE(H370," ",""))))-1))))</f>
        <v/>
      </c>
      <c r="G370" s="49" t="str">
        <f t="shared" si="11"/>
        <v/>
      </c>
      <c r="H370" s="49" t="str">
        <f>IF(OR(G370="",G370=0,G370="0"),"",LEFT(G370,C366+1))</f>
        <v/>
      </c>
      <c r="I370" s="49"/>
      <c r="J370" s="107"/>
      <c r="K370" s="246" t="str">
        <f>IF(LEN(TRIM(L370))&gt;0,MAX(K13:K369)+1,"")</f>
        <v/>
      </c>
      <c r="L370" s="110"/>
      <c r="M370" s="107"/>
      <c r="N370" s="150"/>
      <c r="X370" s="3">
        <v>1</v>
      </c>
    </row>
    <row r="371" spans="2:24" ht="15.75">
      <c r="B371" s="829"/>
      <c r="C371" s="55" t="str">
        <f>TRIM(SUBSTITUTE(SUBSTITUTE(C370,"“"," "),"”"," "))</f>
        <v/>
      </c>
      <c r="D371" s="49" t="str" cm="1">
        <f t="array" ref="D371">IF(ROW()=ROW(D364),C367,INDEX(E364:E377,ROW()-ROW(D364)))</f>
        <v/>
      </c>
      <c r="E371" s="89" t="str">
        <f>IF(OR(D371="",C366="",C366&lt;=0,F371=""),"",TRIM(MID(D371,LEN(F371)+1+IF(MID(D371,LEN(F371)+1,1)=" ",1,0),99999)))</f>
        <v/>
      </c>
      <c r="F371" s="49" t="str">
        <f>IF(OR(G371="",G371=0,G371="0"),"",IF(LEN(G371)&lt;=C366,G371,IF(LEN(SUBSTITUTE(H371," ",""))=C366+1,LEFT(G371,C366),LEFT(G371,FIND("§",SUBSTITUTE(H371," ","§",LEN(H371)-LEN(SUBSTITUTE(H371," ",""))))-1))))</f>
        <v/>
      </c>
      <c r="G371" s="49" t="str">
        <f t="shared" si="11"/>
        <v/>
      </c>
      <c r="H371" s="49" t="str">
        <f>IF(OR(G371="",G371=0,G371="0"),"",LEFT(G371,C366+1))</f>
        <v/>
      </c>
      <c r="I371" s="49"/>
      <c r="J371" s="107"/>
      <c r="K371" s="246" t="str">
        <f>IF(LEN(TRIM(L371))&gt;0,MAX(K13:K370)+1,"")</f>
        <v/>
      </c>
      <c r="L371" s="110"/>
      <c r="M371" s="107"/>
      <c r="N371" s="150"/>
      <c r="X371" s="3">
        <v>1</v>
      </c>
    </row>
    <row r="372" spans="2:24" ht="15.75">
      <c r="B372" s="829"/>
      <c r="C372" s="55"/>
      <c r="D372" s="49" t="str" cm="1">
        <f t="array" ref="D372">IF(ROW()=ROW(D364),C367,INDEX(E364:E377,ROW()-ROW(D364)))</f>
        <v/>
      </c>
      <c r="E372" s="89" t="str">
        <f>IF(OR(D372="",C366="",C366&lt;=0,F372=""),"",TRIM(MID(D372,LEN(F372)+1+IF(MID(D372,LEN(F372)+1,1)=" ",1,0),99999)))</f>
        <v/>
      </c>
      <c r="F372" s="49" t="str">
        <f>IF(OR(G372="",G372=0,G372="0"),"",IF(LEN(G372)&lt;=C366,G372,IF(LEN(SUBSTITUTE(H372," ",""))=C366+1,LEFT(G372,C366),LEFT(G372,FIND("§",SUBSTITUTE(H372," ","§",LEN(H372)-LEN(SUBSTITUTE(H372," ",""))))-1))))</f>
        <v/>
      </c>
      <c r="G372" s="49" t="str">
        <f t="shared" si="11"/>
        <v/>
      </c>
      <c r="H372" s="49" t="str">
        <f>IF(OR(G372="",G372=0,G372="0"),"",LEFT(G372,C366+1))</f>
        <v/>
      </c>
      <c r="I372" s="49"/>
      <c r="J372" s="107"/>
      <c r="K372" s="246" t="str">
        <f>IF(LEN(TRIM(L372))&gt;0,MAX(K13:K371)+1,"")</f>
        <v/>
      </c>
      <c r="L372" s="110"/>
      <c r="M372" s="107"/>
      <c r="N372" s="150"/>
      <c r="X372" s="3">
        <v>1</v>
      </c>
    </row>
    <row r="373" spans="2:24" ht="15.75">
      <c r="B373" s="829"/>
      <c r="C373" s="55"/>
      <c r="D373" s="49" t="str" cm="1">
        <f t="array" ref="D373">IF(ROW()=ROW(D364),C367,INDEX(E364:E377,ROW()-ROW(D364)))</f>
        <v/>
      </c>
      <c r="E373" s="89" t="str">
        <f>IF(OR(D373="",C366="",C366&lt;=0,F373=""),"",TRIM(MID(D373,LEN(F373)+1+IF(MID(D373,LEN(F373)+1,1)=" ",1,0),99999)))</f>
        <v/>
      </c>
      <c r="F373" s="49" t="str">
        <f>IF(OR(G373="",G373=0,G373="0"),"",IF(LEN(G373)&lt;=C366,G373,IF(LEN(SUBSTITUTE(H373," ",""))=C366+1,LEFT(G373,C366),LEFT(G373,FIND("§",SUBSTITUTE(H373," ","§",LEN(H373)-LEN(SUBSTITUTE(H373," ",""))))-1))))</f>
        <v/>
      </c>
      <c r="G373" s="49" t="str">
        <f t="shared" si="11"/>
        <v/>
      </c>
      <c r="H373" s="49" t="str">
        <f>IF(OR(G373="",G373=0,G373="0"),"",LEFT(G373,C366+1))</f>
        <v/>
      </c>
      <c r="I373" s="49"/>
      <c r="J373" s="107"/>
      <c r="K373" s="246" t="str">
        <f>IF(LEN(TRIM(L373))&gt;0,MAX(K13:K372)+1,"")</f>
        <v/>
      </c>
      <c r="L373" s="110"/>
      <c r="M373" s="107"/>
      <c r="N373" s="150"/>
      <c r="X373" s="3">
        <v>1</v>
      </c>
    </row>
    <row r="374" spans="2:24" ht="15.75">
      <c r="B374" s="829"/>
      <c r="C374" s="55"/>
      <c r="D374" s="49" t="str" cm="1">
        <f t="array" ref="D374">IF(ROW()=ROW(D364),C367,INDEX(E364:E377,ROW()-ROW(D364)))</f>
        <v/>
      </c>
      <c r="E374" s="89" t="str">
        <f>IF(OR(D374="",C366="",C366&lt;=0,F374=""),"",TRIM(MID(D374,LEN(F374)+1+IF(MID(D374,LEN(F374)+1,1)=" ",1,0),99999)))</f>
        <v/>
      </c>
      <c r="F374" s="49" t="str">
        <f>IF(OR(G374="",G374=0,G374="0"),"",IF(LEN(G374)&lt;=C366,G374,IF(LEN(SUBSTITUTE(H374," ",""))=C366+1,LEFT(G374,C366),LEFT(G374,FIND("§",SUBSTITUTE(H374," ","§",LEN(H374)-LEN(SUBSTITUTE(H374," ",""))))-1))))</f>
        <v/>
      </c>
      <c r="G374" s="49" t="str">
        <f t="shared" si="11"/>
        <v/>
      </c>
      <c r="H374" s="49" t="str">
        <f>IF(OR(G374="",G374=0,G374="0"),"",LEFT(G374,C366+1))</f>
        <v/>
      </c>
      <c r="I374" s="49"/>
      <c r="J374" s="107"/>
      <c r="K374" s="246" t="str">
        <f>IF(LEN(TRIM(L374))&gt;0,MAX(K13:K373)+1,"")</f>
        <v/>
      </c>
      <c r="L374" s="110"/>
      <c r="M374" s="107"/>
      <c r="N374" s="150"/>
      <c r="X374" s="3">
        <v>1</v>
      </c>
    </row>
    <row r="375" spans="2:24" ht="15.75">
      <c r="B375" s="829"/>
      <c r="C375" s="55"/>
      <c r="D375" s="49" t="str" cm="1">
        <f t="array" ref="D375">IF(ROW()=ROW(D364),C367,INDEX(E364:E377,ROW()-ROW(D364)))</f>
        <v/>
      </c>
      <c r="E375" s="89" t="str">
        <f>IF(OR(D375="",C366="",C366&lt;=0,F375=""),"",TRIM(MID(D375,LEN(F375)+1+IF(MID(D375,LEN(F375)+1,1)=" ",1,0),99999)))</f>
        <v/>
      </c>
      <c r="F375" s="49" t="str">
        <f>IF(OR(G375="",G375=0,G375="0"),"",IF(LEN(G375)&lt;=C366,G375,IF(LEN(SUBSTITUTE(H375," ",""))=C366+1,LEFT(G375,C366),LEFT(G375,FIND("§",SUBSTITUTE(H375," ","§",LEN(H375)-LEN(SUBSTITUTE(H375," ",""))))-1))))</f>
        <v/>
      </c>
      <c r="G375" s="49" t="str">
        <f t="shared" si="11"/>
        <v/>
      </c>
      <c r="H375" s="49" t="str">
        <f>IF(OR(G375="",G375=0,G375="0"),"",LEFT(G375,C366+1))</f>
        <v/>
      </c>
      <c r="I375" s="49"/>
      <c r="J375" s="107"/>
      <c r="K375" s="246" t="str">
        <f>IF(LEN(TRIM(L375))&gt;0,MAX(K13:K374)+1,"")</f>
        <v/>
      </c>
      <c r="L375" s="110"/>
      <c r="M375" s="107"/>
      <c r="N375" s="150"/>
      <c r="X375" s="3">
        <v>1</v>
      </c>
    </row>
    <row r="376" spans="2:24" ht="15.75">
      <c r="B376" s="829"/>
      <c r="C376" s="55"/>
      <c r="D376" s="49" t="str" cm="1">
        <f t="array" ref="D376">IF(ROW()=ROW(D364),C367,INDEX(E364:E377,ROW()-ROW(D364)))</f>
        <v/>
      </c>
      <c r="E376" s="89" t="str">
        <f>IF(OR(D376="",C366="",C366&lt;=0,F376=""),"",TRIM(MID(D376,LEN(F376)+1+IF(MID(D376,LEN(F376)+1,1)=" ",1,0),99999)))</f>
        <v/>
      </c>
      <c r="F376" s="49" t="str">
        <f>IF(OR(G376="",G376=0,G376="0"),"",IF(LEN(G376)&lt;=C366,G376,IF(LEN(SUBSTITUTE(H376," ",""))=C366+1,LEFT(G376,C366),LEFT(G376,FIND("§",SUBSTITUTE(H376," ","§",LEN(H376)-LEN(SUBSTITUTE(H376," ",""))))-1))))</f>
        <v/>
      </c>
      <c r="G376" s="49" t="str">
        <f t="shared" si="11"/>
        <v/>
      </c>
      <c r="H376" s="49" t="str">
        <f>IF(OR(G376="",G376=0,G376="0"),"",LEFT(G376,C366+1))</f>
        <v/>
      </c>
      <c r="I376" s="49"/>
      <c r="J376" s="107"/>
      <c r="K376" s="246" t="str">
        <f>IF(LEN(TRIM(L376))&gt;0,MAX(K13:K375)+1,"")</f>
        <v/>
      </c>
      <c r="L376" s="110"/>
      <c r="M376" s="107"/>
      <c r="N376" s="150"/>
      <c r="X376" s="3">
        <v>1</v>
      </c>
    </row>
    <row r="377" spans="2:24" ht="15.75">
      <c r="B377" s="829"/>
      <c r="C377" s="55"/>
      <c r="D377" s="49" t="str" cm="1">
        <f t="array" ref="D377">IF(ROW()=ROW(D364),C367,INDEX(E364:E377,ROW()-ROW(D364)))</f>
        <v/>
      </c>
      <c r="E377" s="89" t="str">
        <f>IF(OR(D377="",C366="",C366&lt;=0,F377=""),"",TRIM(MID(D377,LEN(F377)+1+IF(MID(D377,LEN(F377)+1,1)=" ",1,0),99999)))</f>
        <v/>
      </c>
      <c r="F377" s="49" t="str">
        <f>IF(OR(G377="",G377=0,G377="0"),"",IF(LEN(G377)&lt;=C366,G377,IF(LEN(SUBSTITUTE(H377," ",""))=C366+1,LEFT(G377,C366),LEFT(G377,FIND("§",SUBSTITUTE(H377," ","§",LEN(H377)-LEN(SUBSTITUTE(H377," ",""))))-1))))</f>
        <v/>
      </c>
      <c r="G377" s="49" t="str">
        <f t="shared" si="11"/>
        <v/>
      </c>
      <c r="H377" s="49" t="str">
        <f>IF(OR(G377="",G377=0,G377="0"),"",LEFT(G377,C366+1))</f>
        <v/>
      </c>
      <c r="I377" s="49"/>
      <c r="J377" s="107"/>
      <c r="K377" s="246" t="str">
        <f>IF(LEN(TRIM(L377))&gt;0,MAX(K13:K376)+1,"")</f>
        <v/>
      </c>
      <c r="L377" s="110"/>
      <c r="M377" s="107"/>
      <c r="N377" s="150"/>
      <c r="X377" s="3">
        <v>1</v>
      </c>
    </row>
    <row r="378" spans="2:24" ht="15.75">
      <c r="B378" s="829"/>
      <c r="C378" s="88" t="str">
        <f>IF(TRIM(SUBSTITUTE(J40,CHAR(160),""))="","",J40)</f>
        <v/>
      </c>
      <c r="D378" s="49" t="str" cm="1">
        <f t="array" ref="D378">IF(ROW()=ROW(D378),C381,INDEX(E378:E391,ROW()-ROW(D378)))</f>
        <v/>
      </c>
      <c r="E378" s="89" t="str">
        <f>IF(OR(D378="",C380="",C380&lt;=0,F378=""),"",TRIM(MID(D378,LEN(F378)+1+IF(MID(D378,LEN(F378)+1,1)=" ",1,0),99999)))</f>
        <v/>
      </c>
      <c r="F378" s="49" t="str">
        <f>IF(OR(G378="",G378=0,G378="0"),"",IF(LEN(G378)&lt;=C380,G378,IF(LEN(SUBSTITUTE(H378," ",""))=C380+1,LEFT(G378,C380),LEFT(G378,FIND("§",SUBSTITUTE(H378," ","§",LEN(H378)-LEN(SUBSTITUTE(H378," ",""))))-1))))</f>
        <v/>
      </c>
      <c r="G378" s="49" t="str">
        <f t="shared" si="11"/>
        <v/>
      </c>
      <c r="H378" s="49" t="str">
        <f>IF(OR(G378="",G378=0,G378="0"),"",LEFT(G378,C380+1))</f>
        <v/>
      </c>
      <c r="I378" s="49"/>
      <c r="J378" s="107"/>
      <c r="K378" s="246" t="str">
        <f>IF(LEN(TRIM(L378))&gt;0,MAX(K13:K377)+1,"")</f>
        <v/>
      </c>
      <c r="L378" s="110"/>
      <c r="M378" s="107"/>
      <c r="N378" s="150"/>
      <c r="X378" s="3">
        <v>1</v>
      </c>
    </row>
    <row r="379" spans="2:24" ht="15.75">
      <c r="B379" s="829"/>
      <c r="C379" s="55" t="str">
        <f>TRIM(SUBSTITUTE(SUBSTITUTE(SUBSTITUTE(SUBSTITUTE(SUBSTITUTE(SUBSTITUTE(SUBSTITUTE(SUBSTITUTE(SUBSTITUTE(CLEAN(IF(OR(LEFT(C378,1)="-",LEFT(C378,1)="="),MID(C378,2,99999),C378)),"—","-"),"–","-"),CHAR(160)," "),CHAR(9)," "),CHAR(13)," "),CHAR(10)," ")," "," ")," "," ")," "," "))</f>
        <v/>
      </c>
      <c r="D379" s="49" t="str" cm="1">
        <f t="array" ref="D379">IF(ROW()=ROW(D378),C381,INDEX(E378:E391,ROW()-ROW(D378)))</f>
        <v/>
      </c>
      <c r="E379" s="89" t="str">
        <f>IF(OR(D379="",C380="",C380&lt;=0,F379=""),"",TRIM(MID(D379,LEN(F379)+1+IF(MID(D379,LEN(F379)+1,1)=" ",1,0),99999)))</f>
        <v/>
      </c>
      <c r="F379" s="49" t="str">
        <f>IF(OR(G379="",G379=0,G379="0"),"",IF(LEN(G379)&lt;=C380,G379,IF(LEN(SUBSTITUTE(H379," ",""))=C380+1,LEFT(G379,C380),LEFT(G379,FIND("§",SUBSTITUTE(H379," ","§",LEN(H379)-LEN(SUBSTITUTE(H379," ",""))))-1))))</f>
        <v/>
      </c>
      <c r="G379" s="49" t="str">
        <f t="shared" si="11"/>
        <v/>
      </c>
      <c r="H379" s="49" t="str">
        <f>IF(OR(G379="",G379=0,G379="0"),"",LEFT(G379,C380+1))</f>
        <v/>
      </c>
      <c r="I379" s="49"/>
      <c r="J379" s="107"/>
      <c r="K379" s="246" t="str">
        <f>IF(LEN(TRIM(L379))&gt;0,MAX(K13:K378)+1,"")</f>
        <v/>
      </c>
      <c r="L379" s="110"/>
      <c r="M379" s="107"/>
      <c r="N379" s="150"/>
      <c r="X379" s="3">
        <v>1</v>
      </c>
    </row>
    <row r="380" spans="2:24" ht="15.75">
      <c r="B380" s="829"/>
      <c r="C380" s="92">
        <f>C11</f>
        <v>120</v>
      </c>
      <c r="D380" s="49" t="str" cm="1">
        <f t="array" ref="D380">IF(ROW()=ROW(D378),C381,INDEX(E378:E391,ROW()-ROW(D378)))</f>
        <v/>
      </c>
      <c r="E380" s="89" t="str">
        <f>IF(OR(D380="",C380="",C380&lt;=0,F380=""),"",TRIM(MID(D380,LEN(F380)+1+IF(MID(D380,LEN(F380)+1,1)=" ",1,0),99999)))</f>
        <v/>
      </c>
      <c r="F380" s="49" t="str">
        <f>IF(OR(G380="",G380=0,G380="0"),"",IF(LEN(G380)&lt;=C380,G380,IF(LEN(SUBSTITUTE(H380," ",""))=C380+1,LEFT(G380,C380),LEFT(G380,FIND("§",SUBSTITUTE(H380," ","§",LEN(H380)-LEN(SUBSTITUTE(H380," ",""))))-1))))</f>
        <v/>
      </c>
      <c r="G380" s="49" t="str">
        <f t="shared" si="11"/>
        <v/>
      </c>
      <c r="H380" s="49" t="str">
        <f>IF(OR(G380="",G380=0,G380="0"),"",LEFT(G380,C380+1))</f>
        <v/>
      </c>
      <c r="I380" s="49"/>
      <c r="J380" s="107"/>
      <c r="K380" s="246" t="str">
        <f>IF(LEN(TRIM(L380))&gt;0,MAX(K13:K379)+1,"")</f>
        <v/>
      </c>
      <c r="L380" s="110"/>
      <c r="M380" s="107"/>
      <c r="N380" s="150"/>
      <c r="X380" s="3">
        <v>1</v>
      </c>
    </row>
    <row r="381" spans="2:24" ht="15.75">
      <c r="B381" s="829"/>
      <c r="C381" s="55" t="str">
        <f>IF(UPPER(TRIM(C12))="X",C385,C379)</f>
        <v/>
      </c>
      <c r="D381" s="49" t="str" cm="1">
        <f t="array" ref="D381">IF(ROW()=ROW(D378),C381,INDEX(E378:E391,ROW()-ROW(D378)))</f>
        <v/>
      </c>
      <c r="E381" s="89" t="str">
        <f>IF(OR(D381="",C380="",C380&lt;=0,F381=""),"",TRIM(MID(D381,LEN(F381)+1+IF(MID(D381,LEN(F381)+1,1)=" ",1,0),99999)))</f>
        <v/>
      </c>
      <c r="F381" s="49" t="str">
        <f>IF(OR(G381="",G381=0,G381="0"),"",IF(LEN(G381)&lt;=C380,G381,IF(LEN(SUBSTITUTE(H381," ",""))=C380+1,LEFT(G381,C380),LEFT(G381,FIND("§",SUBSTITUTE(H381," ","§",LEN(H381)-LEN(SUBSTITUTE(H381," ",""))))-1))))</f>
        <v/>
      </c>
      <c r="G381" s="49" t="str">
        <f t="shared" si="11"/>
        <v/>
      </c>
      <c r="H381" s="49" t="str">
        <f>IF(OR(G381="",G381=0,G381="0"),"",LEFT(G381,C380+1))</f>
        <v/>
      </c>
      <c r="I381" s="49"/>
      <c r="J381" s="107"/>
      <c r="K381" s="246" t="str">
        <f>IF(LEN(TRIM(L381))&gt;0,MAX(K13:K380)+1,"")</f>
        <v/>
      </c>
      <c r="L381" s="110"/>
      <c r="M381" s="107"/>
      <c r="N381" s="150"/>
      <c r="X381" s="3">
        <v>1</v>
      </c>
    </row>
    <row r="382" spans="2:24" ht="15.75">
      <c r="B382" s="829"/>
      <c r="C382" s="94" t="str">
        <f>TRIM(SUBSTITUTE(SUBSTITUTE(SUBSTITUTE(SUBSTITUTE(SUBSTITUTE(SUBSTITUTE(SUBSTITUTE(SUBSTITUTE(SUBSTITUTE(SUBSTITUTE(C379,","," "),";"," "),":"," "),"!"," "),"?"," "),"…"," "),"»"," "),"«"," "),"/"," "),"."," "))</f>
        <v/>
      </c>
      <c r="D382" s="49" t="str" cm="1">
        <f t="array" ref="D382">IF(ROW()=ROW(D378),C381,INDEX(E378:E391,ROW()-ROW(D378)))</f>
        <v/>
      </c>
      <c r="E382" s="89" t="str">
        <f>IF(OR(D382="",C380="",C380&lt;=0,F382=""),"",TRIM(MID(D382,LEN(F382)+1+IF(MID(D382,LEN(F382)+1,1)=" ",1,0),99999)))</f>
        <v/>
      </c>
      <c r="F382" s="49" t="str">
        <f>IF(OR(G382="",G382=0,G382="0"),"",IF(LEN(G382)&lt;=C380,G382,IF(LEN(SUBSTITUTE(H382," ",""))=C380+1,LEFT(G382,C380),LEFT(G382,FIND("§",SUBSTITUTE(H382," ","§",LEN(H382)-LEN(SUBSTITUTE(H382," ",""))))-1))))</f>
        <v/>
      </c>
      <c r="G382" s="49" t="str">
        <f t="shared" si="11"/>
        <v/>
      </c>
      <c r="H382" s="49" t="str">
        <f>IF(OR(G382="",G382=0,G382="0"),"",LEFT(G382,C380+1))</f>
        <v/>
      </c>
      <c r="I382" s="49"/>
      <c r="J382" s="107"/>
      <c r="K382" s="246" t="str">
        <f>IF(LEN(TRIM(L382))&gt;0,MAX(K13:K381)+1,"")</f>
        <v/>
      </c>
      <c r="L382" s="110"/>
      <c r="M382" s="107"/>
      <c r="N382" s="150"/>
      <c r="X382" s="3">
        <v>1</v>
      </c>
    </row>
    <row r="383" spans="2:24" ht="15.75">
      <c r="B383" s="829"/>
      <c r="C383" s="49" t="str">
        <f>TRIM(SUBSTITUTE(SUBSTITUTE(SUBSTITUTE(SUBSTITUTE(SUBSTITUTE(SUBSTITUTE(SUBSTITUTE(SUBSTITUTE(C382,"("," "),")"," "),CHAR(34)," "),"-"," "),"_"," "),"&lt;"," "),"&gt;"," "),"="," "))</f>
        <v/>
      </c>
      <c r="D383" s="49" t="str" cm="1">
        <f t="array" ref="D383">IF(ROW()=ROW(D378),C381,INDEX(E378:E391,ROW()-ROW(D378)))</f>
        <v/>
      </c>
      <c r="E383" s="89" t="str">
        <f>IF(OR(D383="",C380="",C380&lt;=0,F383=""),"",TRIM(MID(D383,LEN(F383)+1+IF(MID(D383,LEN(F383)+1,1)=" ",1,0),99999)))</f>
        <v/>
      </c>
      <c r="F383" s="49" t="str">
        <f>IF(OR(G383="",G383=0,G383="0"),"",IF(LEN(G383)&lt;=C380,G383,IF(LEN(SUBSTITUTE(H383," ",""))=C380+1,LEFT(G383,C380),LEFT(G383,FIND("§",SUBSTITUTE(H383," ","§",LEN(H383)-LEN(SUBSTITUTE(H383," ",""))))-1))))</f>
        <v/>
      </c>
      <c r="G383" s="49" t="str">
        <f t="shared" si="11"/>
        <v/>
      </c>
      <c r="H383" s="49" t="str">
        <f>IF(OR(G383="",G383=0,G383="0"),"",LEFT(G383,C380+1))</f>
        <v/>
      </c>
      <c r="I383" s="49"/>
      <c r="J383" s="107"/>
      <c r="K383" s="246" t="str">
        <f>IF(LEN(TRIM(L383))&gt;0,MAX(K13:K382)+1,"")</f>
        <v/>
      </c>
      <c r="L383" s="110"/>
      <c r="M383" s="107"/>
      <c r="N383" s="150"/>
      <c r="X383" s="3">
        <v>1</v>
      </c>
    </row>
    <row r="384" spans="2:24" ht="15.75">
      <c r="B384" s="829"/>
      <c r="C384" s="55" t="str">
        <f>TRIM(SUBSTITUTE(SUBSTITUTE(SUBSTITUTE(SUBSTITUTE(C383,"►"," "),"▼"," "),"▲"," "),"◄"," "))</f>
        <v/>
      </c>
      <c r="D384" s="49" t="str" cm="1">
        <f t="array" ref="D384">IF(ROW()=ROW(D378),C381,INDEX(E378:E391,ROW()-ROW(D378)))</f>
        <v/>
      </c>
      <c r="E384" s="89" t="str">
        <f>IF(OR(D384="",C380="",C380&lt;=0,F384=""),"",TRIM(MID(D384,LEN(F384)+1+IF(MID(D384,LEN(F384)+1,1)=" ",1,0),99999)))</f>
        <v/>
      </c>
      <c r="F384" s="49" t="str">
        <f>IF(OR(G384="",G384=0,G384="0"),"",IF(LEN(G384)&lt;=C380,G384,IF(LEN(SUBSTITUTE(H384," ",""))=C380+1,LEFT(G384,C380),LEFT(G384,FIND("§",SUBSTITUTE(H384," ","§",LEN(H384)-LEN(SUBSTITUTE(H384," ",""))))-1))))</f>
        <v/>
      </c>
      <c r="G384" s="49" t="str">
        <f t="shared" si="11"/>
        <v/>
      </c>
      <c r="H384" s="49" t="str">
        <f>IF(OR(G384="",G384=0,G384="0"),"",LEFT(G384,C380+1))</f>
        <v/>
      </c>
      <c r="I384" s="49"/>
      <c r="J384" s="107"/>
      <c r="K384" s="246" t="str">
        <f>IF(LEN(TRIM(L384))&gt;0,MAX(K13:K383)+1,"")</f>
        <v/>
      </c>
      <c r="L384" s="110"/>
      <c r="M384" s="107"/>
      <c r="N384" s="150"/>
      <c r="X384" s="3">
        <v>1</v>
      </c>
    </row>
    <row r="385" spans="2:24" ht="15.75">
      <c r="B385" s="829"/>
      <c r="C385" s="55" t="str">
        <f>TRIM(SUBSTITUTE(SUBSTITUTE(C384,"“"," "),"”"," "))</f>
        <v/>
      </c>
      <c r="D385" s="49" t="str" cm="1">
        <f t="array" ref="D385">IF(ROW()=ROW(D378),C381,INDEX(E378:E391,ROW()-ROW(D378)))</f>
        <v/>
      </c>
      <c r="E385" s="89" t="str">
        <f>IF(OR(D385="",C380="",C380&lt;=0,F385=""),"",TRIM(MID(D385,LEN(F385)+1+IF(MID(D385,LEN(F385)+1,1)=" ",1,0),99999)))</f>
        <v/>
      </c>
      <c r="F385" s="49" t="str">
        <f>IF(OR(G385="",G385=0,G385="0"),"",IF(LEN(G385)&lt;=C380,G385,IF(LEN(SUBSTITUTE(H385," ",""))=C380+1,LEFT(G385,C380),LEFT(G385,FIND("§",SUBSTITUTE(H385," ","§",LEN(H385)-LEN(SUBSTITUTE(H385," ",""))))-1))))</f>
        <v/>
      </c>
      <c r="G385" s="49" t="str">
        <f t="shared" si="11"/>
        <v/>
      </c>
      <c r="H385" s="49" t="str">
        <f>IF(OR(G385="",G385=0,G385="0"),"",LEFT(G385,C380+1))</f>
        <v/>
      </c>
      <c r="I385" s="49"/>
      <c r="J385" s="107"/>
      <c r="K385" s="246" t="str">
        <f>IF(LEN(TRIM(L385))&gt;0,MAX(K13:K384)+1,"")</f>
        <v/>
      </c>
      <c r="L385" s="110"/>
      <c r="M385" s="107"/>
      <c r="N385" s="150"/>
      <c r="X385" s="3">
        <v>1</v>
      </c>
    </row>
    <row r="386" spans="2:24" ht="15.75">
      <c r="B386" s="829"/>
      <c r="C386" s="55"/>
      <c r="D386" s="49" t="str" cm="1">
        <f t="array" ref="D386">IF(ROW()=ROW(D378),C381,INDEX(E378:E391,ROW()-ROW(D378)))</f>
        <v/>
      </c>
      <c r="E386" s="89" t="str">
        <f>IF(OR(D386="",C380="",C380&lt;=0,F386=""),"",TRIM(MID(D386,LEN(F386)+1+IF(MID(D386,LEN(F386)+1,1)=" ",1,0),99999)))</f>
        <v/>
      </c>
      <c r="F386" s="49" t="str">
        <f>IF(OR(G386="",G386=0,G386="0"),"",IF(LEN(G386)&lt;=C380,G386,IF(LEN(SUBSTITUTE(H386," ",""))=C380+1,LEFT(G386,C380),LEFT(G386,FIND("§",SUBSTITUTE(H386," ","§",LEN(H386)-LEN(SUBSTITUTE(H386," ",""))))-1))))</f>
        <v/>
      </c>
      <c r="G386" s="49" t="str">
        <f t="shared" si="11"/>
        <v/>
      </c>
      <c r="H386" s="49" t="str">
        <f>IF(OR(G386="",G386=0,G386="0"),"",LEFT(G386,C380+1))</f>
        <v/>
      </c>
      <c r="I386" s="49"/>
      <c r="J386" s="107"/>
      <c r="K386" s="246" t="str">
        <f>IF(LEN(TRIM(L386))&gt;0,MAX(K13:K385)+1,"")</f>
        <v/>
      </c>
      <c r="L386" s="110"/>
      <c r="M386" s="107"/>
      <c r="N386" s="150"/>
      <c r="X386" s="3">
        <v>1</v>
      </c>
    </row>
    <row r="387" spans="2:24" ht="15.75">
      <c r="B387" s="829"/>
      <c r="C387" s="55"/>
      <c r="D387" s="49" t="str" cm="1">
        <f t="array" ref="D387">IF(ROW()=ROW(D378),C381,INDEX(E378:E391,ROW()-ROW(D378)))</f>
        <v/>
      </c>
      <c r="E387" s="89" t="str">
        <f>IF(OR(D387="",C380="",C380&lt;=0,F387=""),"",TRIM(MID(D387,LEN(F387)+1+IF(MID(D387,LEN(F387)+1,1)=" ",1,0),99999)))</f>
        <v/>
      </c>
      <c r="F387" s="49" t="str">
        <f>IF(OR(G387="",G387=0,G387="0"),"",IF(LEN(G387)&lt;=C380,G387,IF(LEN(SUBSTITUTE(H387," ",""))=C380+1,LEFT(G387,C380),LEFT(G387,FIND("§",SUBSTITUTE(H387," ","§",LEN(H387)-LEN(SUBSTITUTE(H387," ",""))))-1))))</f>
        <v/>
      </c>
      <c r="G387" s="49" t="str">
        <f t="shared" si="11"/>
        <v/>
      </c>
      <c r="H387" s="49" t="str">
        <f>IF(OR(G387="",G387=0,G387="0"),"",LEFT(G387,C380+1))</f>
        <v/>
      </c>
      <c r="I387" s="49"/>
      <c r="J387" s="107"/>
      <c r="K387" s="246" t="str">
        <f>IF(LEN(TRIM(L387))&gt;0,MAX(K13:K386)+1,"")</f>
        <v/>
      </c>
      <c r="L387" s="110"/>
      <c r="M387" s="107"/>
      <c r="N387" s="150"/>
      <c r="X387" s="3">
        <v>1</v>
      </c>
    </row>
    <row r="388" spans="2:24" ht="15.75">
      <c r="B388" s="829"/>
      <c r="C388" s="55"/>
      <c r="D388" s="49" t="str" cm="1">
        <f t="array" ref="D388">IF(ROW()=ROW(D378),C381,INDEX(E378:E391,ROW()-ROW(D378)))</f>
        <v/>
      </c>
      <c r="E388" s="89" t="str">
        <f>IF(OR(D388="",C380="",C380&lt;=0,F388=""),"",TRIM(MID(D388,LEN(F388)+1+IF(MID(D388,LEN(F388)+1,1)=" ",1,0),99999)))</f>
        <v/>
      </c>
      <c r="F388" s="49" t="str">
        <f>IF(OR(G388="",G388=0,G388="0"),"",IF(LEN(G388)&lt;=C380,G388,IF(LEN(SUBSTITUTE(H388," ",""))=C380+1,LEFT(G388,C380),LEFT(G388,FIND("§",SUBSTITUTE(H388," ","§",LEN(H388)-LEN(SUBSTITUTE(H388," ",""))))-1))))</f>
        <v/>
      </c>
      <c r="G388" s="49" t="str">
        <f t="shared" si="11"/>
        <v/>
      </c>
      <c r="H388" s="49" t="str">
        <f>IF(OR(G388="",G388=0,G388="0"),"",LEFT(G388,C380+1))</f>
        <v/>
      </c>
      <c r="I388" s="49"/>
      <c r="J388" s="107"/>
      <c r="K388" s="246" t="str">
        <f>IF(LEN(TRIM(L388))&gt;0,MAX(K13:K387)+1,"")</f>
        <v/>
      </c>
      <c r="L388" s="110"/>
      <c r="M388" s="107"/>
      <c r="N388" s="150"/>
      <c r="X388" s="3">
        <v>1</v>
      </c>
    </row>
    <row r="389" spans="2:24" ht="15.75">
      <c r="B389" s="829"/>
      <c r="C389" s="55"/>
      <c r="D389" s="49" t="str" cm="1">
        <f t="array" ref="D389">IF(ROW()=ROW(D378),C381,INDEX(E378:E391,ROW()-ROW(D378)))</f>
        <v/>
      </c>
      <c r="E389" s="89" t="str">
        <f>IF(OR(D389="",C380="",C380&lt;=0,F389=""),"",TRIM(MID(D389,LEN(F389)+1+IF(MID(D389,LEN(F389)+1,1)=" ",1,0),99999)))</f>
        <v/>
      </c>
      <c r="F389" s="49" t="str">
        <f>IF(OR(G389="",G389=0,G389="0"),"",IF(LEN(G389)&lt;=C380,G389,IF(LEN(SUBSTITUTE(H389," ",""))=C380+1,LEFT(G389,C380),LEFT(G389,FIND("§",SUBSTITUTE(H389," ","§",LEN(H389)-LEN(SUBSTITUTE(H389," ",""))))-1))))</f>
        <v/>
      </c>
      <c r="G389" s="49" t="str">
        <f t="shared" si="11"/>
        <v/>
      </c>
      <c r="H389" s="49" t="str">
        <f>IF(OR(G389="",G389=0,G389="0"),"",LEFT(G389,C380+1))</f>
        <v/>
      </c>
      <c r="I389" s="49"/>
      <c r="J389" s="107"/>
      <c r="K389" s="246" t="str">
        <f>IF(LEN(TRIM(L389))&gt;0,MAX(K13:K388)+1,"")</f>
        <v/>
      </c>
      <c r="L389" s="110"/>
      <c r="M389" s="107"/>
      <c r="N389" s="150"/>
      <c r="X389" s="3">
        <v>1</v>
      </c>
    </row>
    <row r="390" spans="2:24" ht="15.75">
      <c r="B390" s="829"/>
      <c r="C390" s="55"/>
      <c r="D390" s="49" t="str" cm="1">
        <f t="array" ref="D390">IF(ROW()=ROW(D378),C381,INDEX(E378:E391,ROW()-ROW(D378)))</f>
        <v/>
      </c>
      <c r="E390" s="89" t="str">
        <f>IF(OR(D390="",C380="",C380&lt;=0,F390=""),"",TRIM(MID(D390,LEN(F390)+1+IF(MID(D390,LEN(F390)+1,1)=" ",1,0),99999)))</f>
        <v/>
      </c>
      <c r="F390" s="49" t="str">
        <f>IF(OR(G390="",G390=0,G390="0"),"",IF(LEN(G390)&lt;=C380,G390,IF(LEN(SUBSTITUTE(H390," ",""))=C380+1,LEFT(G390,C380),LEFT(G390,FIND("§",SUBSTITUTE(H390," ","§",LEN(H390)-LEN(SUBSTITUTE(H390," ",""))))-1))))</f>
        <v/>
      </c>
      <c r="G390" s="49" t="str">
        <f t="shared" si="11"/>
        <v/>
      </c>
      <c r="H390" s="49" t="str">
        <f>IF(OR(G390="",G390=0,G390="0"),"",LEFT(G390,C380+1))</f>
        <v/>
      </c>
      <c r="I390" s="49"/>
      <c r="J390" s="107"/>
      <c r="K390" s="246" t="str">
        <f>IF(LEN(TRIM(L390))&gt;0,MAX(K13:K389)+1,"")</f>
        <v/>
      </c>
      <c r="L390" s="110"/>
      <c r="M390" s="107"/>
      <c r="N390" s="150"/>
      <c r="X390" s="3">
        <v>1</v>
      </c>
    </row>
    <row r="391" spans="2:24" ht="15.75">
      <c r="B391" s="829"/>
      <c r="C391" s="55"/>
      <c r="D391" s="49" t="str" cm="1">
        <f t="array" ref="D391">IF(ROW()=ROW(D378),C381,INDEX(E378:E391,ROW()-ROW(D378)))</f>
        <v/>
      </c>
      <c r="E391" s="89" t="str">
        <f>IF(OR(D391="",C380="",C380&lt;=0,F391=""),"",TRIM(MID(D391,LEN(F391)+1+IF(MID(D391,LEN(F391)+1,1)=" ",1,0),99999)))</f>
        <v/>
      </c>
      <c r="F391" s="49" t="str">
        <f>IF(OR(G391="",G391=0,G391="0"),"",IF(LEN(G391)&lt;=C380,G391,IF(LEN(SUBSTITUTE(H391," ",""))=C380+1,LEFT(G391,C380),LEFT(G391,FIND("§",SUBSTITUTE(H391," ","§",LEN(H391)-LEN(SUBSTITUTE(H391," ",""))))-1))))</f>
        <v/>
      </c>
      <c r="G391" s="49" t="str">
        <f t="shared" si="11"/>
        <v/>
      </c>
      <c r="H391" s="49" t="str">
        <f>IF(OR(G391="",G391=0,G391="0"),"",LEFT(G391,C380+1))</f>
        <v/>
      </c>
      <c r="I391" s="49"/>
      <c r="J391" s="107"/>
      <c r="K391" s="246" t="str">
        <f>IF(LEN(TRIM(L391))&gt;0,MAX(K13:K390)+1,"")</f>
        <v/>
      </c>
      <c r="L391" s="110"/>
      <c r="M391" s="107"/>
      <c r="N391" s="150"/>
      <c r="X391" s="3">
        <v>1</v>
      </c>
    </row>
    <row r="392" spans="2:24" ht="15.75">
      <c r="B392" s="829"/>
      <c r="C392" s="88" t="str">
        <f>IF(TRIM(SUBSTITUTE(J41,CHAR(160),""))="","",J41)</f>
        <v/>
      </c>
      <c r="D392" s="49" t="str" cm="1">
        <f t="array" ref="D392">IF(ROW()=ROW(D392),C395,INDEX(E392:E405,ROW()-ROW(D392)))</f>
        <v/>
      </c>
      <c r="E392" s="89" t="str">
        <f>IF(OR(D392="",C394="",C394&lt;=0,F392=""),"",TRIM(MID(D392,LEN(F392)+1+IF(MID(D392,LEN(F392)+1,1)=" ",1,0),99999)))</f>
        <v/>
      </c>
      <c r="F392" s="49" t="str">
        <f>IF(OR(G392="",G392=0,G392="0"),"",IF(LEN(G392)&lt;=C394,G392,IF(LEN(SUBSTITUTE(H392," ",""))=C394+1,LEFT(G392,C394),LEFT(G392,FIND("§",SUBSTITUTE(H392," ","§",LEN(H392)-LEN(SUBSTITUTE(H392," ",""))))-1))))</f>
        <v/>
      </c>
      <c r="G392" s="49" t="str">
        <f t="shared" si="11"/>
        <v/>
      </c>
      <c r="H392" s="49" t="str">
        <f>IF(OR(G392="",G392=0,G392="0"),"",LEFT(G392,C394+1))</f>
        <v/>
      </c>
      <c r="I392" s="49"/>
      <c r="J392" s="107"/>
      <c r="K392" s="246" t="str">
        <f>IF(LEN(TRIM(L392))&gt;0,MAX(K13:K391)+1,"")</f>
        <v/>
      </c>
      <c r="L392" s="110"/>
      <c r="M392" s="107"/>
      <c r="N392" s="150"/>
      <c r="X392" s="3">
        <v>1</v>
      </c>
    </row>
    <row r="393" spans="2:24" ht="15.75">
      <c r="B393" s="829"/>
      <c r="C393" s="55" t="str">
        <f>TRIM(SUBSTITUTE(SUBSTITUTE(SUBSTITUTE(SUBSTITUTE(SUBSTITUTE(SUBSTITUTE(SUBSTITUTE(SUBSTITUTE(SUBSTITUTE(CLEAN(IF(OR(LEFT(C392,1)="-",LEFT(C392,1)="="),MID(C392,2,99999),C392)),"—","-"),"–","-"),CHAR(160)," "),CHAR(9)," "),CHAR(13)," "),CHAR(10)," ")," "," ")," "," ")," "," "))</f>
        <v/>
      </c>
      <c r="D393" s="49" t="str" cm="1">
        <f t="array" ref="D393">IF(ROW()=ROW(D392),C395,INDEX(E392:E405,ROW()-ROW(D392)))</f>
        <v/>
      </c>
      <c r="E393" s="89" t="str">
        <f>IF(OR(D393="",C394="",C394&lt;=0,F393=""),"",TRIM(MID(D393,LEN(F393)+1+IF(MID(D393,LEN(F393)+1,1)=" ",1,0),99999)))</f>
        <v/>
      </c>
      <c r="F393" s="49" t="str">
        <f>IF(OR(G393="",G393=0,G393="0"),"",IF(LEN(G393)&lt;=C394,G393,IF(LEN(SUBSTITUTE(H393," ",""))=C394+1,LEFT(G393,C394),LEFT(G393,FIND("§",SUBSTITUTE(H393," ","§",LEN(H393)-LEN(SUBSTITUTE(H393," ",""))))-1))))</f>
        <v/>
      </c>
      <c r="G393" s="49" t="str">
        <f t="shared" si="11"/>
        <v/>
      </c>
      <c r="H393" s="49" t="str">
        <f>IF(OR(G393="",G393=0,G393="0"),"",LEFT(G393,C394+1))</f>
        <v/>
      </c>
      <c r="I393" s="49"/>
      <c r="J393" s="107"/>
      <c r="K393" s="246" t="str">
        <f>IF(LEN(TRIM(L393))&gt;0,MAX(K13:K392)+1,"")</f>
        <v/>
      </c>
      <c r="L393" s="110"/>
      <c r="M393" s="107"/>
      <c r="N393" s="150"/>
      <c r="X393" s="3">
        <v>1</v>
      </c>
    </row>
    <row r="394" spans="2:24" ht="15.75">
      <c r="B394" s="829"/>
      <c r="C394" s="92">
        <f>C11</f>
        <v>120</v>
      </c>
      <c r="D394" s="49" t="str" cm="1">
        <f t="array" ref="D394">IF(ROW()=ROW(D392),C395,INDEX(E392:E405,ROW()-ROW(D392)))</f>
        <v/>
      </c>
      <c r="E394" s="89" t="str">
        <f>IF(OR(D394="",C394="",C394&lt;=0,F394=""),"",TRIM(MID(D394,LEN(F394)+1+IF(MID(D394,LEN(F394)+1,1)=" ",1,0),99999)))</f>
        <v/>
      </c>
      <c r="F394" s="49" t="str">
        <f>IF(OR(G394="",G394=0,G394="0"),"",IF(LEN(G394)&lt;=C394,G394,IF(LEN(SUBSTITUTE(H394," ",""))=C394+1,LEFT(G394,C394),LEFT(G394,FIND("§",SUBSTITUTE(H394," ","§",LEN(H394)-LEN(SUBSTITUTE(H394," ",""))))-1))))</f>
        <v/>
      </c>
      <c r="G394" s="49" t="str">
        <f t="shared" si="11"/>
        <v/>
      </c>
      <c r="H394" s="49" t="str">
        <f>IF(OR(G394="",G394=0,G394="0"),"",LEFT(G394,C394+1))</f>
        <v/>
      </c>
      <c r="I394" s="49"/>
      <c r="J394" s="107"/>
      <c r="K394" s="246" t="str">
        <f>IF(LEN(TRIM(L394))&gt;0,MAX(K13:K393)+1,"")</f>
        <v/>
      </c>
      <c r="L394" s="110"/>
      <c r="M394" s="107"/>
      <c r="N394" s="150"/>
      <c r="X394" s="3">
        <v>1</v>
      </c>
    </row>
    <row r="395" spans="2:24" ht="15.75">
      <c r="B395" s="829"/>
      <c r="C395" s="55" t="str">
        <f>IF(UPPER(TRIM(C12))="X",C399,C393)</f>
        <v/>
      </c>
      <c r="D395" s="49" t="str" cm="1">
        <f t="array" ref="D395">IF(ROW()=ROW(D392),C395,INDEX(E392:E405,ROW()-ROW(D392)))</f>
        <v/>
      </c>
      <c r="E395" s="89" t="str">
        <f>IF(OR(D395="",C394="",C394&lt;=0,F395=""),"",TRIM(MID(D395,LEN(F395)+1+IF(MID(D395,LEN(F395)+1,1)=" ",1,0),99999)))</f>
        <v/>
      </c>
      <c r="F395" s="49" t="str">
        <f>IF(OR(G395="",G395=0,G395="0"),"",IF(LEN(G395)&lt;=C394,G395,IF(LEN(SUBSTITUTE(H395," ",""))=C394+1,LEFT(G395,C394),LEFT(G395,FIND("§",SUBSTITUTE(H395," ","§",LEN(H395)-LEN(SUBSTITUTE(H395," ",""))))-1))))</f>
        <v/>
      </c>
      <c r="G395" s="49" t="str">
        <f t="shared" si="11"/>
        <v/>
      </c>
      <c r="H395" s="49" t="str">
        <f>IF(OR(G395="",G395=0,G395="0"),"",LEFT(G395,C394+1))</f>
        <v/>
      </c>
      <c r="I395" s="49"/>
      <c r="J395" s="107"/>
      <c r="K395" s="246" t="str">
        <f>IF(LEN(TRIM(L395))&gt;0,MAX(K13:K394)+1,"")</f>
        <v/>
      </c>
      <c r="L395" s="110"/>
      <c r="M395" s="107"/>
      <c r="N395" s="150"/>
      <c r="X395" s="3">
        <v>1</v>
      </c>
    </row>
    <row r="396" spans="2:24" ht="15.75">
      <c r="B396" s="829"/>
      <c r="C396" s="94" t="str">
        <f>TRIM(SUBSTITUTE(SUBSTITUTE(SUBSTITUTE(SUBSTITUTE(SUBSTITUTE(SUBSTITUTE(SUBSTITUTE(SUBSTITUTE(SUBSTITUTE(SUBSTITUTE(C393,","," "),";"," "),":"," "),"!"," "),"?"," "),"…"," "),"»"," "),"«"," "),"/"," "),"."," "))</f>
        <v/>
      </c>
      <c r="D396" s="49" t="str" cm="1">
        <f t="array" ref="D396">IF(ROW()=ROW(D392),C395,INDEX(E392:E405,ROW()-ROW(D392)))</f>
        <v/>
      </c>
      <c r="E396" s="89" t="str">
        <f>IF(OR(D396="",C394="",C394&lt;=0,F396=""),"",TRIM(MID(D396,LEN(F396)+1+IF(MID(D396,LEN(F396)+1,1)=" ",1,0),99999)))</f>
        <v/>
      </c>
      <c r="F396" s="49" t="str">
        <f>IF(OR(G396="",G396=0,G396="0"),"",IF(LEN(G396)&lt;=C394,G396,IF(LEN(SUBSTITUTE(H396," ",""))=C394+1,LEFT(G396,C394),LEFT(G396,FIND("§",SUBSTITUTE(H396," ","§",LEN(H396)-LEN(SUBSTITUTE(H396," ",""))))-1))))</f>
        <v/>
      </c>
      <c r="G396" s="49" t="str">
        <f t="shared" si="11"/>
        <v/>
      </c>
      <c r="H396" s="49" t="str">
        <f>IF(OR(G396="",G396=0,G396="0"),"",LEFT(G396,C394+1))</f>
        <v/>
      </c>
      <c r="I396" s="49"/>
      <c r="J396" s="107"/>
      <c r="K396" s="246" t="str">
        <f>IF(LEN(TRIM(L396))&gt;0,MAX(K13:K395)+1,"")</f>
        <v/>
      </c>
      <c r="L396" s="110"/>
      <c r="M396" s="107"/>
      <c r="N396" s="150"/>
      <c r="X396" s="3">
        <v>1</v>
      </c>
    </row>
    <row r="397" spans="2:24" ht="15.75">
      <c r="B397" s="829"/>
      <c r="C397" s="49" t="str">
        <f>TRIM(SUBSTITUTE(SUBSTITUTE(SUBSTITUTE(SUBSTITUTE(SUBSTITUTE(SUBSTITUTE(SUBSTITUTE(SUBSTITUTE(C396,"("," "),")"," "),CHAR(34)," "),"-"," "),"_"," "),"&lt;"," "),"&gt;"," "),"="," "))</f>
        <v/>
      </c>
      <c r="D397" s="49" t="str" cm="1">
        <f t="array" ref="D397">IF(ROW()=ROW(D392),C395,INDEX(E392:E405,ROW()-ROW(D392)))</f>
        <v/>
      </c>
      <c r="E397" s="89" t="str">
        <f>IF(OR(D397="",C394="",C394&lt;=0,F397=""),"",TRIM(MID(D397,LEN(F397)+1+IF(MID(D397,LEN(F397)+1,1)=" ",1,0),99999)))</f>
        <v/>
      </c>
      <c r="F397" s="49" t="str">
        <f>IF(OR(G397="",G397=0,G397="0"),"",IF(LEN(G397)&lt;=C394,G397,IF(LEN(SUBSTITUTE(H397," ",""))=C394+1,LEFT(G397,C394),LEFT(G397,FIND("§",SUBSTITUTE(H397," ","§",LEN(H397)-LEN(SUBSTITUTE(H397," ",""))))-1))))</f>
        <v/>
      </c>
      <c r="G397" s="49" t="str">
        <f t="shared" si="11"/>
        <v/>
      </c>
      <c r="H397" s="49" t="str">
        <f>IF(OR(G397="",G397=0,G397="0"),"",LEFT(G397,C394+1))</f>
        <v/>
      </c>
      <c r="I397" s="49"/>
      <c r="J397" s="107"/>
      <c r="K397" s="246" t="str">
        <f>IF(LEN(TRIM(L397))&gt;0,MAX(K13:K396)+1,"")</f>
        <v/>
      </c>
      <c r="L397" s="110"/>
      <c r="M397" s="107"/>
      <c r="N397" s="150"/>
      <c r="X397" s="3">
        <v>1</v>
      </c>
    </row>
    <row r="398" spans="2:24" ht="15.75">
      <c r="B398" s="829"/>
      <c r="C398" s="55" t="str">
        <f>TRIM(SUBSTITUTE(SUBSTITUTE(SUBSTITUTE(SUBSTITUTE(C397,"►"," "),"▼"," "),"▲"," "),"◄"," "))</f>
        <v/>
      </c>
      <c r="D398" s="49" t="str" cm="1">
        <f t="array" ref="D398">IF(ROW()=ROW(D392),C395,INDEX(E392:E405,ROW()-ROW(D392)))</f>
        <v/>
      </c>
      <c r="E398" s="89" t="str">
        <f>IF(OR(D398="",C394="",C394&lt;=0,F398=""),"",TRIM(MID(D398,LEN(F398)+1+IF(MID(D398,LEN(F398)+1,1)=" ",1,0),99999)))</f>
        <v/>
      </c>
      <c r="F398" s="49" t="str">
        <f>IF(OR(G398="",G398=0,G398="0"),"",IF(LEN(G398)&lt;=C394,G398,IF(LEN(SUBSTITUTE(H398," ",""))=C394+1,LEFT(G398,C394),LEFT(G398,FIND("§",SUBSTITUTE(H398," ","§",LEN(H398)-LEN(SUBSTITUTE(H398," ",""))))-1))))</f>
        <v/>
      </c>
      <c r="G398" s="49" t="str">
        <f t="shared" ref="G398:G461" si="12">IF(OR(D398="",D398=0),"",TRIM(SUBSTITUTE(SUBSTITUTE(D398,CHAR(160)," "),CHAR(10)," ")))</f>
        <v/>
      </c>
      <c r="H398" s="49" t="str">
        <f>IF(OR(G398="",G398=0,G398="0"),"",LEFT(G398,C394+1))</f>
        <v/>
      </c>
      <c r="I398" s="49"/>
      <c r="J398" s="107"/>
      <c r="K398" s="246" t="str">
        <f>IF(LEN(TRIM(L398))&gt;0,MAX(K13:K397)+1,"")</f>
        <v/>
      </c>
      <c r="L398" s="110"/>
      <c r="M398" s="107"/>
      <c r="N398" s="150"/>
      <c r="X398" s="3">
        <v>1</v>
      </c>
    </row>
    <row r="399" spans="2:24" ht="15.75">
      <c r="B399" s="829"/>
      <c r="C399" s="55" t="str">
        <f>TRIM(SUBSTITUTE(SUBSTITUTE(C398,"“"," "),"”"," "))</f>
        <v/>
      </c>
      <c r="D399" s="49" t="str" cm="1">
        <f t="array" ref="D399">IF(ROW()=ROW(D392),C395,INDEX(E392:E405,ROW()-ROW(D392)))</f>
        <v/>
      </c>
      <c r="E399" s="89" t="str">
        <f>IF(OR(D399="",C394="",C394&lt;=0,F399=""),"",TRIM(MID(D399,LEN(F399)+1+IF(MID(D399,LEN(F399)+1,1)=" ",1,0),99999)))</f>
        <v/>
      </c>
      <c r="F399" s="49" t="str">
        <f>IF(OR(G399="",G399=0,G399="0"),"",IF(LEN(G399)&lt;=C394,G399,IF(LEN(SUBSTITUTE(H399," ",""))=C394+1,LEFT(G399,C394),LEFT(G399,FIND("§",SUBSTITUTE(H399," ","§",LEN(H399)-LEN(SUBSTITUTE(H399," ",""))))-1))))</f>
        <v/>
      </c>
      <c r="G399" s="49" t="str">
        <f t="shared" si="12"/>
        <v/>
      </c>
      <c r="H399" s="49" t="str">
        <f>IF(OR(G399="",G399=0,G399="0"),"",LEFT(G399,C394+1))</f>
        <v/>
      </c>
      <c r="I399" s="49"/>
      <c r="J399" s="107"/>
      <c r="K399" s="246" t="str">
        <f>IF(LEN(TRIM(L399))&gt;0,MAX(K13:K398)+1,"")</f>
        <v/>
      </c>
      <c r="L399" s="110"/>
      <c r="M399" s="107"/>
      <c r="N399" s="150"/>
      <c r="X399" s="3">
        <v>1</v>
      </c>
    </row>
    <row r="400" spans="2:24" ht="15.75">
      <c r="B400" s="829"/>
      <c r="C400" s="55"/>
      <c r="D400" s="49" t="str" cm="1">
        <f t="array" ref="D400">IF(ROW()=ROW(D392),C395,INDEX(E392:E405,ROW()-ROW(D392)))</f>
        <v/>
      </c>
      <c r="E400" s="89" t="str">
        <f>IF(OR(D400="",C394="",C394&lt;=0,F400=""),"",TRIM(MID(D400,LEN(F400)+1+IF(MID(D400,LEN(F400)+1,1)=" ",1,0),99999)))</f>
        <v/>
      </c>
      <c r="F400" s="49" t="str">
        <f>IF(OR(G400="",G400=0,G400="0"),"",IF(LEN(G400)&lt;=C394,G400,IF(LEN(SUBSTITUTE(H400," ",""))=C394+1,LEFT(G400,C394),LEFT(G400,FIND("§",SUBSTITUTE(H400," ","§",LEN(H400)-LEN(SUBSTITUTE(H400," ",""))))-1))))</f>
        <v/>
      </c>
      <c r="G400" s="49" t="str">
        <f t="shared" si="12"/>
        <v/>
      </c>
      <c r="H400" s="49" t="str">
        <f>IF(OR(G400="",G400=0,G400="0"),"",LEFT(G400,C394+1))</f>
        <v/>
      </c>
      <c r="I400" s="49"/>
      <c r="J400" s="107"/>
      <c r="K400" s="246" t="str">
        <f>IF(LEN(TRIM(L400))&gt;0,MAX(K13:K399)+1,"")</f>
        <v/>
      </c>
      <c r="L400" s="110"/>
      <c r="M400" s="107"/>
      <c r="N400" s="150"/>
      <c r="X400" s="3">
        <v>1</v>
      </c>
    </row>
    <row r="401" spans="2:24" ht="15.75">
      <c r="B401" s="829"/>
      <c r="C401" s="55"/>
      <c r="D401" s="49" t="str" cm="1">
        <f t="array" ref="D401">IF(ROW()=ROW(D392),C395,INDEX(E392:E405,ROW()-ROW(D392)))</f>
        <v/>
      </c>
      <c r="E401" s="89" t="str">
        <f>IF(OR(D401="",C394="",C394&lt;=0,F401=""),"",TRIM(MID(D401,LEN(F401)+1+IF(MID(D401,LEN(F401)+1,1)=" ",1,0),99999)))</f>
        <v/>
      </c>
      <c r="F401" s="49" t="str">
        <f>IF(OR(G401="",G401=0,G401="0"),"",IF(LEN(G401)&lt;=C394,G401,IF(LEN(SUBSTITUTE(H401," ",""))=C394+1,LEFT(G401,C394),LEFT(G401,FIND("§",SUBSTITUTE(H401," ","§",LEN(H401)-LEN(SUBSTITUTE(H401," ",""))))-1))))</f>
        <v/>
      </c>
      <c r="G401" s="49" t="str">
        <f t="shared" si="12"/>
        <v/>
      </c>
      <c r="H401" s="49" t="str">
        <f>IF(OR(G401="",G401=0,G401="0"),"",LEFT(G401,C394+1))</f>
        <v/>
      </c>
      <c r="I401" s="49"/>
      <c r="J401" s="107"/>
      <c r="K401" s="246" t="str">
        <f>IF(LEN(TRIM(L401))&gt;0,MAX(K13:K400)+1,"")</f>
        <v/>
      </c>
      <c r="L401" s="110"/>
      <c r="M401" s="107"/>
      <c r="N401" s="150"/>
      <c r="X401" s="3">
        <v>1</v>
      </c>
    </row>
    <row r="402" spans="2:24" ht="15.75">
      <c r="B402" s="829"/>
      <c r="C402" s="55"/>
      <c r="D402" s="49" t="str" cm="1">
        <f t="array" ref="D402">IF(ROW()=ROW(D392),C395,INDEX(E392:E405,ROW()-ROW(D392)))</f>
        <v/>
      </c>
      <c r="E402" s="89" t="str">
        <f>IF(OR(D402="",C394="",C394&lt;=0,F402=""),"",TRIM(MID(D402,LEN(F402)+1+IF(MID(D402,LEN(F402)+1,1)=" ",1,0),99999)))</f>
        <v/>
      </c>
      <c r="F402" s="49" t="str">
        <f>IF(OR(G402="",G402=0,G402="0"),"",IF(LEN(G402)&lt;=C394,G402,IF(LEN(SUBSTITUTE(H402," ",""))=C394+1,LEFT(G402,C394),LEFT(G402,FIND("§",SUBSTITUTE(H402," ","§",LEN(H402)-LEN(SUBSTITUTE(H402," ",""))))-1))))</f>
        <v/>
      </c>
      <c r="G402" s="49" t="str">
        <f t="shared" si="12"/>
        <v/>
      </c>
      <c r="H402" s="49" t="str">
        <f>IF(OR(G402="",G402=0,G402="0"),"",LEFT(G402,C394+1))</f>
        <v/>
      </c>
      <c r="I402" s="49"/>
      <c r="J402" s="107"/>
      <c r="K402" s="246" t="str">
        <f>IF(LEN(TRIM(L402))&gt;0,MAX(K13:K401)+1,"")</f>
        <v/>
      </c>
      <c r="L402" s="110"/>
      <c r="M402" s="107"/>
      <c r="N402" s="150"/>
      <c r="X402" s="3">
        <v>1</v>
      </c>
    </row>
    <row r="403" spans="2:24" ht="15.75">
      <c r="B403" s="829"/>
      <c r="C403" s="55"/>
      <c r="D403" s="49" t="str" cm="1">
        <f t="array" ref="D403">IF(ROW()=ROW(D392),C395,INDEX(E392:E405,ROW()-ROW(D392)))</f>
        <v/>
      </c>
      <c r="E403" s="89" t="str">
        <f>IF(OR(D403="",C394="",C394&lt;=0,F403=""),"",TRIM(MID(D403,LEN(F403)+1+IF(MID(D403,LEN(F403)+1,1)=" ",1,0),99999)))</f>
        <v/>
      </c>
      <c r="F403" s="49" t="str">
        <f>IF(OR(G403="",G403=0,G403="0"),"",IF(LEN(G403)&lt;=C394,G403,IF(LEN(SUBSTITUTE(H403," ",""))=C394+1,LEFT(G403,C394),LEFT(G403,FIND("§",SUBSTITUTE(H403," ","§",LEN(H403)-LEN(SUBSTITUTE(H403," ",""))))-1))))</f>
        <v/>
      </c>
      <c r="G403" s="49" t="str">
        <f t="shared" si="12"/>
        <v/>
      </c>
      <c r="H403" s="49" t="str">
        <f>IF(OR(G403="",G403=0,G403="0"),"",LEFT(G403,C394+1))</f>
        <v/>
      </c>
      <c r="I403" s="49"/>
      <c r="J403" s="107"/>
      <c r="K403" s="246" t="str">
        <f>IF(LEN(TRIM(L403))&gt;0,MAX(K13:K402)+1,"")</f>
        <v/>
      </c>
      <c r="L403" s="110"/>
      <c r="M403" s="107"/>
      <c r="N403" s="150"/>
      <c r="X403" s="3">
        <v>1</v>
      </c>
    </row>
    <row r="404" spans="2:24" ht="15.75">
      <c r="B404" s="829"/>
      <c r="C404" s="55"/>
      <c r="D404" s="49" t="str" cm="1">
        <f t="array" ref="D404">IF(ROW()=ROW(D392),C395,INDEX(E392:E405,ROW()-ROW(D392)))</f>
        <v/>
      </c>
      <c r="E404" s="89" t="str">
        <f>IF(OR(D404="",C394="",C394&lt;=0,F404=""),"",TRIM(MID(D404,LEN(F404)+1+IF(MID(D404,LEN(F404)+1,1)=" ",1,0),99999)))</f>
        <v/>
      </c>
      <c r="F404" s="49" t="str">
        <f>IF(OR(G404="",G404=0,G404="0"),"",IF(LEN(G404)&lt;=C394,G404,IF(LEN(SUBSTITUTE(H404," ",""))=C394+1,LEFT(G404,C394),LEFT(G404,FIND("§",SUBSTITUTE(H404," ","§",LEN(H404)-LEN(SUBSTITUTE(H404," ",""))))-1))))</f>
        <v/>
      </c>
      <c r="G404" s="49" t="str">
        <f t="shared" si="12"/>
        <v/>
      </c>
      <c r="H404" s="49" t="str">
        <f>IF(OR(G404="",G404=0,G404="0"),"",LEFT(G404,C394+1))</f>
        <v/>
      </c>
      <c r="I404" s="49"/>
      <c r="J404" s="107"/>
      <c r="K404" s="246" t="str">
        <f>IF(LEN(TRIM(L404))&gt;0,MAX(K13:K403)+1,"")</f>
        <v/>
      </c>
      <c r="L404" s="110"/>
      <c r="M404" s="107"/>
      <c r="N404" s="150"/>
      <c r="X404" s="3">
        <v>1</v>
      </c>
    </row>
    <row r="405" spans="2:24" ht="15.75">
      <c r="B405" s="829"/>
      <c r="C405" s="55"/>
      <c r="D405" s="49" t="str" cm="1">
        <f t="array" ref="D405">IF(ROW()=ROW(D392),C395,INDEX(E392:E405,ROW()-ROW(D392)))</f>
        <v/>
      </c>
      <c r="E405" s="89" t="str">
        <f>IF(OR(D405="",C394="",C394&lt;=0,F405=""),"",TRIM(MID(D405,LEN(F405)+1+IF(MID(D405,LEN(F405)+1,1)=" ",1,0),99999)))</f>
        <v/>
      </c>
      <c r="F405" s="49" t="str">
        <f>IF(OR(G405="",G405=0,G405="0"),"",IF(LEN(G405)&lt;=C394,G405,IF(LEN(SUBSTITUTE(H405," ",""))=C394+1,LEFT(G405,C394),LEFT(G405,FIND("§",SUBSTITUTE(H405," ","§",LEN(H405)-LEN(SUBSTITUTE(H405," ",""))))-1))))</f>
        <v/>
      </c>
      <c r="G405" s="49" t="str">
        <f t="shared" si="12"/>
        <v/>
      </c>
      <c r="H405" s="49" t="str">
        <f>IF(OR(G405="",G405=0,G405="0"),"",LEFT(G405,C394+1))</f>
        <v/>
      </c>
      <c r="I405" s="49"/>
      <c r="J405" s="107"/>
      <c r="K405" s="246" t="str">
        <f>IF(LEN(TRIM(L405))&gt;0,MAX(K13:K404)+1,"")</f>
        <v/>
      </c>
      <c r="L405" s="110"/>
      <c r="M405" s="107"/>
      <c r="N405" s="150"/>
      <c r="X405" s="3">
        <v>1</v>
      </c>
    </row>
    <row r="406" spans="2:24" ht="15.75">
      <c r="B406" s="829"/>
      <c r="C406" s="88" t="str">
        <f>IF(TRIM(SUBSTITUTE(J42,CHAR(160),""))="","",J42)</f>
        <v/>
      </c>
      <c r="D406" s="49" t="str" cm="1">
        <f t="array" ref="D406">IF(ROW()=ROW(D406),C409,INDEX(E406:E419,ROW()-ROW(D406)))</f>
        <v/>
      </c>
      <c r="E406" s="89" t="str">
        <f>IF(OR(D406="",C408="",C408&lt;=0,F406=""),"",TRIM(MID(D406,LEN(F406)+1+IF(MID(D406,LEN(F406)+1,1)=" ",1,0),99999)))</f>
        <v/>
      </c>
      <c r="F406" s="49" t="str">
        <f>IF(OR(G406="",G406=0,G406="0"),"",IF(LEN(G406)&lt;=C408,G406,IF(LEN(SUBSTITUTE(H406," ",""))=C408+1,LEFT(G406,C408),LEFT(G406,FIND("§",SUBSTITUTE(H406," ","§",LEN(H406)-LEN(SUBSTITUTE(H406," ",""))))-1))))</f>
        <v/>
      </c>
      <c r="G406" s="49" t="str">
        <f t="shared" si="12"/>
        <v/>
      </c>
      <c r="H406" s="49" t="str">
        <f>IF(OR(G406="",G406=0,G406="0"),"",LEFT(G406,C408+1))</f>
        <v/>
      </c>
      <c r="I406" s="49"/>
      <c r="J406" s="107"/>
      <c r="K406" s="246" t="str">
        <f>IF(LEN(TRIM(L406))&gt;0,MAX(K13:K405)+1,"")</f>
        <v/>
      </c>
      <c r="L406" s="110"/>
      <c r="M406" s="107"/>
      <c r="N406" s="150"/>
      <c r="X406" s="3">
        <v>1</v>
      </c>
    </row>
    <row r="407" spans="2:24" ht="15.75">
      <c r="B407" s="829"/>
      <c r="C407" s="55" t="str">
        <f>TRIM(SUBSTITUTE(SUBSTITUTE(SUBSTITUTE(SUBSTITUTE(SUBSTITUTE(SUBSTITUTE(SUBSTITUTE(SUBSTITUTE(SUBSTITUTE(CLEAN(IF(OR(LEFT(C406,1)="-",LEFT(C406,1)="="),MID(C406,2,99999),C406)),"—","-"),"–","-"),CHAR(160)," "),CHAR(9)," "),CHAR(13)," "),CHAR(10)," ")," "," ")," "," ")," "," "))</f>
        <v/>
      </c>
      <c r="D407" s="49" t="str" cm="1">
        <f t="array" ref="D407">IF(ROW()=ROW(D406),C409,INDEX(E406:E419,ROW()-ROW(D406)))</f>
        <v/>
      </c>
      <c r="E407" s="89" t="str">
        <f>IF(OR(D407="",C408="",C408&lt;=0,F407=""),"",TRIM(MID(D407,LEN(F407)+1+IF(MID(D407,LEN(F407)+1,1)=" ",1,0),99999)))</f>
        <v/>
      </c>
      <c r="F407" s="49" t="str">
        <f>IF(OR(G407="",G407=0,G407="0"),"",IF(LEN(G407)&lt;=C408,G407,IF(LEN(SUBSTITUTE(H407," ",""))=C408+1,LEFT(G407,C408),LEFT(G407,FIND("§",SUBSTITUTE(H407," ","§",LEN(H407)-LEN(SUBSTITUTE(H407," ",""))))-1))))</f>
        <v/>
      </c>
      <c r="G407" s="49" t="str">
        <f t="shared" si="12"/>
        <v/>
      </c>
      <c r="H407" s="49" t="str">
        <f>IF(OR(G407="",G407=0,G407="0"),"",LEFT(G407,C408+1))</f>
        <v/>
      </c>
      <c r="I407" s="49"/>
      <c r="J407" s="107"/>
      <c r="K407" s="246" t="str">
        <f>IF(LEN(TRIM(L407))&gt;0,MAX(K13:K406)+1,"")</f>
        <v/>
      </c>
      <c r="L407" s="110"/>
      <c r="M407" s="107"/>
      <c r="N407" s="150"/>
      <c r="X407" s="3">
        <v>1</v>
      </c>
    </row>
    <row r="408" spans="2:24" ht="15.75">
      <c r="B408" s="829"/>
      <c r="C408" s="92">
        <f>C11</f>
        <v>120</v>
      </c>
      <c r="D408" s="49" t="str" cm="1">
        <f t="array" ref="D408">IF(ROW()=ROW(D406),C409,INDEX(E406:E419,ROW()-ROW(D406)))</f>
        <v/>
      </c>
      <c r="E408" s="89" t="str">
        <f>IF(OR(D408="",C408="",C408&lt;=0,F408=""),"",TRIM(MID(D408,LEN(F408)+1+IF(MID(D408,LEN(F408)+1,1)=" ",1,0),99999)))</f>
        <v/>
      </c>
      <c r="F408" s="49" t="str">
        <f>IF(OR(G408="",G408=0,G408="0"),"",IF(LEN(G408)&lt;=C408,G408,IF(LEN(SUBSTITUTE(H408," ",""))=C408+1,LEFT(G408,C408),LEFT(G408,FIND("§",SUBSTITUTE(H408," ","§",LEN(H408)-LEN(SUBSTITUTE(H408," ",""))))-1))))</f>
        <v/>
      </c>
      <c r="G408" s="49" t="str">
        <f t="shared" si="12"/>
        <v/>
      </c>
      <c r="H408" s="49" t="str">
        <f>IF(OR(G408="",G408=0,G408="0"),"",LEFT(G408,C408+1))</f>
        <v/>
      </c>
      <c r="I408" s="49"/>
      <c r="J408" s="107"/>
      <c r="K408" s="246" t="str">
        <f>IF(LEN(TRIM(L408))&gt;0,MAX(K13:K407)+1,"")</f>
        <v/>
      </c>
      <c r="L408" s="110"/>
      <c r="M408" s="107"/>
      <c r="N408" s="150"/>
      <c r="X408" s="3">
        <v>1</v>
      </c>
    </row>
    <row r="409" spans="2:24" ht="15.75">
      <c r="B409" s="829"/>
      <c r="C409" s="55" t="str">
        <f>IF(UPPER(TRIM(C12))="X",C413,C407)</f>
        <v/>
      </c>
      <c r="D409" s="49" t="str" cm="1">
        <f t="array" ref="D409">IF(ROW()=ROW(D406),C409,INDEX(E406:E419,ROW()-ROW(D406)))</f>
        <v/>
      </c>
      <c r="E409" s="89" t="str">
        <f>IF(OR(D409="",C408="",C408&lt;=0,F409=""),"",TRIM(MID(D409,LEN(F409)+1+IF(MID(D409,LEN(F409)+1,1)=" ",1,0),99999)))</f>
        <v/>
      </c>
      <c r="F409" s="49" t="str">
        <f>IF(OR(G409="",G409=0,G409="0"),"",IF(LEN(G409)&lt;=C408,G409,IF(LEN(SUBSTITUTE(H409," ",""))=C408+1,LEFT(G409,C408),LEFT(G409,FIND("§",SUBSTITUTE(H409," ","§",LEN(H409)-LEN(SUBSTITUTE(H409," ",""))))-1))))</f>
        <v/>
      </c>
      <c r="G409" s="49" t="str">
        <f t="shared" si="12"/>
        <v/>
      </c>
      <c r="H409" s="49" t="str">
        <f>IF(OR(G409="",G409=0,G409="0"),"",LEFT(G409,C408+1))</f>
        <v/>
      </c>
      <c r="I409" s="49"/>
      <c r="J409" s="107"/>
      <c r="K409" s="246" t="str">
        <f>IF(LEN(TRIM(L409))&gt;0,MAX(K13:K408)+1,"")</f>
        <v/>
      </c>
      <c r="L409" s="110"/>
      <c r="M409" s="107"/>
      <c r="N409" s="150"/>
      <c r="X409" s="3">
        <v>1</v>
      </c>
    </row>
    <row r="410" spans="2:24" ht="15.75">
      <c r="B410" s="829"/>
      <c r="C410" s="94" t="str">
        <f>TRIM(SUBSTITUTE(SUBSTITUTE(SUBSTITUTE(SUBSTITUTE(SUBSTITUTE(SUBSTITUTE(SUBSTITUTE(SUBSTITUTE(SUBSTITUTE(SUBSTITUTE(C407,","," "),";"," "),":"," "),"!"," "),"?"," "),"…"," "),"»"," "),"«"," "),"/"," "),"."," "))</f>
        <v/>
      </c>
      <c r="D410" s="49" t="str" cm="1">
        <f t="array" ref="D410">IF(ROW()=ROW(D406),C409,INDEX(E406:E419,ROW()-ROW(D406)))</f>
        <v/>
      </c>
      <c r="E410" s="89" t="str">
        <f>IF(OR(D410="",C408="",C408&lt;=0,F410=""),"",TRIM(MID(D410,LEN(F410)+1+IF(MID(D410,LEN(F410)+1,1)=" ",1,0),99999)))</f>
        <v/>
      </c>
      <c r="F410" s="49" t="str">
        <f>IF(OR(G410="",G410=0,G410="0"),"",IF(LEN(G410)&lt;=C408,G410,IF(LEN(SUBSTITUTE(H410," ",""))=C408+1,LEFT(G410,C408),LEFT(G410,FIND("§",SUBSTITUTE(H410," ","§",LEN(H410)-LEN(SUBSTITUTE(H410," ",""))))-1))))</f>
        <v/>
      </c>
      <c r="G410" s="49" t="str">
        <f t="shared" si="12"/>
        <v/>
      </c>
      <c r="H410" s="49" t="str">
        <f>IF(OR(G410="",G410=0,G410="0"),"",LEFT(G410,C408+1))</f>
        <v/>
      </c>
      <c r="I410" s="49"/>
      <c r="J410" s="107"/>
      <c r="K410" s="246" t="str">
        <f>IF(LEN(TRIM(L410))&gt;0,MAX(K13:K409)+1,"")</f>
        <v/>
      </c>
      <c r="L410" s="110"/>
      <c r="M410" s="107"/>
      <c r="N410" s="150"/>
      <c r="X410" s="3">
        <v>1</v>
      </c>
    </row>
    <row r="411" spans="2:24" ht="15.75">
      <c r="B411" s="829"/>
      <c r="C411" s="49" t="str">
        <f>TRIM(SUBSTITUTE(SUBSTITUTE(SUBSTITUTE(SUBSTITUTE(SUBSTITUTE(SUBSTITUTE(SUBSTITUTE(SUBSTITUTE(C410,"("," "),")"," "),CHAR(34)," "),"-"," "),"_"," "),"&lt;"," "),"&gt;"," "),"="," "))</f>
        <v/>
      </c>
      <c r="D411" s="49" t="str" cm="1">
        <f t="array" ref="D411">IF(ROW()=ROW(D406),C409,INDEX(E406:E419,ROW()-ROW(D406)))</f>
        <v/>
      </c>
      <c r="E411" s="89" t="str">
        <f>IF(OR(D411="",C408="",C408&lt;=0,F411=""),"",TRIM(MID(D411,LEN(F411)+1+IF(MID(D411,LEN(F411)+1,1)=" ",1,0),99999)))</f>
        <v/>
      </c>
      <c r="F411" s="49" t="str">
        <f>IF(OR(G411="",G411=0,G411="0"),"",IF(LEN(G411)&lt;=C408,G411,IF(LEN(SUBSTITUTE(H411," ",""))=C408+1,LEFT(G411,C408),LEFT(G411,FIND("§",SUBSTITUTE(H411," ","§",LEN(H411)-LEN(SUBSTITUTE(H411," ",""))))-1))))</f>
        <v/>
      </c>
      <c r="G411" s="49" t="str">
        <f t="shared" si="12"/>
        <v/>
      </c>
      <c r="H411" s="49" t="str">
        <f>IF(OR(G411="",G411=0,G411="0"),"",LEFT(G411,C408+1))</f>
        <v/>
      </c>
      <c r="I411" s="49"/>
      <c r="J411" s="107"/>
      <c r="K411" s="246" t="str">
        <f>IF(LEN(TRIM(L411))&gt;0,MAX(K13:K410)+1,"")</f>
        <v/>
      </c>
      <c r="L411" s="110"/>
      <c r="M411" s="107"/>
      <c r="N411" s="150"/>
      <c r="X411" s="3">
        <v>1</v>
      </c>
    </row>
    <row r="412" spans="2:24" ht="15.75">
      <c r="B412" s="829"/>
      <c r="C412" s="55" t="str">
        <f>TRIM(SUBSTITUTE(SUBSTITUTE(SUBSTITUTE(SUBSTITUTE(C411,"►"," "),"▼"," "),"▲"," "),"◄"," "))</f>
        <v/>
      </c>
      <c r="D412" s="49" t="str" cm="1">
        <f t="array" ref="D412">IF(ROW()=ROW(D406),C409,INDEX(E406:E419,ROW()-ROW(D406)))</f>
        <v/>
      </c>
      <c r="E412" s="89" t="str">
        <f>IF(OR(D412="",C408="",C408&lt;=0,F412=""),"",TRIM(MID(D412,LEN(F412)+1+IF(MID(D412,LEN(F412)+1,1)=" ",1,0),99999)))</f>
        <v/>
      </c>
      <c r="F412" s="49" t="str">
        <f>IF(OR(G412="",G412=0,G412="0"),"",IF(LEN(G412)&lt;=C408,G412,IF(LEN(SUBSTITUTE(H412," ",""))=C408+1,LEFT(G412,C408),LEFT(G412,FIND("§",SUBSTITUTE(H412," ","§",LEN(H412)-LEN(SUBSTITUTE(H412," ",""))))-1))))</f>
        <v/>
      </c>
      <c r="G412" s="49" t="str">
        <f t="shared" si="12"/>
        <v/>
      </c>
      <c r="H412" s="49" t="str">
        <f>IF(OR(G412="",G412=0,G412="0"),"",LEFT(G412,C408+1))</f>
        <v/>
      </c>
      <c r="I412" s="49"/>
      <c r="J412" s="107"/>
      <c r="K412" s="246" t="str">
        <f>IF(LEN(TRIM(L412))&gt;0,MAX(K13:K411)+1,"")</f>
        <v/>
      </c>
      <c r="L412" s="110"/>
      <c r="M412" s="107"/>
      <c r="N412" s="150"/>
      <c r="X412" s="3">
        <v>1</v>
      </c>
    </row>
    <row r="413" spans="2:24" ht="15.75">
      <c r="B413" s="829"/>
      <c r="C413" s="55" t="str">
        <f>TRIM(SUBSTITUTE(SUBSTITUTE(C412,"“"," "),"”"," "))</f>
        <v/>
      </c>
      <c r="D413" s="49" t="str" cm="1">
        <f t="array" ref="D413">IF(ROW()=ROW(D406),C409,INDEX(E406:E419,ROW()-ROW(D406)))</f>
        <v/>
      </c>
      <c r="E413" s="89" t="str">
        <f>IF(OR(D413="",C408="",C408&lt;=0,F413=""),"",TRIM(MID(D413,LEN(F413)+1+IF(MID(D413,LEN(F413)+1,1)=" ",1,0),99999)))</f>
        <v/>
      </c>
      <c r="F413" s="49" t="str">
        <f>IF(OR(G413="",G413=0,G413="0"),"",IF(LEN(G413)&lt;=C408,G413,IF(LEN(SUBSTITUTE(H413," ",""))=C408+1,LEFT(G413,C408),LEFT(G413,FIND("§",SUBSTITUTE(H413," ","§",LEN(H413)-LEN(SUBSTITUTE(H413," ",""))))-1))))</f>
        <v/>
      </c>
      <c r="G413" s="49" t="str">
        <f t="shared" si="12"/>
        <v/>
      </c>
      <c r="H413" s="49" t="str">
        <f>IF(OR(G413="",G413=0,G413="0"),"",LEFT(G413,C408+1))</f>
        <v/>
      </c>
      <c r="I413" s="49"/>
      <c r="J413" s="107"/>
      <c r="K413" s="246" t="str">
        <f>IF(LEN(TRIM(L413))&gt;0,MAX(K13:K412)+1,"")</f>
        <v/>
      </c>
      <c r="L413" s="110"/>
      <c r="M413" s="107"/>
      <c r="N413" s="150"/>
      <c r="X413" s="3">
        <v>1</v>
      </c>
    </row>
    <row r="414" spans="2:24" ht="15.75">
      <c r="B414" s="829"/>
      <c r="C414" s="55"/>
      <c r="D414" s="49" t="str" cm="1">
        <f t="array" ref="D414">IF(ROW()=ROW(D406),C409,INDEX(E406:E419,ROW()-ROW(D406)))</f>
        <v/>
      </c>
      <c r="E414" s="89" t="str">
        <f>IF(OR(D414="",C408="",C408&lt;=0,F414=""),"",TRIM(MID(D414,LEN(F414)+1+IF(MID(D414,LEN(F414)+1,1)=" ",1,0),99999)))</f>
        <v/>
      </c>
      <c r="F414" s="49" t="str">
        <f>IF(OR(G414="",G414=0,G414="0"),"",IF(LEN(G414)&lt;=C408,G414,IF(LEN(SUBSTITUTE(H414," ",""))=C408+1,LEFT(G414,C408),LEFT(G414,FIND("§",SUBSTITUTE(H414," ","§",LEN(H414)-LEN(SUBSTITUTE(H414," ",""))))-1))))</f>
        <v/>
      </c>
      <c r="G414" s="49" t="str">
        <f t="shared" si="12"/>
        <v/>
      </c>
      <c r="H414" s="49" t="str">
        <f>IF(OR(G414="",G414=0,G414="0"),"",LEFT(G414,C408+1))</f>
        <v/>
      </c>
      <c r="I414" s="49"/>
      <c r="J414" s="107"/>
      <c r="K414" s="246" t="str">
        <f>IF(LEN(TRIM(L414))&gt;0,MAX(K13:K413)+1,"")</f>
        <v/>
      </c>
      <c r="L414" s="110"/>
      <c r="M414" s="107"/>
      <c r="N414" s="150"/>
      <c r="X414" s="3">
        <v>1</v>
      </c>
    </row>
    <row r="415" spans="2:24" ht="15.75">
      <c r="B415" s="829"/>
      <c r="C415" s="55"/>
      <c r="D415" s="49" t="str" cm="1">
        <f t="array" ref="D415">IF(ROW()=ROW(D406),C409,INDEX(E406:E419,ROW()-ROW(D406)))</f>
        <v/>
      </c>
      <c r="E415" s="89" t="str">
        <f>IF(OR(D415="",C408="",C408&lt;=0,F415=""),"",TRIM(MID(D415,LEN(F415)+1+IF(MID(D415,LEN(F415)+1,1)=" ",1,0),99999)))</f>
        <v/>
      </c>
      <c r="F415" s="49" t="str">
        <f>IF(OR(G415="",G415=0,G415="0"),"",IF(LEN(G415)&lt;=C408,G415,IF(LEN(SUBSTITUTE(H415," ",""))=C408+1,LEFT(G415,C408),LEFT(G415,FIND("§",SUBSTITUTE(H415," ","§",LEN(H415)-LEN(SUBSTITUTE(H415," ",""))))-1))))</f>
        <v/>
      </c>
      <c r="G415" s="49" t="str">
        <f t="shared" si="12"/>
        <v/>
      </c>
      <c r="H415" s="49" t="str">
        <f>IF(OR(G415="",G415=0,G415="0"),"",LEFT(G415,C408+1))</f>
        <v/>
      </c>
      <c r="I415" s="49"/>
      <c r="J415" s="107"/>
      <c r="K415" s="246" t="str">
        <f>IF(LEN(TRIM(L415))&gt;0,MAX(K13:K414)+1,"")</f>
        <v/>
      </c>
      <c r="L415" s="110"/>
      <c r="M415" s="107"/>
      <c r="N415" s="150"/>
      <c r="X415" s="3">
        <v>1</v>
      </c>
    </row>
    <row r="416" spans="2:24" ht="15.75">
      <c r="B416" s="829"/>
      <c r="C416" s="55"/>
      <c r="D416" s="49" t="str" cm="1">
        <f t="array" ref="D416">IF(ROW()=ROW(D406),C409,INDEX(E406:E419,ROW()-ROW(D406)))</f>
        <v/>
      </c>
      <c r="E416" s="89" t="str">
        <f>IF(OR(D416="",C408="",C408&lt;=0,F416=""),"",TRIM(MID(D416,LEN(F416)+1+IF(MID(D416,LEN(F416)+1,1)=" ",1,0),99999)))</f>
        <v/>
      </c>
      <c r="F416" s="49" t="str">
        <f>IF(OR(G416="",G416=0,G416="0"),"",IF(LEN(G416)&lt;=C408,G416,IF(LEN(SUBSTITUTE(H416," ",""))=C408+1,LEFT(G416,C408),LEFT(G416,FIND("§",SUBSTITUTE(H416," ","§",LEN(H416)-LEN(SUBSTITUTE(H416," ",""))))-1))))</f>
        <v/>
      </c>
      <c r="G416" s="49" t="str">
        <f t="shared" si="12"/>
        <v/>
      </c>
      <c r="H416" s="49" t="str">
        <f>IF(OR(G416="",G416=0,G416="0"),"",LEFT(G416,C408+1))</f>
        <v/>
      </c>
      <c r="I416" s="49"/>
      <c r="J416" s="107"/>
      <c r="K416" s="246" t="str">
        <f>IF(LEN(TRIM(L416))&gt;0,MAX(K13:K415)+1,"")</f>
        <v/>
      </c>
      <c r="L416" s="110"/>
      <c r="M416" s="107"/>
      <c r="N416" s="150"/>
      <c r="X416" s="3">
        <v>1</v>
      </c>
    </row>
    <row r="417" spans="2:24" ht="15.75">
      <c r="B417" s="829"/>
      <c r="C417" s="55"/>
      <c r="D417" s="49" t="str" cm="1">
        <f t="array" ref="D417">IF(ROW()=ROW(D406),C409,INDEX(E406:E419,ROW()-ROW(D406)))</f>
        <v/>
      </c>
      <c r="E417" s="89" t="str">
        <f>IF(OR(D417="",C408="",C408&lt;=0,F417=""),"",TRIM(MID(D417,LEN(F417)+1+IF(MID(D417,LEN(F417)+1,1)=" ",1,0),99999)))</f>
        <v/>
      </c>
      <c r="F417" s="49" t="str">
        <f>IF(OR(G417="",G417=0,G417="0"),"",IF(LEN(G417)&lt;=C408,G417,IF(LEN(SUBSTITUTE(H417," ",""))=C408+1,LEFT(G417,C408),LEFT(G417,FIND("§",SUBSTITUTE(H417," ","§",LEN(H417)-LEN(SUBSTITUTE(H417," ",""))))-1))))</f>
        <v/>
      </c>
      <c r="G417" s="49" t="str">
        <f t="shared" si="12"/>
        <v/>
      </c>
      <c r="H417" s="49" t="str">
        <f>IF(OR(G417="",G417=0,G417="0"),"",LEFT(G417,C408+1))</f>
        <v/>
      </c>
      <c r="I417" s="49"/>
      <c r="J417" s="107"/>
      <c r="K417" s="246" t="str">
        <f>IF(LEN(TRIM(L417))&gt;0,MAX(K13:K416)+1,"")</f>
        <v/>
      </c>
      <c r="L417" s="110"/>
      <c r="M417" s="107"/>
      <c r="N417" s="150"/>
      <c r="X417" s="3">
        <v>1</v>
      </c>
    </row>
    <row r="418" spans="2:24" ht="15.75">
      <c r="B418" s="829"/>
      <c r="C418" s="55"/>
      <c r="D418" s="49" t="str" cm="1">
        <f t="array" ref="D418">IF(ROW()=ROW(D406),C409,INDEX(E406:E419,ROW()-ROW(D406)))</f>
        <v/>
      </c>
      <c r="E418" s="89" t="str">
        <f>IF(OR(D418="",C408="",C408&lt;=0,F418=""),"",TRIM(MID(D418,LEN(F418)+1+IF(MID(D418,LEN(F418)+1,1)=" ",1,0),99999)))</f>
        <v/>
      </c>
      <c r="F418" s="49" t="str">
        <f>IF(OR(G418="",G418=0,G418="0"),"",IF(LEN(G418)&lt;=C408,G418,IF(LEN(SUBSTITUTE(H418," ",""))=C408+1,LEFT(G418,C408),LEFT(G418,FIND("§",SUBSTITUTE(H418," ","§",LEN(H418)-LEN(SUBSTITUTE(H418," ",""))))-1))))</f>
        <v/>
      </c>
      <c r="G418" s="49" t="str">
        <f t="shared" si="12"/>
        <v/>
      </c>
      <c r="H418" s="49" t="str">
        <f>IF(OR(G418="",G418=0,G418="0"),"",LEFT(G418,C408+1))</f>
        <v/>
      </c>
      <c r="I418" s="49"/>
      <c r="J418" s="107"/>
      <c r="K418" s="246" t="str">
        <f>IF(LEN(TRIM(L418))&gt;0,MAX(K13:K417)+1,"")</f>
        <v/>
      </c>
      <c r="L418" s="110"/>
      <c r="M418" s="107"/>
      <c r="N418" s="150"/>
      <c r="X418" s="3">
        <v>1</v>
      </c>
    </row>
    <row r="419" spans="2:24" ht="15.75">
      <c r="B419" s="829"/>
      <c r="C419" s="55"/>
      <c r="D419" s="49" t="str" cm="1">
        <f t="array" ref="D419">IF(ROW()=ROW(D406),C409,INDEX(E406:E419,ROW()-ROW(D406)))</f>
        <v/>
      </c>
      <c r="E419" s="89" t="str">
        <f>IF(OR(D419="",C408="",C408&lt;=0,F419=""),"",TRIM(MID(D419,LEN(F419)+1+IF(MID(D419,LEN(F419)+1,1)=" ",1,0),99999)))</f>
        <v/>
      </c>
      <c r="F419" s="49" t="str">
        <f>IF(OR(G419="",G419=0,G419="0"),"",IF(LEN(G419)&lt;=C408,G419,IF(LEN(SUBSTITUTE(H419," ",""))=C408+1,LEFT(G419,C408),LEFT(G419,FIND("§",SUBSTITUTE(H419," ","§",LEN(H419)-LEN(SUBSTITUTE(H419," ",""))))-1))))</f>
        <v/>
      </c>
      <c r="G419" s="49" t="str">
        <f t="shared" si="12"/>
        <v/>
      </c>
      <c r="H419" s="49" t="str">
        <f>IF(OR(G419="",G419=0,G419="0"),"",LEFT(G419,C408+1))</f>
        <v/>
      </c>
      <c r="I419" s="49"/>
      <c r="J419" s="107"/>
      <c r="K419" s="246" t="str">
        <f>IF(LEN(TRIM(L419))&gt;0,MAX(K13:K418)+1,"")</f>
        <v/>
      </c>
      <c r="L419" s="110"/>
      <c r="M419" s="107"/>
      <c r="N419" s="150"/>
      <c r="X419" s="3">
        <v>1</v>
      </c>
    </row>
    <row r="420" spans="2:24" ht="15.75">
      <c r="B420" s="829"/>
      <c r="C420" s="88" t="str">
        <f>IF(TRIM(SUBSTITUTE(J43,CHAR(160),""))="","",J43)</f>
        <v/>
      </c>
      <c r="D420" s="49" t="str" cm="1">
        <f t="array" ref="D420">IF(ROW()=ROW(D420),C423,INDEX(E420:E433,ROW()-ROW(D420)))</f>
        <v/>
      </c>
      <c r="E420" s="89" t="str">
        <f>IF(OR(D420="",C422="",C422&lt;=0,F420=""),"",TRIM(MID(D420,LEN(F420)+1+IF(MID(D420,LEN(F420)+1,1)=" ",1,0),99999)))</f>
        <v/>
      </c>
      <c r="F420" s="49" t="str">
        <f>IF(OR(G420="",G420=0,G420="0"),"",IF(LEN(G420)&lt;=C422,G420,IF(LEN(SUBSTITUTE(H420," ",""))=C422+1,LEFT(G420,C422),LEFT(G420,FIND("§",SUBSTITUTE(H420," ","§",LEN(H420)-LEN(SUBSTITUTE(H420," ",""))))-1))))</f>
        <v/>
      </c>
      <c r="G420" s="49" t="str">
        <f t="shared" si="12"/>
        <v/>
      </c>
      <c r="H420" s="49" t="str">
        <f>IF(OR(G420="",G420=0,G420="0"),"",LEFT(G420,C422+1))</f>
        <v/>
      </c>
      <c r="I420" s="49"/>
      <c r="J420" s="107"/>
      <c r="K420" s="246" t="str">
        <f>IF(LEN(TRIM(L420))&gt;0,MAX(K13:K419)+1,"")</f>
        <v/>
      </c>
      <c r="L420" s="110"/>
      <c r="M420" s="107"/>
      <c r="N420" s="150"/>
      <c r="X420" s="3">
        <v>1</v>
      </c>
    </row>
    <row r="421" spans="2:24" ht="15.75">
      <c r="B421" s="829"/>
      <c r="C421" s="55" t="str">
        <f>TRIM(SUBSTITUTE(SUBSTITUTE(SUBSTITUTE(SUBSTITUTE(SUBSTITUTE(SUBSTITUTE(SUBSTITUTE(SUBSTITUTE(SUBSTITUTE(CLEAN(IF(OR(LEFT(C420,1)="-",LEFT(C420,1)="="),MID(C420,2,99999),C420)),"—","-"),"–","-"),CHAR(160)," "),CHAR(9)," "),CHAR(13)," "),CHAR(10)," ")," "," ")," "," ")," "," "))</f>
        <v/>
      </c>
      <c r="D421" s="49" t="str" cm="1">
        <f t="array" ref="D421">IF(ROW()=ROW(D420),C423,INDEX(E420:E433,ROW()-ROW(D420)))</f>
        <v/>
      </c>
      <c r="E421" s="89" t="str">
        <f>IF(OR(D421="",C422="",C422&lt;=0,F421=""),"",TRIM(MID(D421,LEN(F421)+1+IF(MID(D421,LEN(F421)+1,1)=" ",1,0),99999)))</f>
        <v/>
      </c>
      <c r="F421" s="49" t="str">
        <f>IF(OR(G421="",G421=0,G421="0"),"",IF(LEN(G421)&lt;=C422,G421,IF(LEN(SUBSTITUTE(H421," ",""))=C422+1,LEFT(G421,C422),LEFT(G421,FIND("§",SUBSTITUTE(H421," ","§",LEN(H421)-LEN(SUBSTITUTE(H421," ",""))))-1))))</f>
        <v/>
      </c>
      <c r="G421" s="49" t="str">
        <f t="shared" si="12"/>
        <v/>
      </c>
      <c r="H421" s="49" t="str">
        <f>IF(OR(G421="",G421=0,G421="0"),"",LEFT(G421,C422+1))</f>
        <v/>
      </c>
      <c r="I421" s="49"/>
      <c r="J421" s="107"/>
      <c r="K421" s="246" t="str">
        <f>IF(LEN(TRIM(L421))&gt;0,MAX(K13:K420)+1,"")</f>
        <v/>
      </c>
      <c r="L421" s="110"/>
      <c r="M421" s="107"/>
      <c r="N421" s="150"/>
      <c r="X421" s="3">
        <v>1</v>
      </c>
    </row>
    <row r="422" spans="2:24" ht="15.75">
      <c r="B422" s="829"/>
      <c r="C422" s="92">
        <f>C11</f>
        <v>120</v>
      </c>
      <c r="D422" s="49" t="str" cm="1">
        <f t="array" ref="D422">IF(ROW()=ROW(D420),C423,INDEX(E420:E433,ROW()-ROW(D420)))</f>
        <v/>
      </c>
      <c r="E422" s="89" t="str">
        <f>IF(OR(D422="",C422="",C422&lt;=0,F422=""),"",TRIM(MID(D422,LEN(F422)+1+IF(MID(D422,LEN(F422)+1,1)=" ",1,0),99999)))</f>
        <v/>
      </c>
      <c r="F422" s="49" t="str">
        <f>IF(OR(G422="",G422=0,G422="0"),"",IF(LEN(G422)&lt;=C422,G422,IF(LEN(SUBSTITUTE(H422," ",""))=C422+1,LEFT(G422,C422),LEFT(G422,FIND("§",SUBSTITUTE(H422," ","§",LEN(H422)-LEN(SUBSTITUTE(H422," ",""))))-1))))</f>
        <v/>
      </c>
      <c r="G422" s="49" t="str">
        <f t="shared" si="12"/>
        <v/>
      </c>
      <c r="H422" s="49" t="str">
        <f>IF(OR(G422="",G422=0,G422="0"),"",LEFT(G422,C422+1))</f>
        <v/>
      </c>
      <c r="I422" s="49"/>
      <c r="J422" s="107"/>
      <c r="K422" s="246" t="str">
        <f>IF(LEN(TRIM(L422))&gt;0,MAX(K13:K421)+1,"")</f>
        <v/>
      </c>
      <c r="L422" s="110"/>
      <c r="M422" s="107"/>
      <c r="N422" s="150"/>
      <c r="X422" s="3">
        <v>1</v>
      </c>
    </row>
    <row r="423" spans="2:24" ht="15.75">
      <c r="B423" s="829"/>
      <c r="C423" s="55" t="str">
        <f>IF(UPPER(TRIM(C12))="X",C427,C421)</f>
        <v/>
      </c>
      <c r="D423" s="49" t="str" cm="1">
        <f t="array" ref="D423">IF(ROW()=ROW(D420),C423,INDEX(E420:E433,ROW()-ROW(D420)))</f>
        <v/>
      </c>
      <c r="E423" s="89" t="str">
        <f>IF(OR(D423="",C422="",C422&lt;=0,F423=""),"",TRIM(MID(D423,LEN(F423)+1+IF(MID(D423,LEN(F423)+1,1)=" ",1,0),99999)))</f>
        <v/>
      </c>
      <c r="F423" s="49" t="str">
        <f>IF(OR(G423="",G423=0,G423="0"),"",IF(LEN(G423)&lt;=C422,G423,IF(LEN(SUBSTITUTE(H423," ",""))=C422+1,LEFT(G423,C422),LEFT(G423,FIND("§",SUBSTITUTE(H423," ","§",LEN(H423)-LEN(SUBSTITUTE(H423," ",""))))-1))))</f>
        <v/>
      </c>
      <c r="G423" s="49" t="str">
        <f t="shared" si="12"/>
        <v/>
      </c>
      <c r="H423" s="49" t="str">
        <f>IF(OR(G423="",G423=0,G423="0"),"",LEFT(G423,C422+1))</f>
        <v/>
      </c>
      <c r="I423" s="49"/>
      <c r="J423" s="107"/>
      <c r="K423" s="246" t="str">
        <f>IF(LEN(TRIM(L423))&gt;0,MAX(K13:K422)+1,"")</f>
        <v/>
      </c>
      <c r="L423" s="110"/>
      <c r="M423" s="107"/>
      <c r="N423" s="150"/>
      <c r="X423" s="3">
        <v>1</v>
      </c>
    </row>
    <row r="424" spans="2:24" ht="15.75">
      <c r="B424" s="829"/>
      <c r="C424" s="94" t="str">
        <f>TRIM(SUBSTITUTE(SUBSTITUTE(SUBSTITUTE(SUBSTITUTE(SUBSTITUTE(SUBSTITUTE(SUBSTITUTE(SUBSTITUTE(SUBSTITUTE(SUBSTITUTE(C421,","," "),";"," "),":"," "),"!"," "),"?"," "),"…"," "),"»"," "),"«"," "),"/"," "),"."," "))</f>
        <v/>
      </c>
      <c r="D424" s="49" t="str" cm="1">
        <f t="array" ref="D424">IF(ROW()=ROW(D420),C423,INDEX(E420:E433,ROW()-ROW(D420)))</f>
        <v/>
      </c>
      <c r="E424" s="89" t="str">
        <f>IF(OR(D424="",C422="",C422&lt;=0,F424=""),"",TRIM(MID(D424,LEN(F424)+1+IF(MID(D424,LEN(F424)+1,1)=" ",1,0),99999)))</f>
        <v/>
      </c>
      <c r="F424" s="49" t="str">
        <f>IF(OR(G424="",G424=0,G424="0"),"",IF(LEN(G424)&lt;=C422,G424,IF(LEN(SUBSTITUTE(H424," ",""))=C422+1,LEFT(G424,C422),LEFT(G424,FIND("§",SUBSTITUTE(H424," ","§",LEN(H424)-LEN(SUBSTITUTE(H424," ",""))))-1))))</f>
        <v/>
      </c>
      <c r="G424" s="49" t="str">
        <f t="shared" si="12"/>
        <v/>
      </c>
      <c r="H424" s="49" t="str">
        <f>IF(OR(G424="",G424=0,G424="0"),"",LEFT(G424,C422+1))</f>
        <v/>
      </c>
      <c r="I424" s="49"/>
      <c r="J424" s="107"/>
      <c r="K424" s="246" t="str">
        <f>IF(LEN(TRIM(L424))&gt;0,MAX(K13:K423)+1,"")</f>
        <v/>
      </c>
      <c r="L424" s="110"/>
      <c r="M424" s="107"/>
      <c r="N424" s="150"/>
      <c r="X424" s="3">
        <v>1</v>
      </c>
    </row>
    <row r="425" spans="2:24" ht="15.75">
      <c r="B425" s="829"/>
      <c r="C425" s="49" t="str">
        <f>TRIM(SUBSTITUTE(SUBSTITUTE(SUBSTITUTE(SUBSTITUTE(SUBSTITUTE(SUBSTITUTE(SUBSTITUTE(SUBSTITUTE(C424,"("," "),")"," "),CHAR(34)," "),"-"," "),"_"," "),"&lt;"," "),"&gt;"," "),"="," "))</f>
        <v/>
      </c>
      <c r="D425" s="49" t="str" cm="1">
        <f t="array" ref="D425">IF(ROW()=ROW(D420),C423,INDEX(E420:E433,ROW()-ROW(D420)))</f>
        <v/>
      </c>
      <c r="E425" s="89" t="str">
        <f>IF(OR(D425="",C422="",C422&lt;=0,F425=""),"",TRIM(MID(D425,LEN(F425)+1+IF(MID(D425,LEN(F425)+1,1)=" ",1,0),99999)))</f>
        <v/>
      </c>
      <c r="F425" s="49" t="str">
        <f>IF(OR(G425="",G425=0,G425="0"),"",IF(LEN(G425)&lt;=C422,G425,IF(LEN(SUBSTITUTE(H425," ",""))=C422+1,LEFT(G425,C422),LEFT(G425,FIND("§",SUBSTITUTE(H425," ","§",LEN(H425)-LEN(SUBSTITUTE(H425," ",""))))-1))))</f>
        <v/>
      </c>
      <c r="G425" s="49" t="str">
        <f t="shared" si="12"/>
        <v/>
      </c>
      <c r="H425" s="49" t="str">
        <f>IF(OR(G425="",G425=0,G425="0"),"",LEFT(G425,C422+1))</f>
        <v/>
      </c>
      <c r="I425" s="49"/>
      <c r="J425" s="107"/>
      <c r="K425" s="246" t="str">
        <f>IF(LEN(TRIM(L425))&gt;0,MAX(K13:K424)+1,"")</f>
        <v/>
      </c>
      <c r="L425" s="110"/>
      <c r="M425" s="107"/>
      <c r="N425" s="150"/>
      <c r="X425" s="3">
        <v>1</v>
      </c>
    </row>
    <row r="426" spans="2:24" ht="15.75">
      <c r="B426" s="829"/>
      <c r="C426" s="55" t="str">
        <f>TRIM(SUBSTITUTE(SUBSTITUTE(SUBSTITUTE(SUBSTITUTE(C425,"►"," "),"▼"," "),"▲"," "),"◄"," "))</f>
        <v/>
      </c>
      <c r="D426" s="49" t="str" cm="1">
        <f t="array" ref="D426">IF(ROW()=ROW(D420),C423,INDEX(E420:E433,ROW()-ROW(D420)))</f>
        <v/>
      </c>
      <c r="E426" s="89" t="str">
        <f>IF(OR(D426="",C422="",C422&lt;=0,F426=""),"",TRIM(MID(D426,LEN(F426)+1+IF(MID(D426,LEN(F426)+1,1)=" ",1,0),99999)))</f>
        <v/>
      </c>
      <c r="F426" s="49" t="str">
        <f>IF(OR(G426="",G426=0,G426="0"),"",IF(LEN(G426)&lt;=C422,G426,IF(LEN(SUBSTITUTE(H426," ",""))=C422+1,LEFT(G426,C422),LEFT(G426,FIND("§",SUBSTITUTE(H426," ","§",LEN(H426)-LEN(SUBSTITUTE(H426," ",""))))-1))))</f>
        <v/>
      </c>
      <c r="G426" s="49" t="str">
        <f t="shared" si="12"/>
        <v/>
      </c>
      <c r="H426" s="49" t="str">
        <f>IF(OR(G426="",G426=0,G426="0"),"",LEFT(G426,C422+1))</f>
        <v/>
      </c>
      <c r="I426" s="49"/>
      <c r="J426" s="107"/>
      <c r="K426" s="246" t="str">
        <f>IF(LEN(TRIM(L426))&gt;0,MAX(K13:K425)+1,"")</f>
        <v/>
      </c>
      <c r="L426" s="110"/>
      <c r="M426" s="107"/>
      <c r="N426" s="150"/>
      <c r="X426" s="3">
        <v>1</v>
      </c>
    </row>
    <row r="427" spans="2:24" ht="15.75">
      <c r="B427" s="829"/>
      <c r="C427" s="55" t="str">
        <f>TRIM(SUBSTITUTE(SUBSTITUTE(C426,"“"," "),"”"," "))</f>
        <v/>
      </c>
      <c r="D427" s="49" t="str" cm="1">
        <f t="array" ref="D427">IF(ROW()=ROW(D420),C423,INDEX(E420:E433,ROW()-ROW(D420)))</f>
        <v/>
      </c>
      <c r="E427" s="89" t="str">
        <f>IF(OR(D427="",C422="",C422&lt;=0,F427=""),"",TRIM(MID(D427,LEN(F427)+1+IF(MID(D427,LEN(F427)+1,1)=" ",1,0),99999)))</f>
        <v/>
      </c>
      <c r="F427" s="49" t="str">
        <f>IF(OR(G427="",G427=0,G427="0"),"",IF(LEN(G427)&lt;=C422,G427,IF(LEN(SUBSTITUTE(H427," ",""))=C422+1,LEFT(G427,C422),LEFT(G427,FIND("§",SUBSTITUTE(H427," ","§",LEN(H427)-LEN(SUBSTITUTE(H427," ",""))))-1))))</f>
        <v/>
      </c>
      <c r="G427" s="49" t="str">
        <f t="shared" si="12"/>
        <v/>
      </c>
      <c r="H427" s="49" t="str">
        <f>IF(OR(G427="",G427=0,G427="0"),"",LEFT(G427,C422+1))</f>
        <v/>
      </c>
      <c r="I427" s="49"/>
      <c r="J427" s="107"/>
      <c r="K427" s="246" t="str">
        <f>IF(LEN(TRIM(L427))&gt;0,MAX(K13:K426)+1,"")</f>
        <v/>
      </c>
      <c r="L427" s="110"/>
      <c r="M427" s="107"/>
      <c r="N427" s="150"/>
      <c r="X427" s="3">
        <v>1</v>
      </c>
    </row>
    <row r="428" spans="2:24" ht="15.75">
      <c r="B428" s="829"/>
      <c r="C428" s="55"/>
      <c r="D428" s="49" t="str" cm="1">
        <f t="array" ref="D428">IF(ROW()=ROW(D420),C423,INDEX(E420:E433,ROW()-ROW(D420)))</f>
        <v/>
      </c>
      <c r="E428" s="89" t="str">
        <f>IF(OR(D428="",C422="",C422&lt;=0,F428=""),"",TRIM(MID(D428,LEN(F428)+1+IF(MID(D428,LEN(F428)+1,1)=" ",1,0),99999)))</f>
        <v/>
      </c>
      <c r="F428" s="49" t="str">
        <f>IF(OR(G428="",G428=0,G428="0"),"",IF(LEN(G428)&lt;=C422,G428,IF(LEN(SUBSTITUTE(H428," ",""))=C422+1,LEFT(G428,C422),LEFT(G428,FIND("§",SUBSTITUTE(H428," ","§",LEN(H428)-LEN(SUBSTITUTE(H428," ",""))))-1))))</f>
        <v/>
      </c>
      <c r="G428" s="49" t="str">
        <f t="shared" si="12"/>
        <v/>
      </c>
      <c r="H428" s="49" t="str">
        <f>IF(OR(G428="",G428=0,G428="0"),"",LEFT(G428,C422+1))</f>
        <v/>
      </c>
      <c r="I428" s="49"/>
      <c r="J428" s="107"/>
      <c r="K428" s="246" t="str">
        <f>IF(LEN(TRIM(L428))&gt;0,MAX(K13:K427)+1,"")</f>
        <v/>
      </c>
      <c r="L428" s="110"/>
      <c r="M428" s="107"/>
      <c r="N428" s="150"/>
      <c r="X428" s="3">
        <v>1</v>
      </c>
    </row>
    <row r="429" spans="2:24" ht="15.75">
      <c r="B429" s="829"/>
      <c r="C429" s="55"/>
      <c r="D429" s="49" t="str" cm="1">
        <f t="array" ref="D429">IF(ROW()=ROW(D420),C423,INDEX(E420:E433,ROW()-ROW(D420)))</f>
        <v/>
      </c>
      <c r="E429" s="89" t="str">
        <f>IF(OR(D429="",C422="",C422&lt;=0,F429=""),"",TRIM(MID(D429,LEN(F429)+1+IF(MID(D429,LEN(F429)+1,1)=" ",1,0),99999)))</f>
        <v/>
      </c>
      <c r="F429" s="49" t="str">
        <f>IF(OR(G429="",G429=0,G429="0"),"",IF(LEN(G429)&lt;=C422,G429,IF(LEN(SUBSTITUTE(H429," ",""))=C422+1,LEFT(G429,C422),LEFT(G429,FIND("§",SUBSTITUTE(H429," ","§",LEN(H429)-LEN(SUBSTITUTE(H429," ",""))))-1))))</f>
        <v/>
      </c>
      <c r="G429" s="49" t="str">
        <f t="shared" si="12"/>
        <v/>
      </c>
      <c r="H429" s="49" t="str">
        <f>IF(OR(G429="",G429=0,G429="0"),"",LEFT(G429,C422+1))</f>
        <v/>
      </c>
      <c r="I429" s="49"/>
      <c r="J429" s="107"/>
      <c r="K429" s="246" t="str">
        <f>IF(LEN(TRIM(L429))&gt;0,MAX(K13:K428)+1,"")</f>
        <v/>
      </c>
      <c r="L429" s="110"/>
      <c r="M429" s="107"/>
      <c r="N429" s="150"/>
      <c r="X429" s="3">
        <v>1</v>
      </c>
    </row>
    <row r="430" spans="2:24" ht="15.75">
      <c r="B430" s="829"/>
      <c r="C430" s="55"/>
      <c r="D430" s="49" t="str" cm="1">
        <f t="array" ref="D430">IF(ROW()=ROW(D420),C423,INDEX(E420:E433,ROW()-ROW(D420)))</f>
        <v/>
      </c>
      <c r="E430" s="89" t="str">
        <f>IF(OR(D430="",C422="",C422&lt;=0,F430=""),"",TRIM(MID(D430,LEN(F430)+1+IF(MID(D430,LEN(F430)+1,1)=" ",1,0),99999)))</f>
        <v/>
      </c>
      <c r="F430" s="49" t="str">
        <f>IF(OR(G430="",G430=0,G430="0"),"",IF(LEN(G430)&lt;=C422,G430,IF(LEN(SUBSTITUTE(H430," ",""))=C422+1,LEFT(G430,C422),LEFT(G430,FIND("§",SUBSTITUTE(H430," ","§",LEN(H430)-LEN(SUBSTITUTE(H430," ",""))))-1))))</f>
        <v/>
      </c>
      <c r="G430" s="49" t="str">
        <f t="shared" si="12"/>
        <v/>
      </c>
      <c r="H430" s="49" t="str">
        <f>IF(OR(G430="",G430=0,G430="0"),"",LEFT(G430,C422+1))</f>
        <v/>
      </c>
      <c r="I430" s="49"/>
      <c r="J430" s="107"/>
      <c r="K430" s="246" t="str">
        <f>IF(LEN(TRIM(L430))&gt;0,MAX(K13:K429)+1,"")</f>
        <v/>
      </c>
      <c r="L430" s="110"/>
      <c r="M430" s="107"/>
      <c r="N430" s="150"/>
      <c r="X430" s="3">
        <v>1</v>
      </c>
    </row>
    <row r="431" spans="2:24" ht="15.75">
      <c r="B431" s="829"/>
      <c r="C431" s="55"/>
      <c r="D431" s="49" t="str" cm="1">
        <f t="array" ref="D431">IF(ROW()=ROW(D420),C423,INDEX(E420:E433,ROW()-ROW(D420)))</f>
        <v/>
      </c>
      <c r="E431" s="89" t="str">
        <f>IF(OR(D431="",C422="",C422&lt;=0,F431=""),"",TRIM(MID(D431,LEN(F431)+1+IF(MID(D431,LEN(F431)+1,1)=" ",1,0),99999)))</f>
        <v/>
      </c>
      <c r="F431" s="49" t="str">
        <f>IF(OR(G431="",G431=0,G431="0"),"",IF(LEN(G431)&lt;=C422,G431,IF(LEN(SUBSTITUTE(H431," ",""))=C422+1,LEFT(G431,C422),LEFT(G431,FIND("§",SUBSTITUTE(H431," ","§",LEN(H431)-LEN(SUBSTITUTE(H431," ",""))))-1))))</f>
        <v/>
      </c>
      <c r="G431" s="49" t="str">
        <f t="shared" si="12"/>
        <v/>
      </c>
      <c r="H431" s="49" t="str">
        <f>IF(OR(G431="",G431=0,G431="0"),"",LEFT(G431,C422+1))</f>
        <v/>
      </c>
      <c r="I431" s="49"/>
      <c r="J431" s="107"/>
      <c r="K431" s="246" t="str">
        <f>IF(LEN(TRIM(L431))&gt;0,MAX(K13:K430)+1,"")</f>
        <v/>
      </c>
      <c r="L431" s="110"/>
      <c r="M431" s="107"/>
      <c r="N431" s="150"/>
      <c r="X431" s="3">
        <v>1</v>
      </c>
    </row>
    <row r="432" spans="2:24" ht="15.75">
      <c r="B432" s="829"/>
      <c r="C432" s="55"/>
      <c r="D432" s="49" t="str" cm="1">
        <f t="array" ref="D432">IF(ROW()=ROW(D420),C423,INDEX(E420:E433,ROW()-ROW(D420)))</f>
        <v/>
      </c>
      <c r="E432" s="89" t="str">
        <f>IF(OR(D432="",C422="",C422&lt;=0,F432=""),"",TRIM(MID(D432,LEN(F432)+1+IF(MID(D432,LEN(F432)+1,1)=" ",1,0),99999)))</f>
        <v/>
      </c>
      <c r="F432" s="49" t="str">
        <f>IF(OR(G432="",G432=0,G432="0"),"",IF(LEN(G432)&lt;=C422,G432,IF(LEN(SUBSTITUTE(H432," ",""))=C422+1,LEFT(G432,C422),LEFT(G432,FIND("§",SUBSTITUTE(H432," ","§",LEN(H432)-LEN(SUBSTITUTE(H432," ",""))))-1))))</f>
        <v/>
      </c>
      <c r="G432" s="49" t="str">
        <f t="shared" si="12"/>
        <v/>
      </c>
      <c r="H432" s="49" t="str">
        <f>IF(OR(G432="",G432=0,G432="0"),"",LEFT(G432,C422+1))</f>
        <v/>
      </c>
      <c r="I432" s="49"/>
      <c r="J432" s="107"/>
      <c r="K432" s="246" t="str">
        <f>IF(LEN(TRIM(L432))&gt;0,MAX(K13:K431)+1,"")</f>
        <v/>
      </c>
      <c r="L432" s="110"/>
      <c r="M432" s="107"/>
      <c r="N432" s="150"/>
      <c r="X432" s="3">
        <v>1</v>
      </c>
    </row>
    <row r="433" spans="2:24" ht="15.75">
      <c r="B433" s="829"/>
      <c r="C433" s="55"/>
      <c r="D433" s="49" t="str" cm="1">
        <f t="array" ref="D433">IF(ROW()=ROW(D420),C423,INDEX(E420:E433,ROW()-ROW(D420)))</f>
        <v/>
      </c>
      <c r="E433" s="89" t="str">
        <f>IF(OR(D433="",C422="",C422&lt;=0,F433=""),"",TRIM(MID(D433,LEN(F433)+1+IF(MID(D433,LEN(F433)+1,1)=" ",1,0),99999)))</f>
        <v/>
      </c>
      <c r="F433" s="49" t="str">
        <f>IF(OR(G433="",G433=0,G433="0"),"",IF(LEN(G433)&lt;=C422,G433,IF(LEN(SUBSTITUTE(H433," ",""))=C422+1,LEFT(G433,C422),LEFT(G433,FIND("§",SUBSTITUTE(H433," ","§",LEN(H433)-LEN(SUBSTITUTE(H433," ",""))))-1))))</f>
        <v/>
      </c>
      <c r="G433" s="49" t="str">
        <f t="shared" si="12"/>
        <v/>
      </c>
      <c r="H433" s="49" t="str">
        <f>IF(OR(G433="",G433=0,G433="0"),"",LEFT(G433,C422+1))</f>
        <v/>
      </c>
      <c r="I433" s="49"/>
      <c r="J433" s="107"/>
      <c r="K433" s="246" t="str">
        <f>IF(LEN(TRIM(L433))&gt;0,MAX(K13:K432)+1,"")</f>
        <v/>
      </c>
      <c r="L433" s="110"/>
      <c r="M433" s="107"/>
      <c r="N433" s="150"/>
      <c r="X433" s="3">
        <v>1</v>
      </c>
    </row>
    <row r="434" spans="2:24" ht="15.75">
      <c r="B434" s="829"/>
      <c r="C434" s="88" t="str">
        <f>IF(TRIM(SUBSTITUTE(J44,CHAR(160),""))="","",J44)</f>
        <v/>
      </c>
      <c r="D434" s="49" t="str" cm="1">
        <f t="array" ref="D434">IF(ROW()=ROW(D434),C437,INDEX(E434:E447,ROW()-ROW(D434)))</f>
        <v/>
      </c>
      <c r="E434" s="89" t="str">
        <f>IF(OR(D434="",C436="",C436&lt;=0,F434=""),"",TRIM(MID(D434,LEN(F434)+1+IF(MID(D434,LEN(F434)+1,1)=" ",1,0),99999)))</f>
        <v/>
      </c>
      <c r="F434" s="49" t="str">
        <f>IF(OR(G434="",G434=0,G434="0"),"",IF(LEN(G434)&lt;=C436,G434,IF(LEN(SUBSTITUTE(H434," ",""))=C436+1,LEFT(G434,C436),LEFT(G434,FIND("§",SUBSTITUTE(H434," ","§",LEN(H434)-LEN(SUBSTITUTE(H434," ",""))))-1))))</f>
        <v/>
      </c>
      <c r="G434" s="49" t="str">
        <f t="shared" si="12"/>
        <v/>
      </c>
      <c r="H434" s="49" t="str">
        <f>IF(OR(G434="",G434=0,G434="0"),"",LEFT(G434,C436+1))</f>
        <v/>
      </c>
      <c r="I434" s="49"/>
      <c r="J434" s="107"/>
      <c r="K434" s="246" t="str">
        <f>IF(LEN(TRIM(L434))&gt;0,MAX(K13:K433)+1,"")</f>
        <v/>
      </c>
      <c r="L434" s="110"/>
      <c r="M434" s="107"/>
      <c r="N434" s="150"/>
      <c r="X434" s="3">
        <v>1</v>
      </c>
    </row>
    <row r="435" spans="2:24" ht="15.75">
      <c r="B435" s="829"/>
      <c r="C435" s="55" t="str">
        <f>TRIM(SUBSTITUTE(SUBSTITUTE(SUBSTITUTE(SUBSTITUTE(SUBSTITUTE(SUBSTITUTE(SUBSTITUTE(SUBSTITUTE(SUBSTITUTE(CLEAN(IF(OR(LEFT(C434,1)="-",LEFT(C434,1)="="),MID(C434,2,99999),C434)),"—","-"),"–","-"),CHAR(160)," "),CHAR(9)," "),CHAR(13)," "),CHAR(10)," ")," "," ")," "," ")," "," "))</f>
        <v/>
      </c>
      <c r="D435" s="49" t="str" cm="1">
        <f t="array" ref="D435">IF(ROW()=ROW(D434),C437,INDEX(E434:E447,ROW()-ROW(D434)))</f>
        <v/>
      </c>
      <c r="E435" s="89" t="str">
        <f>IF(OR(D435="",C436="",C436&lt;=0,F435=""),"",TRIM(MID(D435,LEN(F435)+1+IF(MID(D435,LEN(F435)+1,1)=" ",1,0),99999)))</f>
        <v/>
      </c>
      <c r="F435" s="49" t="str">
        <f>IF(OR(G435="",G435=0,G435="0"),"",IF(LEN(G435)&lt;=C436,G435,IF(LEN(SUBSTITUTE(H435," ",""))=C436+1,LEFT(G435,C436),LEFT(G435,FIND("§",SUBSTITUTE(H435," ","§",LEN(H435)-LEN(SUBSTITUTE(H435," ",""))))-1))))</f>
        <v/>
      </c>
      <c r="G435" s="49" t="str">
        <f t="shared" si="12"/>
        <v/>
      </c>
      <c r="H435" s="49" t="str">
        <f>IF(OR(G435="",G435=0,G435="0"),"",LEFT(G435,C436+1))</f>
        <v/>
      </c>
      <c r="I435" s="49"/>
      <c r="J435" s="107"/>
      <c r="K435" s="246" t="str">
        <f>IF(LEN(TRIM(L435))&gt;0,MAX(K13:K434)+1,"")</f>
        <v/>
      </c>
      <c r="L435" s="110"/>
      <c r="M435" s="107"/>
      <c r="N435" s="150"/>
      <c r="X435" s="3">
        <v>1</v>
      </c>
    </row>
    <row r="436" spans="2:24" ht="15.75">
      <c r="B436" s="829"/>
      <c r="C436" s="92">
        <f>C11</f>
        <v>120</v>
      </c>
      <c r="D436" s="49" t="str" cm="1">
        <f t="array" ref="D436">IF(ROW()=ROW(D434),C437,INDEX(E434:E447,ROW()-ROW(D434)))</f>
        <v/>
      </c>
      <c r="E436" s="89" t="str">
        <f>IF(OR(D436="",C436="",C436&lt;=0,F436=""),"",TRIM(MID(D436,LEN(F436)+1+IF(MID(D436,LEN(F436)+1,1)=" ",1,0),99999)))</f>
        <v/>
      </c>
      <c r="F436" s="49" t="str">
        <f>IF(OR(G436="",G436=0,G436="0"),"",IF(LEN(G436)&lt;=C436,G436,IF(LEN(SUBSTITUTE(H436," ",""))=C436+1,LEFT(G436,C436),LEFT(G436,FIND("§",SUBSTITUTE(H436," ","§",LEN(H436)-LEN(SUBSTITUTE(H436," ",""))))-1))))</f>
        <v/>
      </c>
      <c r="G436" s="49" t="str">
        <f t="shared" si="12"/>
        <v/>
      </c>
      <c r="H436" s="49" t="str">
        <f>IF(OR(G436="",G436=0,G436="0"),"",LEFT(G436,C436+1))</f>
        <v/>
      </c>
      <c r="I436" s="49"/>
      <c r="J436" s="107"/>
      <c r="K436" s="246" t="str">
        <f>IF(LEN(TRIM(L436))&gt;0,MAX(K13:K435)+1,"")</f>
        <v/>
      </c>
      <c r="L436" s="110"/>
      <c r="M436" s="107"/>
      <c r="N436" s="150"/>
      <c r="X436" s="3">
        <v>1</v>
      </c>
    </row>
    <row r="437" spans="2:24" ht="15.75">
      <c r="B437" s="829"/>
      <c r="C437" s="55" t="str">
        <f>IF(UPPER(TRIM(C12))="X",C441,C435)</f>
        <v/>
      </c>
      <c r="D437" s="49" t="str" cm="1">
        <f t="array" ref="D437">IF(ROW()=ROW(D434),C437,INDEX(E434:E447,ROW()-ROW(D434)))</f>
        <v/>
      </c>
      <c r="E437" s="89" t="str">
        <f>IF(OR(D437="",C436="",C436&lt;=0,F437=""),"",TRIM(MID(D437,LEN(F437)+1+IF(MID(D437,LEN(F437)+1,1)=" ",1,0),99999)))</f>
        <v/>
      </c>
      <c r="F437" s="49" t="str">
        <f>IF(OR(G437="",G437=0,G437="0"),"",IF(LEN(G437)&lt;=C436,G437,IF(LEN(SUBSTITUTE(H437," ",""))=C436+1,LEFT(G437,C436),LEFT(G437,FIND("§",SUBSTITUTE(H437," ","§",LEN(H437)-LEN(SUBSTITUTE(H437," ",""))))-1))))</f>
        <v/>
      </c>
      <c r="G437" s="49" t="str">
        <f t="shared" si="12"/>
        <v/>
      </c>
      <c r="H437" s="49" t="str">
        <f>IF(OR(G437="",G437=0,G437="0"),"",LEFT(G437,C436+1))</f>
        <v/>
      </c>
      <c r="I437" s="49"/>
      <c r="J437" s="107"/>
      <c r="K437" s="246" t="str">
        <f>IF(LEN(TRIM(L437))&gt;0,MAX(K13:K436)+1,"")</f>
        <v/>
      </c>
      <c r="L437" s="110"/>
      <c r="M437" s="107"/>
      <c r="N437" s="150"/>
      <c r="X437" s="3">
        <v>1</v>
      </c>
    </row>
    <row r="438" spans="2:24" ht="15.75">
      <c r="B438" s="829"/>
      <c r="C438" s="94" t="str">
        <f>TRIM(SUBSTITUTE(SUBSTITUTE(SUBSTITUTE(SUBSTITUTE(SUBSTITUTE(SUBSTITUTE(SUBSTITUTE(SUBSTITUTE(SUBSTITUTE(SUBSTITUTE(C435,","," "),";"," "),":"," "),"!"," "),"?"," "),"…"," "),"»"," "),"«"," "),"/"," "),"."," "))</f>
        <v/>
      </c>
      <c r="D438" s="49" t="str" cm="1">
        <f t="array" ref="D438">IF(ROW()=ROW(D434),C437,INDEX(E434:E447,ROW()-ROW(D434)))</f>
        <v/>
      </c>
      <c r="E438" s="89" t="str">
        <f>IF(OR(D438="",C436="",C436&lt;=0,F438=""),"",TRIM(MID(D438,LEN(F438)+1+IF(MID(D438,LEN(F438)+1,1)=" ",1,0),99999)))</f>
        <v/>
      </c>
      <c r="F438" s="49" t="str">
        <f>IF(OR(G438="",G438=0,G438="0"),"",IF(LEN(G438)&lt;=C436,G438,IF(LEN(SUBSTITUTE(H438," ",""))=C436+1,LEFT(G438,C436),LEFT(G438,FIND("§",SUBSTITUTE(H438," ","§",LEN(H438)-LEN(SUBSTITUTE(H438," ",""))))-1))))</f>
        <v/>
      </c>
      <c r="G438" s="49" t="str">
        <f t="shared" si="12"/>
        <v/>
      </c>
      <c r="H438" s="49" t="str">
        <f>IF(OR(G438="",G438=0,G438="0"),"",LEFT(G438,C436+1))</f>
        <v/>
      </c>
      <c r="I438" s="49"/>
      <c r="J438" s="107"/>
      <c r="K438" s="246" t="str">
        <f>IF(LEN(TRIM(L438))&gt;0,MAX(K13:K437)+1,"")</f>
        <v/>
      </c>
      <c r="L438" s="110"/>
      <c r="M438" s="107"/>
      <c r="N438" s="150"/>
      <c r="X438" s="3">
        <v>1</v>
      </c>
    </row>
    <row r="439" spans="2:24" ht="15.75">
      <c r="B439" s="829"/>
      <c r="C439" s="49" t="str">
        <f>TRIM(SUBSTITUTE(SUBSTITUTE(SUBSTITUTE(SUBSTITUTE(SUBSTITUTE(SUBSTITUTE(SUBSTITUTE(SUBSTITUTE(C438,"("," "),")"," "),CHAR(34)," "),"-"," "),"_"," "),"&lt;"," "),"&gt;"," "),"="," "))</f>
        <v/>
      </c>
      <c r="D439" s="49" t="str" cm="1">
        <f t="array" ref="D439">IF(ROW()=ROW(D434),C437,INDEX(E434:E447,ROW()-ROW(D434)))</f>
        <v/>
      </c>
      <c r="E439" s="89" t="str">
        <f>IF(OR(D439="",C436="",C436&lt;=0,F439=""),"",TRIM(MID(D439,LEN(F439)+1+IF(MID(D439,LEN(F439)+1,1)=" ",1,0),99999)))</f>
        <v/>
      </c>
      <c r="F439" s="49" t="str">
        <f>IF(OR(G439="",G439=0,G439="0"),"",IF(LEN(G439)&lt;=C436,G439,IF(LEN(SUBSTITUTE(H439," ",""))=C436+1,LEFT(G439,C436),LEFT(G439,FIND("§",SUBSTITUTE(H439," ","§",LEN(H439)-LEN(SUBSTITUTE(H439," ",""))))-1))))</f>
        <v/>
      </c>
      <c r="G439" s="49" t="str">
        <f t="shared" si="12"/>
        <v/>
      </c>
      <c r="H439" s="49" t="str">
        <f>IF(OR(G439="",G439=0,G439="0"),"",LEFT(G439,C436+1))</f>
        <v/>
      </c>
      <c r="I439" s="49"/>
      <c r="J439" s="107"/>
      <c r="K439" s="246" t="str">
        <f>IF(LEN(TRIM(L439))&gt;0,MAX(K13:K438)+1,"")</f>
        <v/>
      </c>
      <c r="L439" s="110"/>
      <c r="M439" s="107"/>
      <c r="N439" s="150"/>
      <c r="X439" s="3">
        <v>1</v>
      </c>
    </row>
    <row r="440" spans="2:24" ht="15.75">
      <c r="B440" s="829"/>
      <c r="C440" s="55" t="str">
        <f>TRIM(SUBSTITUTE(SUBSTITUTE(SUBSTITUTE(SUBSTITUTE(C439,"►"," "),"▼"," "),"▲"," "),"◄"," "))</f>
        <v/>
      </c>
      <c r="D440" s="49" t="str" cm="1">
        <f t="array" ref="D440">IF(ROW()=ROW(D434),C437,INDEX(E434:E447,ROW()-ROW(D434)))</f>
        <v/>
      </c>
      <c r="E440" s="89" t="str">
        <f>IF(OR(D440="",C436="",C436&lt;=0,F440=""),"",TRIM(MID(D440,LEN(F440)+1+IF(MID(D440,LEN(F440)+1,1)=" ",1,0),99999)))</f>
        <v/>
      </c>
      <c r="F440" s="49" t="str">
        <f>IF(OR(G440="",G440=0,G440="0"),"",IF(LEN(G440)&lt;=C436,G440,IF(LEN(SUBSTITUTE(H440," ",""))=C436+1,LEFT(G440,C436),LEFT(G440,FIND("§",SUBSTITUTE(H440," ","§",LEN(H440)-LEN(SUBSTITUTE(H440," ",""))))-1))))</f>
        <v/>
      </c>
      <c r="G440" s="49" t="str">
        <f t="shared" si="12"/>
        <v/>
      </c>
      <c r="H440" s="49" t="str">
        <f>IF(OR(G440="",G440=0,G440="0"),"",LEFT(G440,C436+1))</f>
        <v/>
      </c>
      <c r="I440" s="49"/>
      <c r="J440" s="107"/>
      <c r="K440" s="246" t="str">
        <f>IF(LEN(TRIM(L440))&gt;0,MAX(K13:K439)+1,"")</f>
        <v/>
      </c>
      <c r="L440" s="110"/>
      <c r="M440" s="107"/>
      <c r="N440" s="150"/>
      <c r="X440" s="3">
        <v>1</v>
      </c>
    </row>
    <row r="441" spans="2:24" ht="15.75">
      <c r="B441" s="829"/>
      <c r="C441" s="55" t="str">
        <f>TRIM(SUBSTITUTE(SUBSTITUTE(C440,"“"," "),"”"," "))</f>
        <v/>
      </c>
      <c r="D441" s="49" t="str" cm="1">
        <f t="array" ref="D441">IF(ROW()=ROW(D434),C437,INDEX(E434:E447,ROW()-ROW(D434)))</f>
        <v/>
      </c>
      <c r="E441" s="89" t="str">
        <f>IF(OR(D441="",C436="",C436&lt;=0,F441=""),"",TRIM(MID(D441,LEN(F441)+1+IF(MID(D441,LEN(F441)+1,1)=" ",1,0),99999)))</f>
        <v/>
      </c>
      <c r="F441" s="49" t="str">
        <f>IF(OR(G441="",G441=0,G441="0"),"",IF(LEN(G441)&lt;=C436,G441,IF(LEN(SUBSTITUTE(H441," ",""))=C436+1,LEFT(G441,C436),LEFT(G441,FIND("§",SUBSTITUTE(H441," ","§",LEN(H441)-LEN(SUBSTITUTE(H441," ",""))))-1))))</f>
        <v/>
      </c>
      <c r="G441" s="49" t="str">
        <f t="shared" si="12"/>
        <v/>
      </c>
      <c r="H441" s="49" t="str">
        <f>IF(OR(G441="",G441=0,G441="0"),"",LEFT(G441,C436+1))</f>
        <v/>
      </c>
      <c r="I441" s="49"/>
      <c r="J441" s="107"/>
      <c r="K441" s="246" t="str">
        <f>IF(LEN(TRIM(L441))&gt;0,MAX(K13:K440)+1,"")</f>
        <v/>
      </c>
      <c r="L441" s="110"/>
      <c r="M441" s="107"/>
      <c r="N441" s="150"/>
      <c r="X441" s="3">
        <v>1</v>
      </c>
    </row>
    <row r="442" spans="2:24" ht="15.75">
      <c r="B442" s="829"/>
      <c r="C442" s="55"/>
      <c r="D442" s="49" t="str" cm="1">
        <f t="array" ref="D442">IF(ROW()=ROW(D434),C437,INDEX(E434:E447,ROW()-ROW(D434)))</f>
        <v/>
      </c>
      <c r="E442" s="89" t="str">
        <f>IF(OR(D442="",C436="",C436&lt;=0,F442=""),"",TRIM(MID(D442,LEN(F442)+1+IF(MID(D442,LEN(F442)+1,1)=" ",1,0),99999)))</f>
        <v/>
      </c>
      <c r="F442" s="49" t="str">
        <f>IF(OR(G442="",G442=0,G442="0"),"",IF(LEN(G442)&lt;=C436,G442,IF(LEN(SUBSTITUTE(H442," ",""))=C436+1,LEFT(G442,C436),LEFT(G442,FIND("§",SUBSTITUTE(H442," ","§",LEN(H442)-LEN(SUBSTITUTE(H442," ",""))))-1))))</f>
        <v/>
      </c>
      <c r="G442" s="49" t="str">
        <f t="shared" si="12"/>
        <v/>
      </c>
      <c r="H442" s="49" t="str">
        <f>IF(OR(G442="",G442=0,G442="0"),"",LEFT(G442,C436+1))</f>
        <v/>
      </c>
      <c r="I442" s="49"/>
      <c r="J442" s="107"/>
      <c r="K442" s="246" t="str">
        <f>IF(LEN(TRIM(L442))&gt;0,MAX(K13:K441)+1,"")</f>
        <v/>
      </c>
      <c r="L442" s="110"/>
      <c r="M442" s="107"/>
      <c r="N442" s="150"/>
      <c r="X442" s="3">
        <v>1</v>
      </c>
    </row>
    <row r="443" spans="2:24" ht="15.75">
      <c r="B443" s="829"/>
      <c r="C443" s="55"/>
      <c r="D443" s="49" t="str" cm="1">
        <f t="array" ref="D443">IF(ROW()=ROW(D434),C437,INDEX(E434:E447,ROW()-ROW(D434)))</f>
        <v/>
      </c>
      <c r="E443" s="89" t="str">
        <f>IF(OR(D443="",C436="",C436&lt;=0,F443=""),"",TRIM(MID(D443,LEN(F443)+1+IF(MID(D443,LEN(F443)+1,1)=" ",1,0),99999)))</f>
        <v/>
      </c>
      <c r="F443" s="49" t="str">
        <f>IF(OR(G443="",G443=0,G443="0"),"",IF(LEN(G443)&lt;=C436,G443,IF(LEN(SUBSTITUTE(H443," ",""))=C436+1,LEFT(G443,C436),LEFT(G443,FIND("§",SUBSTITUTE(H443," ","§",LEN(H443)-LEN(SUBSTITUTE(H443," ",""))))-1))))</f>
        <v/>
      </c>
      <c r="G443" s="49" t="str">
        <f t="shared" si="12"/>
        <v/>
      </c>
      <c r="H443" s="49" t="str">
        <f>IF(OR(G443="",G443=0,G443="0"),"",LEFT(G443,C436+1))</f>
        <v/>
      </c>
      <c r="I443" s="49"/>
      <c r="J443" s="107"/>
      <c r="K443" s="246" t="str">
        <f>IF(LEN(TRIM(L443))&gt;0,MAX(K13:K442)+1,"")</f>
        <v/>
      </c>
      <c r="L443" s="110"/>
      <c r="M443" s="107"/>
      <c r="N443" s="150"/>
      <c r="X443" s="3">
        <v>1</v>
      </c>
    </row>
    <row r="444" spans="2:24" ht="15.75">
      <c r="B444" s="829"/>
      <c r="C444" s="55"/>
      <c r="D444" s="49" t="str" cm="1">
        <f t="array" ref="D444">IF(ROW()=ROW(D434),C437,INDEX(E434:E447,ROW()-ROW(D434)))</f>
        <v/>
      </c>
      <c r="E444" s="89" t="str">
        <f>IF(OR(D444="",C436="",C436&lt;=0,F444=""),"",TRIM(MID(D444,LEN(F444)+1+IF(MID(D444,LEN(F444)+1,1)=" ",1,0),99999)))</f>
        <v/>
      </c>
      <c r="F444" s="49" t="str">
        <f>IF(OR(G444="",G444=0,G444="0"),"",IF(LEN(G444)&lt;=C436,G444,IF(LEN(SUBSTITUTE(H444," ",""))=C436+1,LEFT(G444,C436),LEFT(G444,FIND("§",SUBSTITUTE(H444," ","§",LEN(H444)-LEN(SUBSTITUTE(H444," ",""))))-1))))</f>
        <v/>
      </c>
      <c r="G444" s="49" t="str">
        <f t="shared" si="12"/>
        <v/>
      </c>
      <c r="H444" s="49" t="str">
        <f>IF(OR(G444="",G444=0,G444="0"),"",LEFT(G444,C436+1))</f>
        <v/>
      </c>
      <c r="I444" s="49"/>
      <c r="J444" s="107"/>
      <c r="K444" s="246" t="str">
        <f>IF(LEN(TRIM(L444))&gt;0,MAX(K13:K443)+1,"")</f>
        <v/>
      </c>
      <c r="L444" s="110"/>
      <c r="M444" s="107"/>
      <c r="N444" s="150"/>
      <c r="X444" s="3">
        <v>1</v>
      </c>
    </row>
    <row r="445" spans="2:24" ht="15.75">
      <c r="B445" s="829"/>
      <c r="C445" s="55"/>
      <c r="D445" s="49" t="str" cm="1">
        <f t="array" ref="D445">IF(ROW()=ROW(D434),C437,INDEX(E434:E447,ROW()-ROW(D434)))</f>
        <v/>
      </c>
      <c r="E445" s="89" t="str">
        <f>IF(OR(D445="",C436="",C436&lt;=0,F445=""),"",TRIM(MID(D445,LEN(F445)+1+IF(MID(D445,LEN(F445)+1,1)=" ",1,0),99999)))</f>
        <v/>
      </c>
      <c r="F445" s="49" t="str">
        <f>IF(OR(G445="",G445=0,G445="0"),"",IF(LEN(G445)&lt;=C436,G445,IF(LEN(SUBSTITUTE(H445," ",""))=C436+1,LEFT(G445,C436),LEFT(G445,FIND("§",SUBSTITUTE(H445," ","§",LEN(H445)-LEN(SUBSTITUTE(H445," ",""))))-1))))</f>
        <v/>
      </c>
      <c r="G445" s="49" t="str">
        <f t="shared" si="12"/>
        <v/>
      </c>
      <c r="H445" s="49" t="str">
        <f>IF(OR(G445="",G445=0,G445="0"),"",LEFT(G445,C436+1))</f>
        <v/>
      </c>
      <c r="I445" s="49"/>
      <c r="J445" s="107"/>
      <c r="K445" s="246" t="str">
        <f>IF(LEN(TRIM(L445))&gt;0,MAX(K13:K444)+1,"")</f>
        <v/>
      </c>
      <c r="L445" s="110"/>
      <c r="M445" s="107"/>
      <c r="N445" s="150"/>
      <c r="X445" s="3">
        <v>1</v>
      </c>
    </row>
    <row r="446" spans="2:24" ht="15.75">
      <c r="B446" s="829"/>
      <c r="C446" s="55"/>
      <c r="D446" s="49" t="str" cm="1">
        <f t="array" ref="D446">IF(ROW()=ROW(D434),C437,INDEX(E434:E447,ROW()-ROW(D434)))</f>
        <v/>
      </c>
      <c r="E446" s="89" t="str">
        <f>IF(OR(D446="",C436="",C436&lt;=0,F446=""),"",TRIM(MID(D446,LEN(F446)+1+IF(MID(D446,LEN(F446)+1,1)=" ",1,0),99999)))</f>
        <v/>
      </c>
      <c r="F446" s="49" t="str">
        <f>IF(OR(G446="",G446=0,G446="0"),"",IF(LEN(G446)&lt;=C436,G446,IF(LEN(SUBSTITUTE(H446," ",""))=C436+1,LEFT(G446,C436),LEFT(G446,FIND("§",SUBSTITUTE(H446," ","§",LEN(H446)-LEN(SUBSTITUTE(H446," ",""))))-1))))</f>
        <v/>
      </c>
      <c r="G446" s="49" t="str">
        <f t="shared" si="12"/>
        <v/>
      </c>
      <c r="H446" s="49" t="str">
        <f>IF(OR(G446="",G446=0,G446="0"),"",LEFT(G446,C436+1))</f>
        <v/>
      </c>
      <c r="I446" s="49"/>
      <c r="J446" s="107"/>
      <c r="K446" s="246" t="str">
        <f>IF(LEN(TRIM(L446))&gt;0,MAX(K13:K445)+1,"")</f>
        <v/>
      </c>
      <c r="L446" s="110"/>
      <c r="M446" s="107"/>
      <c r="N446" s="150"/>
      <c r="X446" s="3">
        <v>1</v>
      </c>
    </row>
    <row r="447" spans="2:24" ht="15.75">
      <c r="B447" s="829"/>
      <c r="C447" s="55"/>
      <c r="D447" s="49" t="str" cm="1">
        <f t="array" ref="D447">IF(ROW()=ROW(D434),C437,INDEX(E434:E447,ROW()-ROW(D434)))</f>
        <v/>
      </c>
      <c r="E447" s="89" t="str">
        <f>IF(OR(D447="",C436="",C436&lt;=0,F447=""),"",TRIM(MID(D447,LEN(F447)+1+IF(MID(D447,LEN(F447)+1,1)=" ",1,0),99999)))</f>
        <v/>
      </c>
      <c r="F447" s="49" t="str">
        <f>IF(OR(G447="",G447=0,G447="0"),"",IF(LEN(G447)&lt;=C436,G447,IF(LEN(SUBSTITUTE(H447," ",""))=C436+1,LEFT(G447,C436),LEFT(G447,FIND("§",SUBSTITUTE(H447," ","§",LEN(H447)-LEN(SUBSTITUTE(H447," ",""))))-1))))</f>
        <v/>
      </c>
      <c r="G447" s="49" t="str">
        <f t="shared" si="12"/>
        <v/>
      </c>
      <c r="H447" s="49" t="str">
        <f>IF(OR(G447="",G447=0,G447="0"),"",LEFT(G447,C436+1))</f>
        <v/>
      </c>
      <c r="I447" s="49"/>
      <c r="J447" s="107"/>
      <c r="K447" s="246" t="str">
        <f>IF(LEN(TRIM(L447))&gt;0,MAX(K13:K446)+1,"")</f>
        <v/>
      </c>
      <c r="L447" s="110"/>
      <c r="M447" s="107"/>
      <c r="N447" s="150"/>
      <c r="X447" s="3">
        <v>1</v>
      </c>
    </row>
    <row r="448" spans="2:24" ht="15.75">
      <c r="B448" s="829"/>
      <c r="C448" s="88" t="str">
        <f>IF(TRIM(SUBSTITUTE(J45,CHAR(160),""))="","",J45)</f>
        <v/>
      </c>
      <c r="D448" s="49" t="str" cm="1">
        <f t="array" ref="D448">IF(ROW()=ROW(D448),C451,INDEX(E448:E461,ROW()-ROW(D448)))</f>
        <v/>
      </c>
      <c r="E448" s="89" t="str">
        <f>IF(OR(D448="",C450="",C450&lt;=0,F448=""),"",TRIM(MID(D448,LEN(F448)+1+IF(MID(D448,LEN(F448)+1,1)=" ",1,0),99999)))</f>
        <v/>
      </c>
      <c r="F448" s="49" t="str">
        <f>IF(OR(G448="",G448=0,G448="0"),"",IF(LEN(G448)&lt;=C450,G448,IF(LEN(SUBSTITUTE(H448," ",""))=C450+1,LEFT(G448,C450),LEFT(G448,FIND("§",SUBSTITUTE(H448," ","§",LEN(H448)-LEN(SUBSTITUTE(H448," ",""))))-1))))</f>
        <v/>
      </c>
      <c r="G448" s="49" t="str">
        <f t="shared" si="12"/>
        <v/>
      </c>
      <c r="H448" s="49" t="str">
        <f>IF(OR(G448="",G448=0,G448="0"),"",LEFT(G448,C450+1))</f>
        <v/>
      </c>
      <c r="I448" s="49"/>
      <c r="J448" s="107"/>
      <c r="K448" s="246" t="str">
        <f>IF(LEN(TRIM(L448))&gt;0,MAX(K13:K447)+1,"")</f>
        <v/>
      </c>
      <c r="L448" s="110"/>
      <c r="M448" s="107"/>
      <c r="N448" s="150"/>
      <c r="X448" s="3">
        <v>1</v>
      </c>
    </row>
    <row r="449" spans="2:24" ht="15.75">
      <c r="B449" s="829"/>
      <c r="C449" s="55" t="str">
        <f>TRIM(SUBSTITUTE(SUBSTITUTE(SUBSTITUTE(SUBSTITUTE(SUBSTITUTE(SUBSTITUTE(SUBSTITUTE(SUBSTITUTE(SUBSTITUTE(CLEAN(IF(OR(LEFT(C448,1)="-",LEFT(C448,1)="="),MID(C448,2,99999),C448)),"—","-"),"–","-"),CHAR(160)," "),CHAR(9)," "),CHAR(13)," "),CHAR(10)," ")," "," ")," "," ")," "," "))</f>
        <v/>
      </c>
      <c r="D449" s="49" t="str" cm="1">
        <f t="array" ref="D449">IF(ROW()=ROW(D448),C451,INDEX(E448:E461,ROW()-ROW(D448)))</f>
        <v/>
      </c>
      <c r="E449" s="89" t="str">
        <f>IF(OR(D449="",C450="",C450&lt;=0,F449=""),"",TRIM(MID(D449,LEN(F449)+1+IF(MID(D449,LEN(F449)+1,1)=" ",1,0),99999)))</f>
        <v/>
      </c>
      <c r="F449" s="49" t="str">
        <f>IF(OR(G449="",G449=0,G449="0"),"",IF(LEN(G449)&lt;=C450,G449,IF(LEN(SUBSTITUTE(H449," ",""))=C450+1,LEFT(G449,C450),LEFT(G449,FIND("§",SUBSTITUTE(H449," ","§",LEN(H449)-LEN(SUBSTITUTE(H449," ",""))))-1))))</f>
        <v/>
      </c>
      <c r="G449" s="49" t="str">
        <f t="shared" si="12"/>
        <v/>
      </c>
      <c r="H449" s="49" t="str">
        <f>IF(OR(G449="",G449=0,G449="0"),"",LEFT(G449,C450+1))</f>
        <v/>
      </c>
      <c r="I449" s="49"/>
      <c r="J449" s="107"/>
      <c r="K449" s="246" t="str">
        <f>IF(LEN(TRIM(L449))&gt;0,MAX(K13:K448)+1,"")</f>
        <v/>
      </c>
      <c r="L449" s="110"/>
      <c r="M449" s="107"/>
      <c r="N449" s="150"/>
      <c r="X449" s="3">
        <v>1</v>
      </c>
    </row>
    <row r="450" spans="2:24" ht="15.75">
      <c r="B450" s="829"/>
      <c r="C450" s="92">
        <f>C11</f>
        <v>120</v>
      </c>
      <c r="D450" s="49" t="str" cm="1">
        <f t="array" ref="D450">IF(ROW()=ROW(D448),C451,INDEX(E448:E461,ROW()-ROW(D448)))</f>
        <v/>
      </c>
      <c r="E450" s="89" t="str">
        <f>IF(OR(D450="",C450="",C450&lt;=0,F450=""),"",TRIM(MID(D450,LEN(F450)+1+IF(MID(D450,LEN(F450)+1,1)=" ",1,0),99999)))</f>
        <v/>
      </c>
      <c r="F450" s="49" t="str">
        <f>IF(OR(G450="",G450=0,G450="0"),"",IF(LEN(G450)&lt;=C450,G450,IF(LEN(SUBSTITUTE(H450," ",""))=C450+1,LEFT(G450,C450),LEFT(G450,FIND("§",SUBSTITUTE(H450," ","§",LEN(H450)-LEN(SUBSTITUTE(H450," ",""))))-1))))</f>
        <v/>
      </c>
      <c r="G450" s="49" t="str">
        <f t="shared" si="12"/>
        <v/>
      </c>
      <c r="H450" s="49" t="str">
        <f>IF(OR(G450="",G450=0,G450="0"),"",LEFT(G450,C450+1))</f>
        <v/>
      </c>
      <c r="I450" s="49"/>
      <c r="J450" s="107"/>
      <c r="K450" s="246" t="str">
        <f>IF(LEN(TRIM(L450))&gt;0,MAX(K13:K449)+1,"")</f>
        <v/>
      </c>
      <c r="L450" s="110"/>
      <c r="M450" s="107"/>
      <c r="N450" s="150"/>
      <c r="X450" s="3">
        <v>1</v>
      </c>
    </row>
    <row r="451" spans="2:24" ht="15.75">
      <c r="B451" s="829"/>
      <c r="C451" s="55" t="str">
        <f>IF(UPPER(TRIM(C12))="X",C455,C449)</f>
        <v/>
      </c>
      <c r="D451" s="49" t="str" cm="1">
        <f t="array" ref="D451">IF(ROW()=ROW(D448),C451,INDEX(E448:E461,ROW()-ROW(D448)))</f>
        <v/>
      </c>
      <c r="E451" s="89" t="str">
        <f>IF(OR(D451="",C450="",C450&lt;=0,F451=""),"",TRIM(MID(D451,LEN(F451)+1+IF(MID(D451,LEN(F451)+1,1)=" ",1,0),99999)))</f>
        <v/>
      </c>
      <c r="F451" s="49" t="str">
        <f>IF(OR(G451="",G451=0,G451="0"),"",IF(LEN(G451)&lt;=C450,G451,IF(LEN(SUBSTITUTE(H451," ",""))=C450+1,LEFT(G451,C450),LEFT(G451,FIND("§",SUBSTITUTE(H451," ","§",LEN(H451)-LEN(SUBSTITUTE(H451," ",""))))-1))))</f>
        <v/>
      </c>
      <c r="G451" s="49" t="str">
        <f t="shared" si="12"/>
        <v/>
      </c>
      <c r="H451" s="49" t="str">
        <f>IF(OR(G451="",G451=0,G451="0"),"",LEFT(G451,C450+1))</f>
        <v/>
      </c>
      <c r="I451" s="49"/>
      <c r="J451" s="107"/>
      <c r="K451" s="246" t="str">
        <f>IF(LEN(TRIM(L451))&gt;0,MAX(K13:K450)+1,"")</f>
        <v/>
      </c>
      <c r="L451" s="110"/>
      <c r="M451" s="107"/>
      <c r="N451" s="150"/>
      <c r="X451" s="3">
        <v>1</v>
      </c>
    </row>
    <row r="452" spans="2:24" ht="15.75">
      <c r="B452" s="829"/>
      <c r="C452" s="94" t="str">
        <f>TRIM(SUBSTITUTE(SUBSTITUTE(SUBSTITUTE(SUBSTITUTE(SUBSTITUTE(SUBSTITUTE(SUBSTITUTE(SUBSTITUTE(SUBSTITUTE(SUBSTITUTE(C449,","," "),";"," "),":"," "),"!"," "),"?"," "),"…"," "),"»"," "),"«"," "),"/"," "),"."," "))</f>
        <v/>
      </c>
      <c r="D452" s="49" t="str" cm="1">
        <f t="array" ref="D452">IF(ROW()=ROW(D448),C451,INDEX(E448:E461,ROW()-ROW(D448)))</f>
        <v/>
      </c>
      <c r="E452" s="89" t="str">
        <f>IF(OR(D452="",C450="",C450&lt;=0,F452=""),"",TRIM(MID(D452,LEN(F452)+1+IF(MID(D452,LEN(F452)+1,1)=" ",1,0),99999)))</f>
        <v/>
      </c>
      <c r="F452" s="49" t="str">
        <f>IF(OR(G452="",G452=0,G452="0"),"",IF(LEN(G452)&lt;=C450,G452,IF(LEN(SUBSTITUTE(H452," ",""))=C450+1,LEFT(G452,C450),LEFT(G452,FIND("§",SUBSTITUTE(H452," ","§",LEN(H452)-LEN(SUBSTITUTE(H452," ",""))))-1))))</f>
        <v/>
      </c>
      <c r="G452" s="49" t="str">
        <f t="shared" si="12"/>
        <v/>
      </c>
      <c r="H452" s="49" t="str">
        <f>IF(OR(G452="",G452=0,G452="0"),"",LEFT(G452,C450+1))</f>
        <v/>
      </c>
      <c r="I452" s="49"/>
      <c r="J452" s="107"/>
      <c r="K452" s="246" t="str">
        <f>IF(LEN(TRIM(L452))&gt;0,MAX(K13:K451)+1,"")</f>
        <v/>
      </c>
      <c r="L452" s="110"/>
      <c r="M452" s="107"/>
      <c r="N452" s="150"/>
      <c r="X452" s="3">
        <v>1</v>
      </c>
    </row>
    <row r="453" spans="2:24" ht="15.75">
      <c r="B453" s="829"/>
      <c r="C453" s="49" t="str">
        <f>TRIM(SUBSTITUTE(SUBSTITUTE(SUBSTITUTE(SUBSTITUTE(SUBSTITUTE(SUBSTITUTE(SUBSTITUTE(SUBSTITUTE(C452,"("," "),")"," "),CHAR(34)," "),"-"," "),"_"," "),"&lt;"," "),"&gt;"," "),"="," "))</f>
        <v/>
      </c>
      <c r="D453" s="49" t="str" cm="1">
        <f t="array" ref="D453">IF(ROW()=ROW(D448),C451,INDEX(E448:E461,ROW()-ROW(D448)))</f>
        <v/>
      </c>
      <c r="E453" s="89" t="str">
        <f>IF(OR(D453="",C450="",C450&lt;=0,F453=""),"",TRIM(MID(D453,LEN(F453)+1+IF(MID(D453,LEN(F453)+1,1)=" ",1,0),99999)))</f>
        <v/>
      </c>
      <c r="F453" s="49" t="str">
        <f>IF(OR(G453="",G453=0,G453="0"),"",IF(LEN(G453)&lt;=C450,G453,IF(LEN(SUBSTITUTE(H453," ",""))=C450+1,LEFT(G453,C450),LEFT(G453,FIND("§",SUBSTITUTE(H453," ","§",LEN(H453)-LEN(SUBSTITUTE(H453," ",""))))-1))))</f>
        <v/>
      </c>
      <c r="G453" s="49" t="str">
        <f t="shared" si="12"/>
        <v/>
      </c>
      <c r="H453" s="49" t="str">
        <f>IF(OR(G453="",G453=0,G453="0"),"",LEFT(G453,C450+1))</f>
        <v/>
      </c>
      <c r="I453" s="49"/>
      <c r="J453" s="107"/>
      <c r="K453" s="246" t="str">
        <f>IF(LEN(TRIM(L453))&gt;0,MAX(K13:K452)+1,"")</f>
        <v/>
      </c>
      <c r="L453" s="110"/>
      <c r="M453" s="107"/>
      <c r="N453" s="150"/>
      <c r="X453" s="3">
        <v>1</v>
      </c>
    </row>
    <row r="454" spans="2:24" ht="15.75">
      <c r="B454" s="829"/>
      <c r="C454" s="55" t="str">
        <f>TRIM(SUBSTITUTE(SUBSTITUTE(SUBSTITUTE(SUBSTITUTE(C453,"►"," "),"▼"," "),"▲"," "),"◄"," "))</f>
        <v/>
      </c>
      <c r="D454" s="49" t="str" cm="1">
        <f t="array" ref="D454">IF(ROW()=ROW(D448),C451,INDEX(E448:E461,ROW()-ROW(D448)))</f>
        <v/>
      </c>
      <c r="E454" s="89" t="str">
        <f>IF(OR(D454="",C450="",C450&lt;=0,F454=""),"",TRIM(MID(D454,LEN(F454)+1+IF(MID(D454,LEN(F454)+1,1)=" ",1,0),99999)))</f>
        <v/>
      </c>
      <c r="F454" s="49" t="str">
        <f>IF(OR(G454="",G454=0,G454="0"),"",IF(LEN(G454)&lt;=C450,G454,IF(LEN(SUBSTITUTE(H454," ",""))=C450+1,LEFT(G454,C450),LEFT(G454,FIND("§",SUBSTITUTE(H454," ","§",LEN(H454)-LEN(SUBSTITUTE(H454," ",""))))-1))))</f>
        <v/>
      </c>
      <c r="G454" s="49" t="str">
        <f t="shared" si="12"/>
        <v/>
      </c>
      <c r="H454" s="49" t="str">
        <f>IF(OR(G454="",G454=0,G454="0"),"",LEFT(G454,C450+1))</f>
        <v/>
      </c>
      <c r="I454" s="49"/>
      <c r="J454" s="107"/>
      <c r="K454" s="246" t="str">
        <f>IF(LEN(TRIM(L454))&gt;0,MAX(K13:K453)+1,"")</f>
        <v/>
      </c>
      <c r="L454" s="110"/>
      <c r="M454" s="107"/>
      <c r="N454" s="150"/>
      <c r="X454" s="3">
        <v>1</v>
      </c>
    </row>
    <row r="455" spans="2:24" ht="15.75">
      <c r="B455" s="829"/>
      <c r="C455" s="55" t="str">
        <f>TRIM(SUBSTITUTE(SUBSTITUTE(C454,"“"," "),"”"," "))</f>
        <v/>
      </c>
      <c r="D455" s="49" t="str" cm="1">
        <f t="array" ref="D455">IF(ROW()=ROW(D448),C451,INDEX(E448:E461,ROW()-ROW(D448)))</f>
        <v/>
      </c>
      <c r="E455" s="89" t="str">
        <f>IF(OR(D455="",C450="",C450&lt;=0,F455=""),"",TRIM(MID(D455,LEN(F455)+1+IF(MID(D455,LEN(F455)+1,1)=" ",1,0),99999)))</f>
        <v/>
      </c>
      <c r="F455" s="49" t="str">
        <f>IF(OR(G455="",G455=0,G455="0"),"",IF(LEN(G455)&lt;=C450,G455,IF(LEN(SUBSTITUTE(H455," ",""))=C450+1,LEFT(G455,C450),LEFT(G455,FIND("§",SUBSTITUTE(H455," ","§",LEN(H455)-LEN(SUBSTITUTE(H455," ",""))))-1))))</f>
        <v/>
      </c>
      <c r="G455" s="49" t="str">
        <f t="shared" si="12"/>
        <v/>
      </c>
      <c r="H455" s="49" t="str">
        <f>IF(OR(G455="",G455=0,G455="0"),"",LEFT(G455,C450+1))</f>
        <v/>
      </c>
      <c r="I455" s="49"/>
      <c r="J455" s="107"/>
      <c r="K455" s="246" t="str">
        <f>IF(LEN(TRIM(L455))&gt;0,MAX(K13:K454)+1,"")</f>
        <v/>
      </c>
      <c r="L455" s="110"/>
      <c r="M455" s="107"/>
      <c r="N455" s="150"/>
      <c r="X455" s="3">
        <v>1</v>
      </c>
    </row>
    <row r="456" spans="2:24" ht="15.75">
      <c r="B456" s="829"/>
      <c r="C456" s="55"/>
      <c r="D456" s="49" t="str" cm="1">
        <f t="array" ref="D456">IF(ROW()=ROW(D448),C451,INDEX(E448:E461,ROW()-ROW(D448)))</f>
        <v/>
      </c>
      <c r="E456" s="89" t="str">
        <f>IF(OR(D456="",C450="",C450&lt;=0,F456=""),"",TRIM(MID(D456,LEN(F456)+1+IF(MID(D456,LEN(F456)+1,1)=" ",1,0),99999)))</f>
        <v/>
      </c>
      <c r="F456" s="49" t="str">
        <f>IF(OR(G456="",G456=0,G456="0"),"",IF(LEN(G456)&lt;=C450,G456,IF(LEN(SUBSTITUTE(H456," ",""))=C450+1,LEFT(G456,C450),LEFT(G456,FIND("§",SUBSTITUTE(H456," ","§",LEN(H456)-LEN(SUBSTITUTE(H456," ",""))))-1))))</f>
        <v/>
      </c>
      <c r="G456" s="49" t="str">
        <f t="shared" si="12"/>
        <v/>
      </c>
      <c r="H456" s="49" t="str">
        <f>IF(OR(G456="",G456=0,G456="0"),"",LEFT(G456,C450+1))</f>
        <v/>
      </c>
      <c r="I456" s="49"/>
      <c r="J456" s="107"/>
      <c r="K456" s="246" t="str">
        <f>IF(LEN(TRIM(L456))&gt;0,MAX(K13:K455)+1,"")</f>
        <v/>
      </c>
      <c r="L456" s="110"/>
      <c r="M456" s="107"/>
      <c r="N456" s="150"/>
      <c r="X456" s="3">
        <v>1</v>
      </c>
    </row>
    <row r="457" spans="2:24" ht="15.75">
      <c r="B457" s="829"/>
      <c r="C457" s="55"/>
      <c r="D457" s="49" t="str" cm="1">
        <f t="array" ref="D457">IF(ROW()=ROW(D448),C451,INDEX(E448:E461,ROW()-ROW(D448)))</f>
        <v/>
      </c>
      <c r="E457" s="89" t="str">
        <f>IF(OR(D457="",C450="",C450&lt;=0,F457=""),"",TRIM(MID(D457,LEN(F457)+1+IF(MID(D457,LEN(F457)+1,1)=" ",1,0),99999)))</f>
        <v/>
      </c>
      <c r="F457" s="49" t="str">
        <f>IF(OR(G457="",G457=0,G457="0"),"",IF(LEN(G457)&lt;=C450,G457,IF(LEN(SUBSTITUTE(H457," ",""))=C450+1,LEFT(G457,C450),LEFT(G457,FIND("§",SUBSTITUTE(H457," ","§",LEN(H457)-LEN(SUBSTITUTE(H457," ",""))))-1))))</f>
        <v/>
      </c>
      <c r="G457" s="49" t="str">
        <f t="shared" si="12"/>
        <v/>
      </c>
      <c r="H457" s="49" t="str">
        <f>IF(OR(G457="",G457=0,G457="0"),"",LEFT(G457,C450+1))</f>
        <v/>
      </c>
      <c r="I457" s="49"/>
      <c r="J457" s="107"/>
      <c r="K457" s="246" t="str">
        <f>IF(LEN(TRIM(L457))&gt;0,MAX(K13:K456)+1,"")</f>
        <v/>
      </c>
      <c r="L457" s="110"/>
      <c r="M457" s="107"/>
      <c r="N457" s="150"/>
      <c r="X457" s="3">
        <v>1</v>
      </c>
    </row>
    <row r="458" spans="2:24" ht="15.75">
      <c r="B458" s="829"/>
      <c r="C458" s="55"/>
      <c r="D458" s="49" t="str" cm="1">
        <f t="array" ref="D458">IF(ROW()=ROW(D448),C451,INDEX(E448:E461,ROW()-ROW(D448)))</f>
        <v/>
      </c>
      <c r="E458" s="89" t="str">
        <f>IF(OR(D458="",C450="",C450&lt;=0,F458=""),"",TRIM(MID(D458,LEN(F458)+1+IF(MID(D458,LEN(F458)+1,1)=" ",1,0),99999)))</f>
        <v/>
      </c>
      <c r="F458" s="49" t="str">
        <f>IF(OR(G458="",G458=0,G458="0"),"",IF(LEN(G458)&lt;=C450,G458,IF(LEN(SUBSTITUTE(H458," ",""))=C450+1,LEFT(G458,C450),LEFT(G458,FIND("§",SUBSTITUTE(H458," ","§",LEN(H458)-LEN(SUBSTITUTE(H458," ",""))))-1))))</f>
        <v/>
      </c>
      <c r="G458" s="49" t="str">
        <f t="shared" si="12"/>
        <v/>
      </c>
      <c r="H458" s="49" t="str">
        <f>IF(OR(G458="",G458=0,G458="0"),"",LEFT(G458,C450+1))</f>
        <v/>
      </c>
      <c r="I458" s="49"/>
      <c r="J458" s="107"/>
      <c r="K458" s="246" t="str">
        <f>IF(LEN(TRIM(L458))&gt;0,MAX(K13:K457)+1,"")</f>
        <v/>
      </c>
      <c r="L458" s="110"/>
      <c r="M458" s="107"/>
      <c r="N458" s="150"/>
      <c r="X458" s="3">
        <v>1</v>
      </c>
    </row>
    <row r="459" spans="2:24" ht="15.75">
      <c r="B459" s="829"/>
      <c r="C459" s="55"/>
      <c r="D459" s="49" t="str" cm="1">
        <f t="array" ref="D459">IF(ROW()=ROW(D448),C451,INDEX(E448:E461,ROW()-ROW(D448)))</f>
        <v/>
      </c>
      <c r="E459" s="89" t="str">
        <f>IF(OR(D459="",C450="",C450&lt;=0,F459=""),"",TRIM(MID(D459,LEN(F459)+1+IF(MID(D459,LEN(F459)+1,1)=" ",1,0),99999)))</f>
        <v/>
      </c>
      <c r="F459" s="49" t="str">
        <f>IF(OR(G459="",G459=0,G459="0"),"",IF(LEN(G459)&lt;=C450,G459,IF(LEN(SUBSTITUTE(H459," ",""))=C450+1,LEFT(G459,C450),LEFT(G459,FIND("§",SUBSTITUTE(H459," ","§",LEN(H459)-LEN(SUBSTITUTE(H459," ",""))))-1))))</f>
        <v/>
      </c>
      <c r="G459" s="49" t="str">
        <f t="shared" si="12"/>
        <v/>
      </c>
      <c r="H459" s="49" t="str">
        <f>IF(OR(G459="",G459=0,G459="0"),"",LEFT(G459,C450+1))</f>
        <v/>
      </c>
      <c r="I459" s="49"/>
      <c r="J459" s="107"/>
      <c r="K459" s="246" t="str">
        <f>IF(LEN(TRIM(L459))&gt;0,MAX(K13:K458)+1,"")</f>
        <v/>
      </c>
      <c r="L459" s="110"/>
      <c r="M459" s="107"/>
      <c r="N459" s="150"/>
      <c r="X459" s="3">
        <v>1</v>
      </c>
    </row>
    <row r="460" spans="2:24" ht="15.75">
      <c r="B460" s="829"/>
      <c r="C460" s="55"/>
      <c r="D460" s="49" t="str" cm="1">
        <f t="array" ref="D460">IF(ROW()=ROW(D448),C451,INDEX(E448:E461,ROW()-ROW(D448)))</f>
        <v/>
      </c>
      <c r="E460" s="89" t="str">
        <f>IF(OR(D460="",C450="",C450&lt;=0,F460=""),"",TRIM(MID(D460,LEN(F460)+1+IF(MID(D460,LEN(F460)+1,1)=" ",1,0),99999)))</f>
        <v/>
      </c>
      <c r="F460" s="49" t="str">
        <f>IF(OR(G460="",G460=0,G460="0"),"",IF(LEN(G460)&lt;=C450,G460,IF(LEN(SUBSTITUTE(H460," ",""))=C450+1,LEFT(G460,C450),LEFT(G460,FIND("§",SUBSTITUTE(H460," ","§",LEN(H460)-LEN(SUBSTITUTE(H460," ",""))))-1))))</f>
        <v/>
      </c>
      <c r="G460" s="49" t="str">
        <f t="shared" si="12"/>
        <v/>
      </c>
      <c r="H460" s="49" t="str">
        <f>IF(OR(G460="",G460=0,G460="0"),"",LEFT(G460,C450+1))</f>
        <v/>
      </c>
      <c r="I460" s="49"/>
      <c r="J460" s="107"/>
      <c r="K460" s="246" t="str">
        <f>IF(LEN(TRIM(L460))&gt;0,MAX(K13:K459)+1,"")</f>
        <v/>
      </c>
      <c r="L460" s="110"/>
      <c r="M460" s="107"/>
      <c r="N460" s="150"/>
      <c r="X460" s="3">
        <v>1</v>
      </c>
    </row>
    <row r="461" spans="2:24" ht="15.75">
      <c r="B461" s="829"/>
      <c r="C461" s="55"/>
      <c r="D461" s="49" t="str" cm="1">
        <f t="array" ref="D461">IF(ROW()=ROW(D448),C451,INDEX(E448:E461,ROW()-ROW(D448)))</f>
        <v/>
      </c>
      <c r="E461" s="89" t="str">
        <f>IF(OR(D461="",C450="",C450&lt;=0,F461=""),"",TRIM(MID(D461,LEN(F461)+1+IF(MID(D461,LEN(F461)+1,1)=" ",1,0),99999)))</f>
        <v/>
      </c>
      <c r="F461" s="49" t="str">
        <f>IF(OR(G461="",G461=0,G461="0"),"",IF(LEN(G461)&lt;=C450,G461,IF(LEN(SUBSTITUTE(H461," ",""))=C450+1,LEFT(G461,C450),LEFT(G461,FIND("§",SUBSTITUTE(H461," ","§",LEN(H461)-LEN(SUBSTITUTE(H461," ",""))))-1))))</f>
        <v/>
      </c>
      <c r="G461" s="49" t="str">
        <f t="shared" si="12"/>
        <v/>
      </c>
      <c r="H461" s="49" t="str">
        <f>IF(OR(G461="",G461=0,G461="0"),"",LEFT(G461,C450+1))</f>
        <v/>
      </c>
      <c r="I461" s="49"/>
      <c r="J461" s="107"/>
      <c r="K461" s="246" t="str">
        <f>IF(LEN(TRIM(L461))&gt;0,MAX(K13:K460)+1,"")</f>
        <v/>
      </c>
      <c r="L461" s="110"/>
      <c r="M461" s="107"/>
      <c r="N461" s="150"/>
      <c r="X461" s="3">
        <v>1</v>
      </c>
    </row>
    <row r="462" spans="2:24" ht="15.75">
      <c r="B462" s="829"/>
      <c r="C462" s="88" t="str">
        <f>IF(TRIM(SUBSTITUTE(J46,CHAR(160),""))="","",J46)</f>
        <v/>
      </c>
      <c r="D462" s="49" t="str" cm="1">
        <f t="array" ref="D462">IF(ROW()=ROW(D462),C465,INDEX(E462:E475,ROW()-ROW(D462)))</f>
        <v/>
      </c>
      <c r="E462" s="89" t="str">
        <f>IF(OR(D462="",C464="",C464&lt;=0,F462=""),"",TRIM(MID(D462,LEN(F462)+1+IF(MID(D462,LEN(F462)+1,1)=" ",1,0),99999)))</f>
        <v/>
      </c>
      <c r="F462" s="49" t="str">
        <f>IF(OR(G462="",G462=0,G462="0"),"",IF(LEN(G462)&lt;=C464,G462,IF(LEN(SUBSTITUTE(H462," ",""))=C464+1,LEFT(G462,C464),LEFT(G462,FIND("§",SUBSTITUTE(H462," ","§",LEN(H462)-LEN(SUBSTITUTE(H462," ",""))))-1))))</f>
        <v/>
      </c>
      <c r="G462" s="49" t="str">
        <f t="shared" ref="G462:G525" si="13">IF(OR(D462="",D462=0),"",TRIM(SUBSTITUTE(SUBSTITUTE(D462,CHAR(160)," "),CHAR(10)," ")))</f>
        <v/>
      </c>
      <c r="H462" s="49" t="str">
        <f>IF(OR(G462="",G462=0,G462="0"),"",LEFT(G462,C464+1))</f>
        <v/>
      </c>
      <c r="I462" s="49"/>
      <c r="J462" s="107"/>
      <c r="K462" s="246" t="str">
        <f>IF(LEN(TRIM(L462))&gt;0,MAX(K13:K461)+1,"")</f>
        <v/>
      </c>
      <c r="L462" s="110"/>
      <c r="M462" s="107"/>
      <c r="N462" s="150"/>
      <c r="X462" s="3">
        <v>1</v>
      </c>
    </row>
    <row r="463" spans="2:24" ht="15.75">
      <c r="B463" s="829"/>
      <c r="C463" s="55" t="str">
        <f>TRIM(SUBSTITUTE(SUBSTITUTE(SUBSTITUTE(SUBSTITUTE(SUBSTITUTE(SUBSTITUTE(SUBSTITUTE(SUBSTITUTE(SUBSTITUTE(CLEAN(IF(OR(LEFT(C462,1)="-",LEFT(C462,1)="="),MID(C462,2,99999),C462)),"—","-"),"–","-"),CHAR(160)," "),CHAR(9)," "),CHAR(13)," "),CHAR(10)," ")," "," ")," "," ")," "," "))</f>
        <v/>
      </c>
      <c r="D463" s="49" t="str" cm="1">
        <f t="array" ref="D463">IF(ROW()=ROW(D462),C465,INDEX(E462:E475,ROW()-ROW(D462)))</f>
        <v/>
      </c>
      <c r="E463" s="89" t="str">
        <f>IF(OR(D463="",C464="",C464&lt;=0,F463=""),"",TRIM(MID(D463,LEN(F463)+1+IF(MID(D463,LEN(F463)+1,1)=" ",1,0),99999)))</f>
        <v/>
      </c>
      <c r="F463" s="49" t="str">
        <f>IF(OR(G463="",G463=0,G463="0"),"",IF(LEN(G463)&lt;=C464,G463,IF(LEN(SUBSTITUTE(H463," ",""))=C464+1,LEFT(G463,C464),LEFT(G463,FIND("§",SUBSTITUTE(H463," ","§",LEN(H463)-LEN(SUBSTITUTE(H463," ",""))))-1))))</f>
        <v/>
      </c>
      <c r="G463" s="49" t="str">
        <f t="shared" si="13"/>
        <v/>
      </c>
      <c r="H463" s="49" t="str">
        <f>IF(OR(G463="",G463=0,G463="0"),"",LEFT(G463,C464+1))</f>
        <v/>
      </c>
      <c r="I463" s="49"/>
      <c r="J463" s="107"/>
      <c r="K463" s="246" t="str">
        <f>IF(LEN(TRIM(L463))&gt;0,MAX(K13:K462)+1,"")</f>
        <v/>
      </c>
      <c r="L463" s="110"/>
      <c r="M463" s="107"/>
      <c r="N463" s="150"/>
      <c r="X463" s="3">
        <v>1</v>
      </c>
    </row>
    <row r="464" spans="2:24" ht="15.75">
      <c r="B464" s="829"/>
      <c r="C464" s="92">
        <f>C11</f>
        <v>120</v>
      </c>
      <c r="D464" s="49" t="str" cm="1">
        <f t="array" ref="D464">IF(ROW()=ROW(D462),C465,INDEX(E462:E475,ROW()-ROW(D462)))</f>
        <v/>
      </c>
      <c r="E464" s="89" t="str">
        <f>IF(OR(D464="",C464="",C464&lt;=0,F464=""),"",TRIM(MID(D464,LEN(F464)+1+IF(MID(D464,LEN(F464)+1,1)=" ",1,0),99999)))</f>
        <v/>
      </c>
      <c r="F464" s="49" t="str">
        <f>IF(OR(G464="",G464=0,G464="0"),"",IF(LEN(G464)&lt;=C464,G464,IF(LEN(SUBSTITUTE(H464," ",""))=C464+1,LEFT(G464,C464),LEFT(G464,FIND("§",SUBSTITUTE(H464," ","§",LEN(H464)-LEN(SUBSTITUTE(H464," ",""))))-1))))</f>
        <v/>
      </c>
      <c r="G464" s="49" t="str">
        <f t="shared" si="13"/>
        <v/>
      </c>
      <c r="H464" s="49" t="str">
        <f>IF(OR(G464="",G464=0,G464="0"),"",LEFT(G464,C464+1))</f>
        <v/>
      </c>
      <c r="I464" s="49"/>
      <c r="J464" s="107"/>
      <c r="K464" s="246" t="str">
        <f>IF(LEN(TRIM(L464))&gt;0,MAX(K13:K463)+1,"")</f>
        <v/>
      </c>
      <c r="L464" s="110"/>
      <c r="M464" s="107"/>
      <c r="N464" s="150"/>
      <c r="X464" s="3">
        <v>1</v>
      </c>
    </row>
    <row r="465" spans="2:24" ht="15.75">
      <c r="B465" s="829"/>
      <c r="C465" s="55" t="str">
        <f>IF(UPPER(TRIM(C12))="X",C469,C463)</f>
        <v/>
      </c>
      <c r="D465" s="49" t="str" cm="1">
        <f t="array" ref="D465">IF(ROW()=ROW(D462),C465,INDEX(E462:E475,ROW()-ROW(D462)))</f>
        <v/>
      </c>
      <c r="E465" s="89" t="str">
        <f>IF(OR(D465="",C464="",C464&lt;=0,F465=""),"",TRIM(MID(D465,LEN(F465)+1+IF(MID(D465,LEN(F465)+1,1)=" ",1,0),99999)))</f>
        <v/>
      </c>
      <c r="F465" s="49" t="str">
        <f>IF(OR(G465="",G465=0,G465="0"),"",IF(LEN(G465)&lt;=C464,G465,IF(LEN(SUBSTITUTE(H465," ",""))=C464+1,LEFT(G465,C464),LEFT(G465,FIND("§",SUBSTITUTE(H465," ","§",LEN(H465)-LEN(SUBSTITUTE(H465," ",""))))-1))))</f>
        <v/>
      </c>
      <c r="G465" s="49" t="str">
        <f t="shared" si="13"/>
        <v/>
      </c>
      <c r="H465" s="49" t="str">
        <f>IF(OR(G465="",G465=0,G465="0"),"",LEFT(G465,C464+1))</f>
        <v/>
      </c>
      <c r="I465" s="49"/>
      <c r="J465" s="107"/>
      <c r="K465" s="246" t="str">
        <f>IF(LEN(TRIM(L465))&gt;0,MAX(K13:K464)+1,"")</f>
        <v/>
      </c>
      <c r="L465" s="110"/>
      <c r="M465" s="107"/>
      <c r="N465" s="150"/>
      <c r="X465" s="3">
        <v>1</v>
      </c>
    </row>
    <row r="466" spans="2:24" ht="15.75">
      <c r="B466" s="829"/>
      <c r="C466" s="94" t="str">
        <f>TRIM(SUBSTITUTE(SUBSTITUTE(SUBSTITUTE(SUBSTITUTE(SUBSTITUTE(SUBSTITUTE(SUBSTITUTE(SUBSTITUTE(SUBSTITUTE(SUBSTITUTE(C463,","," "),";"," "),":"," "),"!"," "),"?"," "),"…"," "),"»"," "),"«"," "),"/"," "),"."," "))</f>
        <v/>
      </c>
      <c r="D466" s="49" t="str" cm="1">
        <f t="array" ref="D466">IF(ROW()=ROW(D462),C465,INDEX(E462:E475,ROW()-ROW(D462)))</f>
        <v/>
      </c>
      <c r="E466" s="89" t="str">
        <f>IF(OR(D466="",C464="",C464&lt;=0,F466=""),"",TRIM(MID(D466,LEN(F466)+1+IF(MID(D466,LEN(F466)+1,1)=" ",1,0),99999)))</f>
        <v/>
      </c>
      <c r="F466" s="49" t="str">
        <f>IF(OR(G466="",G466=0,G466="0"),"",IF(LEN(G466)&lt;=C464,G466,IF(LEN(SUBSTITUTE(H466," ",""))=C464+1,LEFT(G466,C464),LEFT(G466,FIND("§",SUBSTITUTE(H466," ","§",LEN(H466)-LEN(SUBSTITUTE(H466," ",""))))-1))))</f>
        <v/>
      </c>
      <c r="G466" s="49" t="str">
        <f t="shared" si="13"/>
        <v/>
      </c>
      <c r="H466" s="49" t="str">
        <f>IF(OR(G466="",G466=0,G466="0"),"",LEFT(G466,C464+1))</f>
        <v/>
      </c>
      <c r="I466" s="49"/>
      <c r="J466" s="107"/>
      <c r="K466" s="246" t="str">
        <f>IF(LEN(TRIM(L466))&gt;0,MAX(K13:K465)+1,"")</f>
        <v/>
      </c>
      <c r="L466" s="110"/>
      <c r="M466" s="107"/>
      <c r="N466" s="150"/>
      <c r="X466" s="3">
        <v>1</v>
      </c>
    </row>
    <row r="467" spans="2:24" ht="15.75">
      <c r="B467" s="829"/>
      <c r="C467" s="49" t="str">
        <f>TRIM(SUBSTITUTE(SUBSTITUTE(SUBSTITUTE(SUBSTITUTE(SUBSTITUTE(SUBSTITUTE(SUBSTITUTE(SUBSTITUTE(C466,"("," "),")"," "),CHAR(34)," "),"-"," "),"_"," "),"&lt;"," "),"&gt;"," "),"="," "))</f>
        <v/>
      </c>
      <c r="D467" s="49" t="str" cm="1">
        <f t="array" ref="D467">IF(ROW()=ROW(D462),C465,INDEX(E462:E475,ROW()-ROW(D462)))</f>
        <v/>
      </c>
      <c r="E467" s="89" t="str">
        <f>IF(OR(D467="",C464="",C464&lt;=0,F467=""),"",TRIM(MID(D467,LEN(F467)+1+IF(MID(D467,LEN(F467)+1,1)=" ",1,0),99999)))</f>
        <v/>
      </c>
      <c r="F467" s="49" t="str">
        <f>IF(OR(G467="",G467=0,G467="0"),"",IF(LEN(G467)&lt;=C464,G467,IF(LEN(SUBSTITUTE(H467," ",""))=C464+1,LEFT(G467,C464),LEFT(G467,FIND("§",SUBSTITUTE(H467," ","§",LEN(H467)-LEN(SUBSTITUTE(H467," ",""))))-1))))</f>
        <v/>
      </c>
      <c r="G467" s="49" t="str">
        <f t="shared" si="13"/>
        <v/>
      </c>
      <c r="H467" s="49" t="str">
        <f>IF(OR(G467="",G467=0,G467="0"),"",LEFT(G467,C464+1))</f>
        <v/>
      </c>
      <c r="I467" s="49"/>
      <c r="J467" s="107"/>
      <c r="K467" s="246" t="str">
        <f>IF(LEN(TRIM(L467))&gt;0,MAX(K13:K466)+1,"")</f>
        <v/>
      </c>
      <c r="L467" s="110"/>
      <c r="M467" s="107"/>
      <c r="N467" s="150"/>
      <c r="X467" s="3">
        <v>1</v>
      </c>
    </row>
    <row r="468" spans="2:24" ht="15.75">
      <c r="B468" s="829"/>
      <c r="C468" s="55" t="str">
        <f>TRIM(SUBSTITUTE(SUBSTITUTE(SUBSTITUTE(SUBSTITUTE(C467,"►"," "),"▼"," "),"▲"," "),"◄"," "))</f>
        <v/>
      </c>
      <c r="D468" s="49" t="str" cm="1">
        <f t="array" ref="D468">IF(ROW()=ROW(D462),C465,INDEX(E462:E475,ROW()-ROW(D462)))</f>
        <v/>
      </c>
      <c r="E468" s="89" t="str">
        <f>IF(OR(D468="",C464="",C464&lt;=0,F468=""),"",TRIM(MID(D468,LEN(F468)+1+IF(MID(D468,LEN(F468)+1,1)=" ",1,0),99999)))</f>
        <v/>
      </c>
      <c r="F468" s="49" t="str">
        <f>IF(OR(G468="",G468=0,G468="0"),"",IF(LEN(G468)&lt;=C464,G468,IF(LEN(SUBSTITUTE(H468," ",""))=C464+1,LEFT(G468,C464),LEFT(G468,FIND("§",SUBSTITUTE(H468," ","§",LEN(H468)-LEN(SUBSTITUTE(H468," ",""))))-1))))</f>
        <v/>
      </c>
      <c r="G468" s="49" t="str">
        <f t="shared" si="13"/>
        <v/>
      </c>
      <c r="H468" s="49" t="str">
        <f>IF(OR(G468="",G468=0,G468="0"),"",LEFT(G468,C464+1))</f>
        <v/>
      </c>
      <c r="I468" s="49"/>
      <c r="J468" s="107"/>
      <c r="K468" s="246" t="str">
        <f>IF(LEN(TRIM(L468))&gt;0,MAX(K13:K467)+1,"")</f>
        <v/>
      </c>
      <c r="L468" s="110"/>
      <c r="M468" s="107"/>
      <c r="N468" s="150"/>
      <c r="X468" s="3">
        <v>1</v>
      </c>
    </row>
    <row r="469" spans="2:24" ht="15.75">
      <c r="B469" s="829"/>
      <c r="C469" s="55" t="str">
        <f>TRIM(SUBSTITUTE(SUBSTITUTE(C468,"“"," "),"”"," "))</f>
        <v/>
      </c>
      <c r="D469" s="49" t="str" cm="1">
        <f t="array" ref="D469">IF(ROW()=ROW(D462),C465,INDEX(E462:E475,ROW()-ROW(D462)))</f>
        <v/>
      </c>
      <c r="E469" s="89" t="str">
        <f>IF(OR(D469="",C464="",C464&lt;=0,F469=""),"",TRIM(MID(D469,LEN(F469)+1+IF(MID(D469,LEN(F469)+1,1)=" ",1,0),99999)))</f>
        <v/>
      </c>
      <c r="F469" s="49" t="str">
        <f>IF(OR(G469="",G469=0,G469="0"),"",IF(LEN(G469)&lt;=C464,G469,IF(LEN(SUBSTITUTE(H469," ",""))=C464+1,LEFT(G469,C464),LEFT(G469,FIND("§",SUBSTITUTE(H469," ","§",LEN(H469)-LEN(SUBSTITUTE(H469," ",""))))-1))))</f>
        <v/>
      </c>
      <c r="G469" s="49" t="str">
        <f t="shared" si="13"/>
        <v/>
      </c>
      <c r="H469" s="49" t="str">
        <f>IF(OR(G469="",G469=0,G469="0"),"",LEFT(G469,C464+1))</f>
        <v/>
      </c>
      <c r="I469" s="49"/>
      <c r="J469" s="107"/>
      <c r="K469" s="246" t="str">
        <f>IF(LEN(TRIM(L469))&gt;0,MAX(K13:K468)+1,"")</f>
        <v/>
      </c>
      <c r="L469" s="110"/>
      <c r="M469" s="107"/>
      <c r="N469" s="150"/>
      <c r="X469" s="3">
        <v>1</v>
      </c>
    </row>
    <row r="470" spans="2:24" ht="15.75">
      <c r="B470" s="829"/>
      <c r="C470" s="55"/>
      <c r="D470" s="49" t="str" cm="1">
        <f t="array" ref="D470">IF(ROW()=ROW(D462),C465,INDEX(E462:E475,ROW()-ROW(D462)))</f>
        <v/>
      </c>
      <c r="E470" s="89" t="str">
        <f>IF(OR(D470="",C464="",C464&lt;=0,F470=""),"",TRIM(MID(D470,LEN(F470)+1+IF(MID(D470,LEN(F470)+1,1)=" ",1,0),99999)))</f>
        <v/>
      </c>
      <c r="F470" s="49" t="str">
        <f>IF(OR(G470="",G470=0,G470="0"),"",IF(LEN(G470)&lt;=C464,G470,IF(LEN(SUBSTITUTE(H470," ",""))=C464+1,LEFT(G470,C464),LEFT(G470,FIND("§",SUBSTITUTE(H470," ","§",LEN(H470)-LEN(SUBSTITUTE(H470," ",""))))-1))))</f>
        <v/>
      </c>
      <c r="G470" s="49" t="str">
        <f t="shared" si="13"/>
        <v/>
      </c>
      <c r="H470" s="49" t="str">
        <f>IF(OR(G470="",G470=0,G470="0"),"",LEFT(G470,C464+1))</f>
        <v/>
      </c>
      <c r="I470" s="49"/>
      <c r="J470" s="107"/>
      <c r="K470" s="246" t="str">
        <f>IF(LEN(TRIM(L470))&gt;0,MAX(K13:K469)+1,"")</f>
        <v/>
      </c>
      <c r="L470" s="110"/>
      <c r="M470" s="107"/>
      <c r="N470" s="150"/>
      <c r="X470" s="3">
        <v>1</v>
      </c>
    </row>
    <row r="471" spans="2:24" ht="15.75">
      <c r="B471" s="829"/>
      <c r="C471" s="55"/>
      <c r="D471" s="49" t="str" cm="1">
        <f t="array" ref="D471">IF(ROW()=ROW(D462),C465,INDEX(E462:E475,ROW()-ROW(D462)))</f>
        <v/>
      </c>
      <c r="E471" s="89" t="str">
        <f>IF(OR(D471="",C464="",C464&lt;=0,F471=""),"",TRIM(MID(D471,LEN(F471)+1+IF(MID(D471,LEN(F471)+1,1)=" ",1,0),99999)))</f>
        <v/>
      </c>
      <c r="F471" s="49" t="str">
        <f>IF(OR(G471="",G471=0,G471="0"),"",IF(LEN(G471)&lt;=C464,G471,IF(LEN(SUBSTITUTE(H471," ",""))=C464+1,LEFT(G471,C464),LEFT(G471,FIND("§",SUBSTITUTE(H471," ","§",LEN(H471)-LEN(SUBSTITUTE(H471," ",""))))-1))))</f>
        <v/>
      </c>
      <c r="G471" s="49" t="str">
        <f t="shared" si="13"/>
        <v/>
      </c>
      <c r="H471" s="49" t="str">
        <f>IF(OR(G471="",G471=0,G471="0"),"",LEFT(G471,C464+1))</f>
        <v/>
      </c>
      <c r="I471" s="49"/>
      <c r="J471" s="107"/>
      <c r="K471" s="246" t="str">
        <f>IF(LEN(TRIM(L471))&gt;0,MAX(K13:K470)+1,"")</f>
        <v/>
      </c>
      <c r="L471" s="110"/>
      <c r="M471" s="107"/>
      <c r="N471" s="150"/>
      <c r="X471" s="3">
        <v>1</v>
      </c>
    </row>
    <row r="472" spans="2:24" ht="15.75">
      <c r="B472" s="829"/>
      <c r="C472" s="55"/>
      <c r="D472" s="49" t="str" cm="1">
        <f t="array" ref="D472">IF(ROW()=ROW(D462),C465,INDEX(E462:E475,ROW()-ROW(D462)))</f>
        <v/>
      </c>
      <c r="E472" s="89" t="str">
        <f>IF(OR(D472="",C464="",C464&lt;=0,F472=""),"",TRIM(MID(D472,LEN(F472)+1+IF(MID(D472,LEN(F472)+1,1)=" ",1,0),99999)))</f>
        <v/>
      </c>
      <c r="F472" s="49" t="str">
        <f>IF(OR(G472="",G472=0,G472="0"),"",IF(LEN(G472)&lt;=C464,G472,IF(LEN(SUBSTITUTE(H472," ",""))=C464+1,LEFT(G472,C464),LEFT(G472,FIND("§",SUBSTITUTE(H472," ","§",LEN(H472)-LEN(SUBSTITUTE(H472," ",""))))-1))))</f>
        <v/>
      </c>
      <c r="G472" s="49" t="str">
        <f t="shared" si="13"/>
        <v/>
      </c>
      <c r="H472" s="49" t="str">
        <f>IF(OR(G472="",G472=0,G472="0"),"",LEFT(G472,C464+1))</f>
        <v/>
      </c>
      <c r="I472" s="49"/>
      <c r="J472" s="107"/>
      <c r="K472" s="246" t="str">
        <f>IF(LEN(TRIM(L472))&gt;0,MAX(K13:K471)+1,"")</f>
        <v/>
      </c>
      <c r="L472" s="110"/>
      <c r="M472" s="107"/>
      <c r="N472" s="150"/>
      <c r="X472" s="3">
        <v>1</v>
      </c>
    </row>
    <row r="473" spans="2:24" ht="15.75">
      <c r="B473" s="829"/>
      <c r="C473" s="55"/>
      <c r="D473" s="49" t="str" cm="1">
        <f t="array" ref="D473">IF(ROW()=ROW(D462),C465,INDEX(E462:E475,ROW()-ROW(D462)))</f>
        <v/>
      </c>
      <c r="E473" s="89" t="str">
        <f>IF(OR(D473="",C464="",C464&lt;=0,F473=""),"",TRIM(MID(D473,LEN(F473)+1+IF(MID(D473,LEN(F473)+1,1)=" ",1,0),99999)))</f>
        <v/>
      </c>
      <c r="F473" s="49" t="str">
        <f>IF(OR(G473="",G473=0,G473="0"),"",IF(LEN(G473)&lt;=C464,G473,IF(LEN(SUBSTITUTE(H473," ",""))=C464+1,LEFT(G473,C464),LEFT(G473,FIND("§",SUBSTITUTE(H473," ","§",LEN(H473)-LEN(SUBSTITUTE(H473," ",""))))-1))))</f>
        <v/>
      </c>
      <c r="G473" s="49" t="str">
        <f t="shared" si="13"/>
        <v/>
      </c>
      <c r="H473" s="49" t="str">
        <f>IF(OR(G473="",G473=0,G473="0"),"",LEFT(G473,C464+1))</f>
        <v/>
      </c>
      <c r="I473" s="49"/>
      <c r="J473" s="107"/>
      <c r="K473" s="246" t="str">
        <f>IF(LEN(TRIM(L473))&gt;0,MAX(K13:K472)+1,"")</f>
        <v/>
      </c>
      <c r="L473" s="110"/>
      <c r="M473" s="107"/>
      <c r="N473" s="150"/>
      <c r="X473" s="3">
        <v>1</v>
      </c>
    </row>
    <row r="474" spans="2:24" ht="15.75">
      <c r="B474" s="829"/>
      <c r="C474" s="55"/>
      <c r="D474" s="49" t="str" cm="1">
        <f t="array" ref="D474">IF(ROW()=ROW(D462),C465,INDEX(E462:E475,ROW()-ROW(D462)))</f>
        <v/>
      </c>
      <c r="E474" s="89" t="str">
        <f>IF(OR(D474="",C464="",C464&lt;=0,F474=""),"",TRIM(MID(D474,LEN(F474)+1+IF(MID(D474,LEN(F474)+1,1)=" ",1,0),99999)))</f>
        <v/>
      </c>
      <c r="F474" s="49" t="str">
        <f>IF(OR(G474="",G474=0,G474="0"),"",IF(LEN(G474)&lt;=C464,G474,IF(LEN(SUBSTITUTE(H474," ",""))=C464+1,LEFT(G474,C464),LEFT(G474,FIND("§",SUBSTITUTE(H474," ","§",LEN(H474)-LEN(SUBSTITUTE(H474," ",""))))-1))))</f>
        <v/>
      </c>
      <c r="G474" s="49" t="str">
        <f t="shared" si="13"/>
        <v/>
      </c>
      <c r="H474" s="49" t="str">
        <f>IF(OR(G474="",G474=0,G474="0"),"",LEFT(G474,C464+1))</f>
        <v/>
      </c>
      <c r="I474" s="49"/>
      <c r="J474" s="107"/>
      <c r="K474" s="246" t="str">
        <f>IF(LEN(TRIM(L474))&gt;0,MAX(K13:K473)+1,"")</f>
        <v/>
      </c>
      <c r="L474" s="110"/>
      <c r="M474" s="107"/>
      <c r="N474" s="150"/>
      <c r="X474" s="3">
        <v>1</v>
      </c>
    </row>
    <row r="475" spans="2:24" ht="15.75">
      <c r="B475" s="829"/>
      <c r="C475" s="55"/>
      <c r="D475" s="49" t="str" cm="1">
        <f t="array" ref="D475">IF(ROW()=ROW(D462),C465,INDEX(E462:E475,ROW()-ROW(D462)))</f>
        <v/>
      </c>
      <c r="E475" s="89" t="str">
        <f>IF(OR(D475="",C464="",C464&lt;=0,F475=""),"",TRIM(MID(D475,LEN(F475)+1+IF(MID(D475,LEN(F475)+1,1)=" ",1,0),99999)))</f>
        <v/>
      </c>
      <c r="F475" s="49" t="str">
        <f>IF(OR(G475="",G475=0,G475="0"),"",IF(LEN(G475)&lt;=C464,G475,IF(LEN(SUBSTITUTE(H475," ",""))=C464+1,LEFT(G475,C464),LEFT(G475,FIND("§",SUBSTITUTE(H475," ","§",LEN(H475)-LEN(SUBSTITUTE(H475," ",""))))-1))))</f>
        <v/>
      </c>
      <c r="G475" s="49" t="str">
        <f t="shared" si="13"/>
        <v/>
      </c>
      <c r="H475" s="49" t="str">
        <f>IF(OR(G475="",G475=0,G475="0"),"",LEFT(G475,C464+1))</f>
        <v/>
      </c>
      <c r="I475" s="49"/>
      <c r="J475" s="107"/>
      <c r="K475" s="246" t="str">
        <f>IF(LEN(TRIM(L475))&gt;0,MAX(K13:K474)+1,"")</f>
        <v/>
      </c>
      <c r="L475" s="110"/>
      <c r="M475" s="107"/>
      <c r="N475" s="150"/>
      <c r="X475" s="3">
        <v>1</v>
      </c>
    </row>
    <row r="476" spans="2:24" ht="15.75">
      <c r="B476" s="829"/>
      <c r="C476" s="88" t="str">
        <f>IF(TRIM(SUBSTITUTE(J47,CHAR(160),""))="","",J47)</f>
        <v/>
      </c>
      <c r="D476" s="49" t="str" cm="1">
        <f t="array" ref="D476">IF(ROW()=ROW(D476),C479,INDEX(E476:E489,ROW()-ROW(D476)))</f>
        <v/>
      </c>
      <c r="E476" s="89" t="str">
        <f>IF(OR(D476="",C478="",C478&lt;=0,F476=""),"",TRIM(MID(D476,LEN(F476)+1+IF(MID(D476,LEN(F476)+1,1)=" ",1,0),99999)))</f>
        <v/>
      </c>
      <c r="F476" s="49" t="str">
        <f>IF(OR(G476="",G476=0,G476="0"),"",IF(LEN(G476)&lt;=C478,G476,IF(LEN(SUBSTITUTE(H476," ",""))=C478+1,LEFT(G476,C478),LEFT(G476,FIND("§",SUBSTITUTE(H476," ","§",LEN(H476)-LEN(SUBSTITUTE(H476," ",""))))-1))))</f>
        <v/>
      </c>
      <c r="G476" s="49" t="str">
        <f t="shared" si="13"/>
        <v/>
      </c>
      <c r="H476" s="49" t="str">
        <f>IF(OR(G476="",G476=0,G476="0"),"",LEFT(G476,C478+1))</f>
        <v/>
      </c>
      <c r="I476" s="49"/>
      <c r="J476" s="107"/>
      <c r="K476" s="246" t="str">
        <f>IF(LEN(TRIM(L476))&gt;0,MAX(K13:K475)+1,"")</f>
        <v/>
      </c>
      <c r="L476" s="110"/>
      <c r="M476" s="107"/>
      <c r="N476" s="150"/>
      <c r="X476" s="3">
        <v>1</v>
      </c>
    </row>
    <row r="477" spans="2:24" ht="15.75">
      <c r="B477" s="829"/>
      <c r="C477" s="55" t="str">
        <f>TRIM(SUBSTITUTE(SUBSTITUTE(SUBSTITUTE(SUBSTITUTE(SUBSTITUTE(SUBSTITUTE(SUBSTITUTE(SUBSTITUTE(SUBSTITUTE(CLEAN(IF(OR(LEFT(C476,1)="-",LEFT(C476,1)="="),MID(C476,2,99999),C476)),"—","-"),"–","-"),CHAR(160)," "),CHAR(9)," "),CHAR(13)," "),CHAR(10)," ")," "," ")," "," ")," "," "))</f>
        <v/>
      </c>
      <c r="D477" s="49" t="str" cm="1">
        <f t="array" ref="D477">IF(ROW()=ROW(D476),C479,INDEX(E476:E489,ROW()-ROW(D476)))</f>
        <v/>
      </c>
      <c r="E477" s="89" t="str">
        <f>IF(OR(D477="",C478="",C478&lt;=0,F477=""),"",TRIM(MID(D477,LEN(F477)+1+IF(MID(D477,LEN(F477)+1,1)=" ",1,0),99999)))</f>
        <v/>
      </c>
      <c r="F477" s="49" t="str">
        <f>IF(OR(G477="",G477=0,G477="0"),"",IF(LEN(G477)&lt;=C478,G477,IF(LEN(SUBSTITUTE(H477," ",""))=C478+1,LEFT(G477,C478),LEFT(G477,FIND("§",SUBSTITUTE(H477," ","§",LEN(H477)-LEN(SUBSTITUTE(H477," ",""))))-1))))</f>
        <v/>
      </c>
      <c r="G477" s="49" t="str">
        <f t="shared" si="13"/>
        <v/>
      </c>
      <c r="H477" s="49" t="str">
        <f>IF(OR(G477="",G477=0,G477="0"),"",LEFT(G477,C478+1))</f>
        <v/>
      </c>
      <c r="I477" s="49"/>
      <c r="J477" s="107"/>
      <c r="K477" s="246" t="str">
        <f>IF(LEN(TRIM(L477))&gt;0,MAX(K13:K476)+1,"")</f>
        <v/>
      </c>
      <c r="L477" s="110"/>
      <c r="M477" s="107"/>
      <c r="N477" s="150"/>
      <c r="X477" s="3">
        <v>1</v>
      </c>
    </row>
    <row r="478" spans="2:24" ht="15.75">
      <c r="B478" s="829"/>
      <c r="C478" s="92">
        <f>C11</f>
        <v>120</v>
      </c>
      <c r="D478" s="49" t="str" cm="1">
        <f t="array" ref="D478">IF(ROW()=ROW(D476),C479,INDEX(E476:E489,ROW()-ROW(D476)))</f>
        <v/>
      </c>
      <c r="E478" s="89" t="str">
        <f>IF(OR(D478="",C478="",C478&lt;=0,F478=""),"",TRIM(MID(D478,LEN(F478)+1+IF(MID(D478,LEN(F478)+1,1)=" ",1,0),99999)))</f>
        <v/>
      </c>
      <c r="F478" s="49" t="str">
        <f>IF(OR(G478="",G478=0,G478="0"),"",IF(LEN(G478)&lt;=C478,G478,IF(LEN(SUBSTITUTE(H478," ",""))=C478+1,LEFT(G478,C478),LEFT(G478,FIND("§",SUBSTITUTE(H478," ","§",LEN(H478)-LEN(SUBSTITUTE(H478," ",""))))-1))))</f>
        <v/>
      </c>
      <c r="G478" s="49" t="str">
        <f t="shared" si="13"/>
        <v/>
      </c>
      <c r="H478" s="49" t="str">
        <f>IF(OR(G478="",G478=0,G478="0"),"",LEFT(G478,C478+1))</f>
        <v/>
      </c>
      <c r="I478" s="49"/>
      <c r="J478" s="107"/>
      <c r="K478" s="246" t="str">
        <f>IF(LEN(TRIM(L478))&gt;0,MAX(K13:K477)+1,"")</f>
        <v/>
      </c>
      <c r="L478" s="110"/>
      <c r="M478" s="107"/>
      <c r="N478" s="150"/>
      <c r="X478" s="3">
        <v>1</v>
      </c>
    </row>
    <row r="479" spans="2:24" ht="15.75">
      <c r="B479" s="829"/>
      <c r="C479" s="55" t="str">
        <f>IF(UPPER(TRIM(C12))="X",C483,C477)</f>
        <v/>
      </c>
      <c r="D479" s="49" t="str" cm="1">
        <f t="array" ref="D479">IF(ROW()=ROW(D476),C479,INDEX(E476:E489,ROW()-ROW(D476)))</f>
        <v/>
      </c>
      <c r="E479" s="89" t="str">
        <f>IF(OR(D479="",C478="",C478&lt;=0,F479=""),"",TRIM(MID(D479,LEN(F479)+1+IF(MID(D479,LEN(F479)+1,1)=" ",1,0),99999)))</f>
        <v/>
      </c>
      <c r="F479" s="49" t="str">
        <f>IF(OR(G479="",G479=0,G479="0"),"",IF(LEN(G479)&lt;=C478,G479,IF(LEN(SUBSTITUTE(H479," ",""))=C478+1,LEFT(G479,C478),LEFT(G479,FIND("§",SUBSTITUTE(H479," ","§",LEN(H479)-LEN(SUBSTITUTE(H479," ",""))))-1))))</f>
        <v/>
      </c>
      <c r="G479" s="49" t="str">
        <f t="shared" si="13"/>
        <v/>
      </c>
      <c r="H479" s="49" t="str">
        <f>IF(OR(G479="",G479=0,G479="0"),"",LEFT(G479,C478+1))</f>
        <v/>
      </c>
      <c r="I479" s="49"/>
      <c r="J479" s="107"/>
      <c r="K479" s="246" t="str">
        <f>IF(LEN(TRIM(L479))&gt;0,MAX(K13:K478)+1,"")</f>
        <v/>
      </c>
      <c r="L479" s="110"/>
      <c r="M479" s="107"/>
      <c r="N479" s="150"/>
      <c r="X479" s="3">
        <v>1</v>
      </c>
    </row>
    <row r="480" spans="2:24" ht="15.75">
      <c r="B480" s="829"/>
      <c r="C480" s="94" t="str">
        <f>TRIM(SUBSTITUTE(SUBSTITUTE(SUBSTITUTE(SUBSTITUTE(SUBSTITUTE(SUBSTITUTE(SUBSTITUTE(SUBSTITUTE(SUBSTITUTE(SUBSTITUTE(C477,","," "),";"," "),":"," "),"!"," "),"?"," "),"…"," "),"»"," "),"«"," "),"/"," "),"."," "))</f>
        <v/>
      </c>
      <c r="D480" s="49" t="str" cm="1">
        <f t="array" ref="D480">IF(ROW()=ROW(D476),C479,INDEX(E476:E489,ROW()-ROW(D476)))</f>
        <v/>
      </c>
      <c r="E480" s="89" t="str">
        <f>IF(OR(D480="",C478="",C478&lt;=0,F480=""),"",TRIM(MID(D480,LEN(F480)+1+IF(MID(D480,LEN(F480)+1,1)=" ",1,0),99999)))</f>
        <v/>
      </c>
      <c r="F480" s="49" t="str">
        <f>IF(OR(G480="",G480=0,G480="0"),"",IF(LEN(G480)&lt;=C478,G480,IF(LEN(SUBSTITUTE(H480," ",""))=C478+1,LEFT(G480,C478),LEFT(G480,FIND("§",SUBSTITUTE(H480," ","§",LEN(H480)-LEN(SUBSTITUTE(H480," ",""))))-1))))</f>
        <v/>
      </c>
      <c r="G480" s="49" t="str">
        <f t="shared" si="13"/>
        <v/>
      </c>
      <c r="H480" s="49" t="str">
        <f>IF(OR(G480="",G480=0,G480="0"),"",LEFT(G480,C478+1))</f>
        <v/>
      </c>
      <c r="I480" s="49"/>
      <c r="J480" s="107"/>
      <c r="K480" s="246" t="str">
        <f>IF(LEN(TRIM(L480))&gt;0,MAX(K13:K479)+1,"")</f>
        <v/>
      </c>
      <c r="L480" s="110"/>
      <c r="M480" s="107"/>
      <c r="N480" s="150"/>
      <c r="X480" s="3">
        <v>1</v>
      </c>
    </row>
    <row r="481" spans="2:24" ht="15.75">
      <c r="B481" s="829"/>
      <c r="C481" s="49" t="str">
        <f>TRIM(SUBSTITUTE(SUBSTITUTE(SUBSTITUTE(SUBSTITUTE(SUBSTITUTE(SUBSTITUTE(SUBSTITUTE(SUBSTITUTE(C480,"("," "),")"," "),CHAR(34)," "),"-"," "),"_"," "),"&lt;"," "),"&gt;"," "),"="," "))</f>
        <v/>
      </c>
      <c r="D481" s="49" t="str" cm="1">
        <f t="array" ref="D481">IF(ROW()=ROW(D476),C479,INDEX(E476:E489,ROW()-ROW(D476)))</f>
        <v/>
      </c>
      <c r="E481" s="89" t="str">
        <f>IF(OR(D481="",C478="",C478&lt;=0,F481=""),"",TRIM(MID(D481,LEN(F481)+1+IF(MID(D481,LEN(F481)+1,1)=" ",1,0),99999)))</f>
        <v/>
      </c>
      <c r="F481" s="49" t="str">
        <f>IF(OR(G481="",G481=0,G481="0"),"",IF(LEN(G481)&lt;=C478,G481,IF(LEN(SUBSTITUTE(H481," ",""))=C478+1,LEFT(G481,C478),LEFT(G481,FIND("§",SUBSTITUTE(H481," ","§",LEN(H481)-LEN(SUBSTITUTE(H481," ",""))))-1))))</f>
        <v/>
      </c>
      <c r="G481" s="49" t="str">
        <f t="shared" si="13"/>
        <v/>
      </c>
      <c r="H481" s="49" t="str">
        <f>IF(OR(G481="",G481=0,G481="0"),"",LEFT(G481,C478+1))</f>
        <v/>
      </c>
      <c r="I481" s="49"/>
      <c r="J481" s="107"/>
      <c r="K481" s="246" t="str">
        <f>IF(LEN(TRIM(L481))&gt;0,MAX(K13:K480)+1,"")</f>
        <v/>
      </c>
      <c r="L481" s="110"/>
      <c r="M481" s="107"/>
      <c r="N481" s="150"/>
      <c r="X481" s="3">
        <v>1</v>
      </c>
    </row>
    <row r="482" spans="2:24" ht="15.75">
      <c r="B482" s="829"/>
      <c r="C482" s="55" t="str">
        <f>TRIM(SUBSTITUTE(SUBSTITUTE(SUBSTITUTE(SUBSTITUTE(C481,"►"," "),"▼"," "),"▲"," "),"◄"," "))</f>
        <v/>
      </c>
      <c r="D482" s="49" t="str" cm="1">
        <f t="array" ref="D482">IF(ROW()=ROW(D476),C479,INDEX(E476:E489,ROW()-ROW(D476)))</f>
        <v/>
      </c>
      <c r="E482" s="89" t="str">
        <f>IF(OR(D482="",C478="",C478&lt;=0,F482=""),"",TRIM(MID(D482,LEN(F482)+1+IF(MID(D482,LEN(F482)+1,1)=" ",1,0),99999)))</f>
        <v/>
      </c>
      <c r="F482" s="49" t="str">
        <f>IF(OR(G482="",G482=0,G482="0"),"",IF(LEN(G482)&lt;=C478,G482,IF(LEN(SUBSTITUTE(H482," ",""))=C478+1,LEFT(G482,C478),LEFT(G482,FIND("§",SUBSTITUTE(H482," ","§",LEN(H482)-LEN(SUBSTITUTE(H482," ",""))))-1))))</f>
        <v/>
      </c>
      <c r="G482" s="49" t="str">
        <f t="shared" si="13"/>
        <v/>
      </c>
      <c r="H482" s="49" t="str">
        <f>IF(OR(G482="",G482=0,G482="0"),"",LEFT(G482,C478+1))</f>
        <v/>
      </c>
      <c r="I482" s="49"/>
      <c r="J482" s="107"/>
      <c r="K482" s="246" t="str">
        <f>IF(LEN(TRIM(L482))&gt;0,MAX(K13:K481)+1,"")</f>
        <v/>
      </c>
      <c r="L482" s="110"/>
      <c r="M482" s="107"/>
      <c r="N482" s="150"/>
      <c r="X482" s="3">
        <v>1</v>
      </c>
    </row>
    <row r="483" spans="2:24" ht="15.75">
      <c r="B483" s="829"/>
      <c r="C483" s="55" t="str">
        <f>TRIM(SUBSTITUTE(SUBSTITUTE(C482,"“"," "),"”"," "))</f>
        <v/>
      </c>
      <c r="D483" s="49" t="str" cm="1">
        <f t="array" ref="D483">IF(ROW()=ROW(D476),C479,INDEX(E476:E489,ROW()-ROW(D476)))</f>
        <v/>
      </c>
      <c r="E483" s="89" t="str">
        <f>IF(OR(D483="",C478="",C478&lt;=0,F483=""),"",TRIM(MID(D483,LEN(F483)+1+IF(MID(D483,LEN(F483)+1,1)=" ",1,0),99999)))</f>
        <v/>
      </c>
      <c r="F483" s="49" t="str">
        <f>IF(OR(G483="",G483=0,G483="0"),"",IF(LEN(G483)&lt;=C478,G483,IF(LEN(SUBSTITUTE(H483," ",""))=C478+1,LEFT(G483,C478),LEFT(G483,FIND("§",SUBSTITUTE(H483," ","§",LEN(H483)-LEN(SUBSTITUTE(H483," ",""))))-1))))</f>
        <v/>
      </c>
      <c r="G483" s="49" t="str">
        <f t="shared" si="13"/>
        <v/>
      </c>
      <c r="H483" s="49" t="str">
        <f>IF(OR(G483="",G483=0,G483="0"),"",LEFT(G483,C478+1))</f>
        <v/>
      </c>
      <c r="I483" s="49"/>
      <c r="J483" s="107"/>
      <c r="K483" s="246" t="str">
        <f>IF(LEN(TRIM(L483))&gt;0,MAX(K13:K482)+1,"")</f>
        <v/>
      </c>
      <c r="L483" s="110"/>
      <c r="M483" s="107"/>
      <c r="N483" s="150"/>
      <c r="X483" s="3">
        <v>1</v>
      </c>
    </row>
    <row r="484" spans="2:24" ht="15.75">
      <c r="B484" s="829"/>
      <c r="C484" s="55"/>
      <c r="D484" s="49" t="str" cm="1">
        <f t="array" ref="D484">IF(ROW()=ROW(D476),C479,INDEX(E476:E489,ROW()-ROW(D476)))</f>
        <v/>
      </c>
      <c r="E484" s="89" t="str">
        <f>IF(OR(D484="",C478="",C478&lt;=0,F484=""),"",TRIM(MID(D484,LEN(F484)+1+IF(MID(D484,LEN(F484)+1,1)=" ",1,0),99999)))</f>
        <v/>
      </c>
      <c r="F484" s="49" t="str">
        <f>IF(OR(G484="",G484=0,G484="0"),"",IF(LEN(G484)&lt;=C478,G484,IF(LEN(SUBSTITUTE(H484," ",""))=C478+1,LEFT(G484,C478),LEFT(G484,FIND("§",SUBSTITUTE(H484," ","§",LEN(H484)-LEN(SUBSTITUTE(H484," ",""))))-1))))</f>
        <v/>
      </c>
      <c r="G484" s="49" t="str">
        <f t="shared" si="13"/>
        <v/>
      </c>
      <c r="H484" s="49" t="str">
        <f>IF(OR(G484="",G484=0,G484="0"),"",LEFT(G484,C478+1))</f>
        <v/>
      </c>
      <c r="I484" s="49"/>
      <c r="J484" s="107"/>
      <c r="K484" s="246" t="str">
        <f>IF(LEN(TRIM(L484))&gt;0,MAX(K13:K483)+1,"")</f>
        <v/>
      </c>
      <c r="L484" s="110"/>
      <c r="M484" s="107"/>
      <c r="N484" s="150"/>
      <c r="X484" s="3">
        <v>1</v>
      </c>
    </row>
    <row r="485" spans="2:24" ht="15.75">
      <c r="B485" s="829"/>
      <c r="C485" s="55"/>
      <c r="D485" s="49" t="str" cm="1">
        <f t="array" ref="D485">IF(ROW()=ROW(D476),C479,INDEX(E476:E489,ROW()-ROW(D476)))</f>
        <v/>
      </c>
      <c r="E485" s="89" t="str">
        <f>IF(OR(D485="",C478="",C478&lt;=0,F485=""),"",TRIM(MID(D485,LEN(F485)+1+IF(MID(D485,LEN(F485)+1,1)=" ",1,0),99999)))</f>
        <v/>
      </c>
      <c r="F485" s="49" t="str">
        <f>IF(OR(G485="",G485=0,G485="0"),"",IF(LEN(G485)&lt;=C478,G485,IF(LEN(SUBSTITUTE(H485," ",""))=C478+1,LEFT(G485,C478),LEFT(G485,FIND("§",SUBSTITUTE(H485," ","§",LEN(H485)-LEN(SUBSTITUTE(H485," ",""))))-1))))</f>
        <v/>
      </c>
      <c r="G485" s="49" t="str">
        <f t="shared" si="13"/>
        <v/>
      </c>
      <c r="H485" s="49" t="str">
        <f>IF(OR(G485="",G485=0,G485="0"),"",LEFT(G485,C478+1))</f>
        <v/>
      </c>
      <c r="I485" s="49"/>
      <c r="J485" s="107"/>
      <c r="K485" s="246" t="str">
        <f>IF(LEN(TRIM(L485))&gt;0,MAX(K13:K484)+1,"")</f>
        <v/>
      </c>
      <c r="L485" s="110"/>
      <c r="M485" s="107"/>
      <c r="N485" s="150"/>
      <c r="X485" s="3">
        <v>1</v>
      </c>
    </row>
    <row r="486" spans="2:24" ht="15.75">
      <c r="B486" s="829"/>
      <c r="C486" s="55"/>
      <c r="D486" s="49" t="str" cm="1">
        <f t="array" ref="D486">IF(ROW()=ROW(D476),C479,INDEX(E476:E489,ROW()-ROW(D476)))</f>
        <v/>
      </c>
      <c r="E486" s="89" t="str">
        <f>IF(OR(D486="",C478="",C478&lt;=0,F486=""),"",TRIM(MID(D486,LEN(F486)+1+IF(MID(D486,LEN(F486)+1,1)=" ",1,0),99999)))</f>
        <v/>
      </c>
      <c r="F486" s="49" t="str">
        <f>IF(OR(G486="",G486=0,G486="0"),"",IF(LEN(G486)&lt;=C478,G486,IF(LEN(SUBSTITUTE(H486," ",""))=C478+1,LEFT(G486,C478),LEFT(G486,FIND("§",SUBSTITUTE(H486," ","§",LEN(H486)-LEN(SUBSTITUTE(H486," ",""))))-1))))</f>
        <v/>
      </c>
      <c r="G486" s="49" t="str">
        <f t="shared" si="13"/>
        <v/>
      </c>
      <c r="H486" s="49" t="str">
        <f>IF(OR(G486="",G486=0,G486="0"),"",LEFT(G486,C478+1))</f>
        <v/>
      </c>
      <c r="I486" s="49"/>
      <c r="J486" s="107"/>
      <c r="K486" s="246" t="str">
        <f>IF(LEN(TRIM(L486))&gt;0,MAX(K13:K485)+1,"")</f>
        <v/>
      </c>
      <c r="L486" s="110"/>
      <c r="M486" s="107"/>
      <c r="N486" s="150"/>
      <c r="X486" s="3">
        <v>1</v>
      </c>
    </row>
    <row r="487" spans="2:24" ht="15.75">
      <c r="B487" s="829"/>
      <c r="C487" s="55"/>
      <c r="D487" s="49" t="str" cm="1">
        <f t="array" ref="D487">IF(ROW()=ROW(D476),C479,INDEX(E476:E489,ROW()-ROW(D476)))</f>
        <v/>
      </c>
      <c r="E487" s="89" t="str">
        <f>IF(OR(D487="",C478="",C478&lt;=0,F487=""),"",TRIM(MID(D487,LEN(F487)+1+IF(MID(D487,LEN(F487)+1,1)=" ",1,0),99999)))</f>
        <v/>
      </c>
      <c r="F487" s="49" t="str">
        <f>IF(OR(G487="",G487=0,G487="0"),"",IF(LEN(G487)&lt;=C478,G487,IF(LEN(SUBSTITUTE(H487," ",""))=C478+1,LEFT(G487,C478),LEFT(G487,FIND("§",SUBSTITUTE(H487," ","§",LEN(H487)-LEN(SUBSTITUTE(H487," ",""))))-1))))</f>
        <v/>
      </c>
      <c r="G487" s="49" t="str">
        <f t="shared" si="13"/>
        <v/>
      </c>
      <c r="H487" s="49" t="str">
        <f>IF(OR(G487="",G487=0,G487="0"),"",LEFT(G487,C478+1))</f>
        <v/>
      </c>
      <c r="I487" s="49"/>
      <c r="J487" s="107"/>
      <c r="K487" s="246" t="str">
        <f>IF(LEN(TRIM(L487))&gt;0,MAX(K13:K486)+1,"")</f>
        <v/>
      </c>
      <c r="L487" s="110"/>
      <c r="M487" s="107"/>
      <c r="N487" s="150"/>
      <c r="X487" s="3">
        <v>1</v>
      </c>
    </row>
    <row r="488" spans="2:24" ht="15.75">
      <c r="B488" s="829"/>
      <c r="C488" s="55"/>
      <c r="D488" s="49" t="str" cm="1">
        <f t="array" ref="D488">IF(ROW()=ROW(D476),C479,INDEX(E476:E489,ROW()-ROW(D476)))</f>
        <v/>
      </c>
      <c r="E488" s="89" t="str">
        <f>IF(OR(D488="",C478="",C478&lt;=0,F488=""),"",TRIM(MID(D488,LEN(F488)+1+IF(MID(D488,LEN(F488)+1,1)=" ",1,0),99999)))</f>
        <v/>
      </c>
      <c r="F488" s="49" t="str">
        <f>IF(OR(G488="",G488=0,G488="0"),"",IF(LEN(G488)&lt;=C478,G488,IF(LEN(SUBSTITUTE(H488," ",""))=C478+1,LEFT(G488,C478),LEFT(G488,FIND("§",SUBSTITUTE(H488," ","§",LEN(H488)-LEN(SUBSTITUTE(H488," ",""))))-1))))</f>
        <v/>
      </c>
      <c r="G488" s="49" t="str">
        <f t="shared" si="13"/>
        <v/>
      </c>
      <c r="H488" s="49" t="str">
        <f>IF(OR(G488="",G488=0,G488="0"),"",LEFT(G488,C478+1))</f>
        <v/>
      </c>
      <c r="I488" s="49"/>
      <c r="J488" s="107"/>
      <c r="K488" s="246" t="str">
        <f>IF(LEN(TRIM(L488))&gt;0,MAX(K13:K487)+1,"")</f>
        <v/>
      </c>
      <c r="L488" s="110"/>
      <c r="M488" s="107"/>
      <c r="N488" s="150"/>
      <c r="X488" s="3">
        <v>1</v>
      </c>
    </row>
    <row r="489" spans="2:24" ht="15.75">
      <c r="B489" s="829"/>
      <c r="C489" s="55"/>
      <c r="D489" s="49" t="str" cm="1">
        <f t="array" ref="D489">IF(ROW()=ROW(D476),C479,INDEX(E476:E489,ROW()-ROW(D476)))</f>
        <v/>
      </c>
      <c r="E489" s="89" t="str">
        <f>IF(OR(D489="",C478="",C478&lt;=0,F489=""),"",TRIM(MID(D489,LEN(F489)+1+IF(MID(D489,LEN(F489)+1,1)=" ",1,0),99999)))</f>
        <v/>
      </c>
      <c r="F489" s="49" t="str">
        <f>IF(OR(G489="",G489=0,G489="0"),"",IF(LEN(G489)&lt;=C478,G489,IF(LEN(SUBSTITUTE(H489," ",""))=C478+1,LEFT(G489,C478),LEFT(G489,FIND("§",SUBSTITUTE(H489," ","§",LEN(H489)-LEN(SUBSTITUTE(H489," ",""))))-1))))</f>
        <v/>
      </c>
      <c r="G489" s="49" t="str">
        <f t="shared" si="13"/>
        <v/>
      </c>
      <c r="H489" s="49" t="str">
        <f>IF(OR(G489="",G489=0,G489="0"),"",LEFT(G489,C478+1))</f>
        <v/>
      </c>
      <c r="I489" s="49"/>
      <c r="J489" s="107"/>
      <c r="K489" s="246" t="str">
        <f>IF(LEN(TRIM(L489))&gt;0,MAX(K13:K488)+1,"")</f>
        <v/>
      </c>
      <c r="L489" s="110"/>
      <c r="M489" s="107"/>
      <c r="N489" s="150"/>
      <c r="X489" s="3">
        <v>1</v>
      </c>
    </row>
    <row r="490" spans="2:24" ht="15.75">
      <c r="B490" s="829"/>
      <c r="C490" s="88" t="str">
        <f>IF(TRIM(SUBSTITUTE(J48,CHAR(160),""))="","",J48)</f>
        <v/>
      </c>
      <c r="D490" s="49" t="str" cm="1">
        <f t="array" ref="D490">IF(ROW()=ROW(D490),C493,INDEX(E490:E503,ROW()-ROW(D490)))</f>
        <v/>
      </c>
      <c r="E490" s="89" t="str">
        <f>IF(OR(D490="",C492="",C492&lt;=0,F490=""),"",TRIM(MID(D490,LEN(F490)+1+IF(MID(D490,LEN(F490)+1,1)=" ",1,0),99999)))</f>
        <v/>
      </c>
      <c r="F490" s="49" t="str">
        <f>IF(OR(G490="",G490=0,G490="0"),"",IF(LEN(G490)&lt;=C492,G490,IF(LEN(SUBSTITUTE(H490," ",""))=C492+1,LEFT(G490,C492),LEFT(G490,FIND("§",SUBSTITUTE(H490," ","§",LEN(H490)-LEN(SUBSTITUTE(H490," ",""))))-1))))</f>
        <v/>
      </c>
      <c r="G490" s="49" t="str">
        <f t="shared" si="13"/>
        <v/>
      </c>
      <c r="H490" s="49" t="str">
        <f>IF(OR(G490="",G490=0,G490="0"),"",LEFT(G490,C492+1))</f>
        <v/>
      </c>
      <c r="I490" s="49"/>
      <c r="J490" s="107"/>
      <c r="K490" s="246" t="str">
        <f>IF(LEN(TRIM(L490))&gt;0,MAX(K13:K489)+1,"")</f>
        <v/>
      </c>
      <c r="L490" s="110"/>
      <c r="M490" s="107"/>
      <c r="N490" s="150"/>
      <c r="X490" s="3">
        <v>1</v>
      </c>
    </row>
    <row r="491" spans="2:24" ht="15.75">
      <c r="B491" s="829"/>
      <c r="C491" s="55" t="str">
        <f>TRIM(SUBSTITUTE(SUBSTITUTE(SUBSTITUTE(SUBSTITUTE(SUBSTITUTE(SUBSTITUTE(SUBSTITUTE(SUBSTITUTE(SUBSTITUTE(CLEAN(IF(OR(LEFT(C490,1)="-",LEFT(C490,1)="="),MID(C490,2,99999),C490)),"—","-"),"–","-"),CHAR(160)," "),CHAR(9)," "),CHAR(13)," "),CHAR(10)," ")," "," ")," "," ")," "," "))</f>
        <v/>
      </c>
      <c r="D491" s="49" t="str" cm="1">
        <f t="array" ref="D491">IF(ROW()=ROW(D490),C493,INDEX(E490:E503,ROW()-ROW(D490)))</f>
        <v/>
      </c>
      <c r="E491" s="89" t="str">
        <f>IF(OR(D491="",C492="",C492&lt;=0,F491=""),"",TRIM(MID(D491,LEN(F491)+1+IF(MID(D491,LEN(F491)+1,1)=" ",1,0),99999)))</f>
        <v/>
      </c>
      <c r="F491" s="49" t="str">
        <f>IF(OR(G491="",G491=0,G491="0"),"",IF(LEN(G491)&lt;=C492,G491,IF(LEN(SUBSTITUTE(H491," ",""))=C492+1,LEFT(G491,C492),LEFT(G491,FIND("§",SUBSTITUTE(H491," ","§",LEN(H491)-LEN(SUBSTITUTE(H491," ",""))))-1))))</f>
        <v/>
      </c>
      <c r="G491" s="49" t="str">
        <f t="shared" si="13"/>
        <v/>
      </c>
      <c r="H491" s="49" t="str">
        <f>IF(OR(G491="",G491=0,G491="0"),"",LEFT(G491,C492+1))</f>
        <v/>
      </c>
      <c r="I491" s="49"/>
      <c r="J491" s="107"/>
      <c r="K491" s="246" t="str">
        <f>IF(LEN(TRIM(L491))&gt;0,MAX(K13:K490)+1,"")</f>
        <v/>
      </c>
      <c r="L491" s="110"/>
      <c r="M491" s="107"/>
      <c r="N491" s="150"/>
      <c r="X491" s="3">
        <v>1</v>
      </c>
    </row>
    <row r="492" spans="2:24" ht="15.75">
      <c r="B492" s="829"/>
      <c r="C492" s="92">
        <f>C11</f>
        <v>120</v>
      </c>
      <c r="D492" s="49" t="str" cm="1">
        <f t="array" ref="D492">IF(ROW()=ROW(D490),C493,INDEX(E490:E503,ROW()-ROW(D490)))</f>
        <v/>
      </c>
      <c r="E492" s="89" t="str">
        <f>IF(OR(D492="",C492="",C492&lt;=0,F492=""),"",TRIM(MID(D492,LEN(F492)+1+IF(MID(D492,LEN(F492)+1,1)=" ",1,0),99999)))</f>
        <v/>
      </c>
      <c r="F492" s="49" t="str">
        <f>IF(OR(G492="",G492=0,G492="0"),"",IF(LEN(G492)&lt;=C492,G492,IF(LEN(SUBSTITUTE(H492," ",""))=C492+1,LEFT(G492,C492),LEFT(G492,FIND("§",SUBSTITUTE(H492," ","§",LEN(H492)-LEN(SUBSTITUTE(H492," ",""))))-1))))</f>
        <v/>
      </c>
      <c r="G492" s="49" t="str">
        <f t="shared" si="13"/>
        <v/>
      </c>
      <c r="H492" s="49" t="str">
        <f>IF(OR(G492="",G492=0,G492="0"),"",LEFT(G492,C492+1))</f>
        <v/>
      </c>
      <c r="I492" s="49"/>
      <c r="J492" s="107"/>
      <c r="K492" s="246" t="str">
        <f>IF(LEN(TRIM(L492))&gt;0,MAX(K13:K491)+1,"")</f>
        <v/>
      </c>
      <c r="L492" s="110"/>
      <c r="M492" s="107"/>
      <c r="N492" s="150"/>
      <c r="X492" s="3">
        <v>1</v>
      </c>
    </row>
    <row r="493" spans="2:24" ht="15.75">
      <c r="B493" s="829"/>
      <c r="C493" s="55" t="str">
        <f>IF(UPPER(TRIM(C12))="X",C497,C491)</f>
        <v/>
      </c>
      <c r="D493" s="49" t="str" cm="1">
        <f t="array" ref="D493">IF(ROW()=ROW(D490),C493,INDEX(E490:E503,ROW()-ROW(D490)))</f>
        <v/>
      </c>
      <c r="E493" s="89" t="str">
        <f>IF(OR(D493="",C492="",C492&lt;=0,F493=""),"",TRIM(MID(D493,LEN(F493)+1+IF(MID(D493,LEN(F493)+1,1)=" ",1,0),99999)))</f>
        <v/>
      </c>
      <c r="F493" s="49" t="str">
        <f>IF(OR(G493="",G493=0,G493="0"),"",IF(LEN(G493)&lt;=C492,G493,IF(LEN(SUBSTITUTE(H493," ",""))=C492+1,LEFT(G493,C492),LEFT(G493,FIND("§",SUBSTITUTE(H493," ","§",LEN(H493)-LEN(SUBSTITUTE(H493," ",""))))-1))))</f>
        <v/>
      </c>
      <c r="G493" s="49" t="str">
        <f t="shared" si="13"/>
        <v/>
      </c>
      <c r="H493" s="49" t="str">
        <f>IF(OR(G493="",G493=0,G493="0"),"",LEFT(G493,C492+1))</f>
        <v/>
      </c>
      <c r="I493" s="49"/>
      <c r="J493" s="107"/>
      <c r="K493" s="246" t="str">
        <f>IF(LEN(TRIM(L493))&gt;0,MAX(K13:K492)+1,"")</f>
        <v/>
      </c>
      <c r="L493" s="110"/>
      <c r="M493" s="107"/>
      <c r="N493" s="150"/>
      <c r="X493" s="3">
        <v>1</v>
      </c>
    </row>
    <row r="494" spans="2:24" ht="15.75">
      <c r="B494" s="829"/>
      <c r="C494" s="94" t="str">
        <f>TRIM(SUBSTITUTE(SUBSTITUTE(SUBSTITUTE(SUBSTITUTE(SUBSTITUTE(SUBSTITUTE(SUBSTITUTE(SUBSTITUTE(SUBSTITUTE(SUBSTITUTE(C491,","," "),";"," "),":"," "),"!"," "),"?"," "),"…"," "),"»"," "),"«"," "),"/"," "),"."," "))</f>
        <v/>
      </c>
      <c r="D494" s="49" t="str" cm="1">
        <f t="array" ref="D494">IF(ROW()=ROW(D490),C493,INDEX(E490:E503,ROW()-ROW(D490)))</f>
        <v/>
      </c>
      <c r="E494" s="89" t="str">
        <f>IF(OR(D494="",C492="",C492&lt;=0,F494=""),"",TRIM(MID(D494,LEN(F494)+1+IF(MID(D494,LEN(F494)+1,1)=" ",1,0),99999)))</f>
        <v/>
      </c>
      <c r="F494" s="49" t="str">
        <f>IF(OR(G494="",G494=0,G494="0"),"",IF(LEN(G494)&lt;=C492,G494,IF(LEN(SUBSTITUTE(H494," ",""))=C492+1,LEFT(G494,C492),LEFT(G494,FIND("§",SUBSTITUTE(H494," ","§",LEN(H494)-LEN(SUBSTITUTE(H494," ",""))))-1))))</f>
        <v/>
      </c>
      <c r="G494" s="49" t="str">
        <f t="shared" si="13"/>
        <v/>
      </c>
      <c r="H494" s="49" t="str">
        <f>IF(OR(G494="",G494=0,G494="0"),"",LEFT(G494,C492+1))</f>
        <v/>
      </c>
      <c r="I494" s="49"/>
      <c r="J494" s="107"/>
      <c r="K494" s="246" t="str">
        <f>IF(LEN(TRIM(L494))&gt;0,MAX(K13:K493)+1,"")</f>
        <v/>
      </c>
      <c r="L494" s="110"/>
      <c r="M494" s="107"/>
      <c r="N494" s="150"/>
      <c r="X494" s="3">
        <v>1</v>
      </c>
    </row>
    <row r="495" spans="2:24" ht="15.75">
      <c r="B495" s="829"/>
      <c r="C495" s="49" t="str">
        <f>TRIM(SUBSTITUTE(SUBSTITUTE(SUBSTITUTE(SUBSTITUTE(SUBSTITUTE(SUBSTITUTE(SUBSTITUTE(SUBSTITUTE(C494,"("," "),")"," "),CHAR(34)," "),"-"," "),"_"," "),"&lt;"," "),"&gt;"," "),"="," "))</f>
        <v/>
      </c>
      <c r="D495" s="49" t="str" cm="1">
        <f t="array" ref="D495">IF(ROW()=ROW(D490),C493,INDEX(E490:E503,ROW()-ROW(D490)))</f>
        <v/>
      </c>
      <c r="E495" s="89" t="str">
        <f>IF(OR(D495="",C492="",C492&lt;=0,F495=""),"",TRIM(MID(D495,LEN(F495)+1+IF(MID(D495,LEN(F495)+1,1)=" ",1,0),99999)))</f>
        <v/>
      </c>
      <c r="F495" s="49" t="str">
        <f>IF(OR(G495="",G495=0,G495="0"),"",IF(LEN(G495)&lt;=C492,G495,IF(LEN(SUBSTITUTE(H495," ",""))=C492+1,LEFT(G495,C492),LEFT(G495,FIND("§",SUBSTITUTE(H495," ","§",LEN(H495)-LEN(SUBSTITUTE(H495," ",""))))-1))))</f>
        <v/>
      </c>
      <c r="G495" s="49" t="str">
        <f t="shared" si="13"/>
        <v/>
      </c>
      <c r="H495" s="49" t="str">
        <f>IF(OR(G495="",G495=0,G495="0"),"",LEFT(G495,C492+1))</f>
        <v/>
      </c>
      <c r="I495" s="49"/>
      <c r="J495" s="107"/>
      <c r="K495" s="246" t="str">
        <f>IF(LEN(TRIM(L495))&gt;0,MAX(K13:K494)+1,"")</f>
        <v/>
      </c>
      <c r="L495" s="110"/>
      <c r="M495" s="107"/>
      <c r="N495" s="150"/>
      <c r="X495" s="3">
        <v>1</v>
      </c>
    </row>
    <row r="496" spans="2:24" ht="15.75">
      <c r="B496" s="829"/>
      <c r="C496" s="55" t="str">
        <f>TRIM(SUBSTITUTE(SUBSTITUTE(SUBSTITUTE(SUBSTITUTE(C495,"►"," "),"▼"," "),"▲"," "),"◄"," "))</f>
        <v/>
      </c>
      <c r="D496" s="49" t="str" cm="1">
        <f t="array" ref="D496">IF(ROW()=ROW(D490),C493,INDEX(E490:E503,ROW()-ROW(D490)))</f>
        <v/>
      </c>
      <c r="E496" s="89" t="str">
        <f>IF(OR(D496="",C492="",C492&lt;=0,F496=""),"",TRIM(MID(D496,LEN(F496)+1+IF(MID(D496,LEN(F496)+1,1)=" ",1,0),99999)))</f>
        <v/>
      </c>
      <c r="F496" s="49" t="str">
        <f>IF(OR(G496="",G496=0,G496="0"),"",IF(LEN(G496)&lt;=C492,G496,IF(LEN(SUBSTITUTE(H496," ",""))=C492+1,LEFT(G496,C492),LEFT(G496,FIND("§",SUBSTITUTE(H496," ","§",LEN(H496)-LEN(SUBSTITUTE(H496," ",""))))-1))))</f>
        <v/>
      </c>
      <c r="G496" s="49" t="str">
        <f t="shared" si="13"/>
        <v/>
      </c>
      <c r="H496" s="49" t="str">
        <f>IF(OR(G496="",G496=0,G496="0"),"",LEFT(G496,C492+1))</f>
        <v/>
      </c>
      <c r="I496" s="49"/>
      <c r="J496" s="107"/>
      <c r="K496" s="246" t="str">
        <f>IF(LEN(TRIM(L496))&gt;0,MAX(K13:K495)+1,"")</f>
        <v/>
      </c>
      <c r="L496" s="110"/>
      <c r="M496" s="107"/>
      <c r="N496" s="150"/>
      <c r="X496" s="3">
        <v>1</v>
      </c>
    </row>
    <row r="497" spans="2:24" ht="15.75">
      <c r="B497" s="829"/>
      <c r="C497" s="55" t="str">
        <f>TRIM(SUBSTITUTE(SUBSTITUTE(C496,"“"," "),"”"," "))</f>
        <v/>
      </c>
      <c r="D497" s="49" t="str" cm="1">
        <f t="array" ref="D497">IF(ROW()=ROW(D490),C493,INDEX(E490:E503,ROW()-ROW(D490)))</f>
        <v/>
      </c>
      <c r="E497" s="89" t="str">
        <f>IF(OR(D497="",C492="",C492&lt;=0,F497=""),"",TRIM(MID(D497,LEN(F497)+1+IF(MID(D497,LEN(F497)+1,1)=" ",1,0),99999)))</f>
        <v/>
      </c>
      <c r="F497" s="49" t="str">
        <f>IF(OR(G497="",G497=0,G497="0"),"",IF(LEN(G497)&lt;=C492,G497,IF(LEN(SUBSTITUTE(H497," ",""))=C492+1,LEFT(G497,C492),LEFT(G497,FIND("§",SUBSTITUTE(H497," ","§",LEN(H497)-LEN(SUBSTITUTE(H497," ",""))))-1))))</f>
        <v/>
      </c>
      <c r="G497" s="49" t="str">
        <f t="shared" si="13"/>
        <v/>
      </c>
      <c r="H497" s="49" t="str">
        <f>IF(OR(G497="",G497=0,G497="0"),"",LEFT(G497,C492+1))</f>
        <v/>
      </c>
      <c r="I497" s="49"/>
      <c r="J497" s="107"/>
      <c r="K497" s="246" t="str">
        <f>IF(LEN(TRIM(L497))&gt;0,MAX(K13:K496)+1,"")</f>
        <v/>
      </c>
      <c r="L497" s="110"/>
      <c r="M497" s="107"/>
      <c r="N497" s="150"/>
      <c r="X497" s="3">
        <v>1</v>
      </c>
    </row>
    <row r="498" spans="2:24" ht="15.75">
      <c r="B498" s="829"/>
      <c r="C498" s="55"/>
      <c r="D498" s="49" t="str" cm="1">
        <f t="array" ref="D498">IF(ROW()=ROW(D490),C493,INDEX(E490:E503,ROW()-ROW(D490)))</f>
        <v/>
      </c>
      <c r="E498" s="89" t="str">
        <f>IF(OR(D498="",C492="",C492&lt;=0,F498=""),"",TRIM(MID(D498,LEN(F498)+1+IF(MID(D498,LEN(F498)+1,1)=" ",1,0),99999)))</f>
        <v/>
      </c>
      <c r="F498" s="49" t="str">
        <f>IF(OR(G498="",G498=0,G498="0"),"",IF(LEN(G498)&lt;=C492,G498,IF(LEN(SUBSTITUTE(H498," ",""))=C492+1,LEFT(G498,C492),LEFT(G498,FIND("§",SUBSTITUTE(H498," ","§",LEN(H498)-LEN(SUBSTITUTE(H498," ",""))))-1))))</f>
        <v/>
      </c>
      <c r="G498" s="49" t="str">
        <f t="shared" si="13"/>
        <v/>
      </c>
      <c r="H498" s="49" t="str">
        <f>IF(OR(G498="",G498=0,G498="0"),"",LEFT(G498,C492+1))</f>
        <v/>
      </c>
      <c r="I498" s="49"/>
      <c r="J498" s="107"/>
      <c r="K498" s="246" t="str">
        <f>IF(LEN(TRIM(L498))&gt;0,MAX(K13:K497)+1,"")</f>
        <v/>
      </c>
      <c r="L498" s="110"/>
      <c r="M498" s="107"/>
      <c r="N498" s="150"/>
      <c r="X498" s="3">
        <v>1</v>
      </c>
    </row>
    <row r="499" spans="2:24" ht="15.75">
      <c r="B499" s="829"/>
      <c r="C499" s="55"/>
      <c r="D499" s="49" t="str" cm="1">
        <f t="array" ref="D499">IF(ROW()=ROW(D490),C493,INDEX(E490:E503,ROW()-ROW(D490)))</f>
        <v/>
      </c>
      <c r="E499" s="89" t="str">
        <f>IF(OR(D499="",C492="",C492&lt;=0,F499=""),"",TRIM(MID(D499,LEN(F499)+1+IF(MID(D499,LEN(F499)+1,1)=" ",1,0),99999)))</f>
        <v/>
      </c>
      <c r="F499" s="49" t="str">
        <f>IF(OR(G499="",G499=0,G499="0"),"",IF(LEN(G499)&lt;=C492,G499,IF(LEN(SUBSTITUTE(H499," ",""))=C492+1,LEFT(G499,C492),LEFT(G499,FIND("§",SUBSTITUTE(H499," ","§",LEN(H499)-LEN(SUBSTITUTE(H499," ",""))))-1))))</f>
        <v/>
      </c>
      <c r="G499" s="49" t="str">
        <f t="shared" si="13"/>
        <v/>
      </c>
      <c r="H499" s="49" t="str">
        <f>IF(OR(G499="",G499=0,G499="0"),"",LEFT(G499,C492+1))</f>
        <v/>
      </c>
      <c r="I499" s="49"/>
      <c r="J499" s="107"/>
      <c r="K499" s="246" t="str">
        <f>IF(LEN(TRIM(L499))&gt;0,MAX(K13:K498)+1,"")</f>
        <v/>
      </c>
      <c r="L499" s="110"/>
      <c r="M499" s="107"/>
      <c r="N499" s="150"/>
      <c r="X499" s="3">
        <v>1</v>
      </c>
    </row>
    <row r="500" spans="2:24" ht="15.75">
      <c r="B500" s="829"/>
      <c r="C500" s="55"/>
      <c r="D500" s="49" t="str" cm="1">
        <f t="array" ref="D500">IF(ROW()=ROW(D490),C493,INDEX(E490:E503,ROW()-ROW(D490)))</f>
        <v/>
      </c>
      <c r="E500" s="89" t="str">
        <f>IF(OR(D500="",C492="",C492&lt;=0,F500=""),"",TRIM(MID(D500,LEN(F500)+1+IF(MID(D500,LEN(F500)+1,1)=" ",1,0),99999)))</f>
        <v/>
      </c>
      <c r="F500" s="49" t="str">
        <f>IF(OR(G500="",G500=0,G500="0"),"",IF(LEN(G500)&lt;=C492,G500,IF(LEN(SUBSTITUTE(H500," ",""))=C492+1,LEFT(G500,C492),LEFT(G500,FIND("§",SUBSTITUTE(H500," ","§",LEN(H500)-LEN(SUBSTITUTE(H500," ",""))))-1))))</f>
        <v/>
      </c>
      <c r="G500" s="49" t="str">
        <f t="shared" si="13"/>
        <v/>
      </c>
      <c r="H500" s="49" t="str">
        <f>IF(OR(G500="",G500=0,G500="0"),"",LEFT(G500,C492+1))</f>
        <v/>
      </c>
      <c r="I500" s="49"/>
      <c r="J500" s="107"/>
      <c r="K500" s="246" t="str">
        <f>IF(LEN(TRIM(L500))&gt;0,MAX(K13:K499)+1,"")</f>
        <v/>
      </c>
      <c r="L500" s="110"/>
      <c r="M500" s="107"/>
      <c r="N500" s="150"/>
      <c r="X500" s="3">
        <v>1</v>
      </c>
    </row>
    <row r="501" spans="2:24" ht="15.75">
      <c r="B501" s="829"/>
      <c r="C501" s="55"/>
      <c r="D501" s="49" t="str" cm="1">
        <f t="array" ref="D501">IF(ROW()=ROW(D490),C493,INDEX(E490:E503,ROW()-ROW(D490)))</f>
        <v/>
      </c>
      <c r="E501" s="89" t="str">
        <f>IF(OR(D501="",C492="",C492&lt;=0,F501=""),"",TRIM(MID(D501,LEN(F501)+1+IF(MID(D501,LEN(F501)+1,1)=" ",1,0),99999)))</f>
        <v/>
      </c>
      <c r="F501" s="49" t="str">
        <f>IF(OR(G501="",G501=0,G501="0"),"",IF(LEN(G501)&lt;=C492,G501,IF(LEN(SUBSTITUTE(H501," ",""))=C492+1,LEFT(G501,C492),LEFT(G501,FIND("§",SUBSTITUTE(H501," ","§",LEN(H501)-LEN(SUBSTITUTE(H501," ",""))))-1))))</f>
        <v/>
      </c>
      <c r="G501" s="49" t="str">
        <f t="shared" si="13"/>
        <v/>
      </c>
      <c r="H501" s="49" t="str">
        <f>IF(OR(G501="",G501=0,G501="0"),"",LEFT(G501,C492+1))</f>
        <v/>
      </c>
      <c r="I501" s="49"/>
      <c r="J501" s="107"/>
      <c r="K501" s="246" t="str">
        <f>IF(LEN(TRIM(L501))&gt;0,MAX(K13:K500)+1,"")</f>
        <v/>
      </c>
      <c r="L501" s="110"/>
      <c r="M501" s="107"/>
      <c r="N501" s="150"/>
      <c r="X501" s="3">
        <v>1</v>
      </c>
    </row>
    <row r="502" spans="2:24" ht="15.75">
      <c r="B502" s="829"/>
      <c r="C502" s="55"/>
      <c r="D502" s="49" t="str" cm="1">
        <f t="array" ref="D502">IF(ROW()=ROW(D490),C493,INDEX(E490:E503,ROW()-ROW(D490)))</f>
        <v/>
      </c>
      <c r="E502" s="89" t="str">
        <f>IF(OR(D502="",C492="",C492&lt;=0,F502=""),"",TRIM(MID(D502,LEN(F502)+1+IF(MID(D502,LEN(F502)+1,1)=" ",1,0),99999)))</f>
        <v/>
      </c>
      <c r="F502" s="49" t="str">
        <f>IF(OR(G502="",G502=0,G502="0"),"",IF(LEN(G502)&lt;=C492,G502,IF(LEN(SUBSTITUTE(H502," ",""))=C492+1,LEFT(G502,C492),LEFT(G502,FIND("§",SUBSTITUTE(H502," ","§",LEN(H502)-LEN(SUBSTITUTE(H502," ",""))))-1))))</f>
        <v/>
      </c>
      <c r="G502" s="49" t="str">
        <f t="shared" si="13"/>
        <v/>
      </c>
      <c r="H502" s="49" t="str">
        <f>IF(OR(G502="",G502=0,G502="0"),"",LEFT(G502,C492+1))</f>
        <v/>
      </c>
      <c r="I502" s="49"/>
      <c r="J502" s="107"/>
      <c r="K502" s="246" t="str">
        <f>IF(LEN(TRIM(L502))&gt;0,MAX(K13:K501)+1,"")</f>
        <v/>
      </c>
      <c r="L502" s="110"/>
      <c r="M502" s="107"/>
      <c r="N502" s="150"/>
      <c r="X502" s="3">
        <v>1</v>
      </c>
    </row>
    <row r="503" spans="2:24" ht="15.75">
      <c r="B503" s="829"/>
      <c r="C503" s="55"/>
      <c r="D503" s="49" t="str" cm="1">
        <f t="array" ref="D503">IF(ROW()=ROW(D490),C493,INDEX(E490:E503,ROW()-ROW(D490)))</f>
        <v/>
      </c>
      <c r="E503" s="89" t="str">
        <f>IF(OR(D503="",C492="",C492&lt;=0,F503=""),"",TRIM(MID(D503,LEN(F503)+1+IF(MID(D503,LEN(F503)+1,1)=" ",1,0),99999)))</f>
        <v/>
      </c>
      <c r="F503" s="49" t="str">
        <f>IF(OR(G503="",G503=0,G503="0"),"",IF(LEN(G503)&lt;=C492,G503,IF(LEN(SUBSTITUTE(H503," ",""))=C492+1,LEFT(G503,C492),LEFT(G503,FIND("§",SUBSTITUTE(H503," ","§",LEN(H503)-LEN(SUBSTITUTE(H503," ",""))))-1))))</f>
        <v/>
      </c>
      <c r="G503" s="49" t="str">
        <f t="shared" si="13"/>
        <v/>
      </c>
      <c r="H503" s="49" t="str">
        <f>IF(OR(G503="",G503=0,G503="0"),"",LEFT(G503,C492+1))</f>
        <v/>
      </c>
      <c r="I503" s="49"/>
      <c r="J503" s="107"/>
      <c r="K503" s="246" t="str">
        <f>IF(LEN(TRIM(L503))&gt;0,MAX(K13:K502)+1,"")</f>
        <v/>
      </c>
      <c r="L503" s="110"/>
      <c r="M503" s="107"/>
      <c r="N503" s="150"/>
      <c r="X503" s="3">
        <v>1</v>
      </c>
    </row>
    <row r="504" spans="2:24" ht="15.75">
      <c r="B504" s="829"/>
      <c r="C504" s="88" t="str">
        <f>IF(TRIM(SUBSTITUTE(J49,CHAR(160),""))="","",J49)</f>
        <v/>
      </c>
      <c r="D504" s="49" t="str" cm="1">
        <f t="array" ref="D504">IF(ROW()=ROW(D504),C507,INDEX(E504:E517,ROW()-ROW(D504)))</f>
        <v/>
      </c>
      <c r="E504" s="89" t="str">
        <f>IF(OR(D504="",C506="",C506&lt;=0,F504=""),"",TRIM(MID(D504,LEN(F504)+1+IF(MID(D504,LEN(F504)+1,1)=" ",1,0),99999)))</f>
        <v/>
      </c>
      <c r="F504" s="49" t="str">
        <f>IF(OR(G504="",G504=0,G504="0"),"",IF(LEN(G504)&lt;=C506,G504,IF(LEN(SUBSTITUTE(H504," ",""))=C506+1,LEFT(G504,C506),LEFT(G504,FIND("§",SUBSTITUTE(H504," ","§",LEN(H504)-LEN(SUBSTITUTE(H504," ",""))))-1))))</f>
        <v/>
      </c>
      <c r="G504" s="49" t="str">
        <f t="shared" si="13"/>
        <v/>
      </c>
      <c r="H504" s="49" t="str">
        <f>IF(OR(G504="",G504=0,G504="0"),"",LEFT(G504,C506+1))</f>
        <v/>
      </c>
      <c r="I504" s="49"/>
      <c r="J504" s="107"/>
      <c r="K504" s="246" t="str">
        <f>IF(LEN(TRIM(L504))&gt;0,MAX(K13:K503)+1,"")</f>
        <v/>
      </c>
      <c r="L504" s="110"/>
      <c r="M504" s="107"/>
      <c r="N504" s="150"/>
      <c r="X504" s="3">
        <v>1</v>
      </c>
    </row>
    <row r="505" spans="2:24" ht="15.75">
      <c r="B505" s="829"/>
      <c r="C505" s="55" t="str">
        <f>TRIM(SUBSTITUTE(SUBSTITUTE(SUBSTITUTE(SUBSTITUTE(SUBSTITUTE(SUBSTITUTE(SUBSTITUTE(SUBSTITUTE(SUBSTITUTE(CLEAN(IF(OR(LEFT(C504,1)="-",LEFT(C504,1)="="),MID(C504,2,99999),C504)),"—","-"),"–","-"),CHAR(160)," "),CHAR(9)," "),CHAR(13)," "),CHAR(10)," ")," "," ")," "," ")," "," "))</f>
        <v/>
      </c>
      <c r="D505" s="49" t="str" cm="1">
        <f t="array" ref="D505">IF(ROW()=ROW(D504),C507,INDEX(E504:E517,ROW()-ROW(D504)))</f>
        <v/>
      </c>
      <c r="E505" s="89" t="str">
        <f>IF(OR(D505="",C506="",C506&lt;=0,F505=""),"",TRIM(MID(D505,LEN(F505)+1+IF(MID(D505,LEN(F505)+1,1)=" ",1,0),99999)))</f>
        <v/>
      </c>
      <c r="F505" s="49" t="str">
        <f>IF(OR(G505="",G505=0,G505="0"),"",IF(LEN(G505)&lt;=C506,G505,IF(LEN(SUBSTITUTE(H505," ",""))=C506+1,LEFT(G505,C506),LEFT(G505,FIND("§",SUBSTITUTE(H505," ","§",LEN(H505)-LEN(SUBSTITUTE(H505," ",""))))-1))))</f>
        <v/>
      </c>
      <c r="G505" s="49" t="str">
        <f t="shared" si="13"/>
        <v/>
      </c>
      <c r="H505" s="49" t="str">
        <f>IF(OR(G505="",G505=0,G505="0"),"",LEFT(G505,C506+1))</f>
        <v/>
      </c>
      <c r="I505" s="49"/>
      <c r="J505" s="107"/>
      <c r="K505" s="246" t="str">
        <f>IF(LEN(TRIM(L505))&gt;0,MAX(K13:K504)+1,"")</f>
        <v/>
      </c>
      <c r="L505" s="110"/>
      <c r="M505" s="107"/>
      <c r="N505" s="150"/>
      <c r="X505" s="3">
        <v>1</v>
      </c>
    </row>
    <row r="506" spans="2:24" ht="15.75">
      <c r="B506" s="829"/>
      <c r="C506" s="92">
        <f>C11</f>
        <v>120</v>
      </c>
      <c r="D506" s="49" t="str" cm="1">
        <f t="array" ref="D506">IF(ROW()=ROW(D504),C507,INDEX(E504:E517,ROW()-ROW(D504)))</f>
        <v/>
      </c>
      <c r="E506" s="89" t="str">
        <f>IF(OR(D506="",C506="",C506&lt;=0,F506=""),"",TRIM(MID(D506,LEN(F506)+1+IF(MID(D506,LEN(F506)+1,1)=" ",1,0),99999)))</f>
        <v/>
      </c>
      <c r="F506" s="49" t="str">
        <f>IF(OR(G506="",G506=0,G506="0"),"",IF(LEN(G506)&lt;=C506,G506,IF(LEN(SUBSTITUTE(H506," ",""))=C506+1,LEFT(G506,C506),LEFT(G506,FIND("§",SUBSTITUTE(H506," ","§",LEN(H506)-LEN(SUBSTITUTE(H506," ",""))))-1))))</f>
        <v/>
      </c>
      <c r="G506" s="49" t="str">
        <f t="shared" si="13"/>
        <v/>
      </c>
      <c r="H506" s="49" t="str">
        <f>IF(OR(G506="",G506=0,G506="0"),"",LEFT(G506,C506+1))</f>
        <v/>
      </c>
      <c r="I506" s="49"/>
      <c r="J506" s="107"/>
      <c r="K506" s="246" t="str">
        <f>IF(LEN(TRIM(L506))&gt;0,MAX(K13:K505)+1,"")</f>
        <v/>
      </c>
      <c r="L506" s="110"/>
      <c r="M506" s="107"/>
      <c r="N506" s="150"/>
      <c r="X506" s="3">
        <v>1</v>
      </c>
    </row>
    <row r="507" spans="2:24" ht="15.75">
      <c r="B507" s="829"/>
      <c r="C507" s="55" t="str">
        <f>IF(UPPER(TRIM(C12))="X",C511,C505)</f>
        <v/>
      </c>
      <c r="D507" s="49" t="str" cm="1">
        <f t="array" ref="D507">IF(ROW()=ROW(D504),C507,INDEX(E504:E517,ROW()-ROW(D504)))</f>
        <v/>
      </c>
      <c r="E507" s="89" t="str">
        <f>IF(OR(D507="",C506="",C506&lt;=0,F507=""),"",TRIM(MID(D507,LEN(F507)+1+IF(MID(D507,LEN(F507)+1,1)=" ",1,0),99999)))</f>
        <v/>
      </c>
      <c r="F507" s="49" t="str">
        <f>IF(OR(G507="",G507=0,G507="0"),"",IF(LEN(G507)&lt;=C506,G507,IF(LEN(SUBSTITUTE(H507," ",""))=C506+1,LEFT(G507,C506),LEFT(G507,FIND("§",SUBSTITUTE(H507," ","§",LEN(H507)-LEN(SUBSTITUTE(H507," ",""))))-1))))</f>
        <v/>
      </c>
      <c r="G507" s="49" t="str">
        <f t="shared" si="13"/>
        <v/>
      </c>
      <c r="H507" s="49" t="str">
        <f>IF(OR(G507="",G507=0,G507="0"),"",LEFT(G507,C506+1))</f>
        <v/>
      </c>
      <c r="I507" s="49"/>
      <c r="J507" s="107"/>
      <c r="K507" s="246" t="str">
        <f>IF(LEN(TRIM(L507))&gt;0,MAX(K13:K506)+1,"")</f>
        <v/>
      </c>
      <c r="L507" s="110"/>
      <c r="M507" s="107"/>
      <c r="N507" s="150"/>
      <c r="X507" s="3">
        <v>1</v>
      </c>
    </row>
    <row r="508" spans="2:24" ht="15.75">
      <c r="B508" s="829"/>
      <c r="C508" s="94" t="str">
        <f>TRIM(SUBSTITUTE(SUBSTITUTE(SUBSTITUTE(SUBSTITUTE(SUBSTITUTE(SUBSTITUTE(SUBSTITUTE(SUBSTITUTE(SUBSTITUTE(SUBSTITUTE(C505,","," "),";"," "),":"," "),"!"," "),"?"," "),"…"," "),"»"," "),"«"," "),"/"," "),"."," "))</f>
        <v/>
      </c>
      <c r="D508" s="49" t="str" cm="1">
        <f t="array" ref="D508">IF(ROW()=ROW(D504),C507,INDEX(E504:E517,ROW()-ROW(D504)))</f>
        <v/>
      </c>
      <c r="E508" s="89" t="str">
        <f>IF(OR(D508="",C506="",C506&lt;=0,F508=""),"",TRIM(MID(D508,LEN(F508)+1+IF(MID(D508,LEN(F508)+1,1)=" ",1,0),99999)))</f>
        <v/>
      </c>
      <c r="F508" s="49" t="str">
        <f>IF(OR(G508="",G508=0,G508="0"),"",IF(LEN(G508)&lt;=C506,G508,IF(LEN(SUBSTITUTE(H508," ",""))=C506+1,LEFT(G508,C506),LEFT(G508,FIND("§",SUBSTITUTE(H508," ","§",LEN(H508)-LEN(SUBSTITUTE(H508," ",""))))-1))))</f>
        <v/>
      </c>
      <c r="G508" s="49" t="str">
        <f t="shared" si="13"/>
        <v/>
      </c>
      <c r="H508" s="49" t="str">
        <f>IF(OR(G508="",G508=0,G508="0"),"",LEFT(G508,C506+1))</f>
        <v/>
      </c>
      <c r="I508" s="49"/>
      <c r="J508" s="107"/>
      <c r="K508" s="246" t="str">
        <f>IF(LEN(TRIM(L508))&gt;0,MAX(K13:K507)+1,"")</f>
        <v/>
      </c>
      <c r="L508" s="110"/>
      <c r="M508" s="107"/>
      <c r="N508" s="150"/>
      <c r="X508" s="3">
        <v>1</v>
      </c>
    </row>
    <row r="509" spans="2:24" ht="15.75">
      <c r="B509" s="829"/>
      <c r="C509" s="49" t="str">
        <f>TRIM(SUBSTITUTE(SUBSTITUTE(SUBSTITUTE(SUBSTITUTE(SUBSTITUTE(SUBSTITUTE(SUBSTITUTE(SUBSTITUTE(C508,"("," "),")"," "),CHAR(34)," "),"-"," "),"_"," "),"&lt;"," "),"&gt;"," "),"="," "))</f>
        <v/>
      </c>
      <c r="D509" s="49" t="str" cm="1">
        <f t="array" ref="D509">IF(ROW()=ROW(D504),C507,INDEX(E504:E517,ROW()-ROW(D504)))</f>
        <v/>
      </c>
      <c r="E509" s="89" t="str">
        <f>IF(OR(D509="",C506="",C506&lt;=0,F509=""),"",TRIM(MID(D509,LEN(F509)+1+IF(MID(D509,LEN(F509)+1,1)=" ",1,0),99999)))</f>
        <v/>
      </c>
      <c r="F509" s="49" t="str">
        <f>IF(OR(G509="",G509=0,G509="0"),"",IF(LEN(G509)&lt;=C506,G509,IF(LEN(SUBSTITUTE(H509," ",""))=C506+1,LEFT(G509,C506),LEFT(G509,FIND("§",SUBSTITUTE(H509," ","§",LEN(H509)-LEN(SUBSTITUTE(H509," ",""))))-1))))</f>
        <v/>
      </c>
      <c r="G509" s="49" t="str">
        <f t="shared" si="13"/>
        <v/>
      </c>
      <c r="H509" s="49" t="str">
        <f>IF(OR(G509="",G509=0,G509="0"),"",LEFT(G509,C506+1))</f>
        <v/>
      </c>
      <c r="I509" s="49"/>
      <c r="J509" s="107"/>
      <c r="K509" s="246" t="str">
        <f>IF(LEN(TRIM(L509))&gt;0,MAX(K13:K508)+1,"")</f>
        <v/>
      </c>
      <c r="L509" s="110"/>
      <c r="M509" s="107"/>
      <c r="N509" s="150"/>
      <c r="X509" s="3">
        <v>1</v>
      </c>
    </row>
    <row r="510" spans="2:24" ht="15.75">
      <c r="B510" s="829"/>
      <c r="C510" s="55" t="str">
        <f>TRIM(SUBSTITUTE(SUBSTITUTE(SUBSTITUTE(SUBSTITUTE(C509,"►"," "),"▼"," "),"▲"," "),"◄"," "))</f>
        <v/>
      </c>
      <c r="D510" s="49" t="str" cm="1">
        <f t="array" ref="D510">IF(ROW()=ROW(D504),C507,INDEX(E504:E517,ROW()-ROW(D504)))</f>
        <v/>
      </c>
      <c r="E510" s="89" t="str">
        <f>IF(OR(D510="",C506="",C506&lt;=0,F510=""),"",TRIM(MID(D510,LEN(F510)+1+IF(MID(D510,LEN(F510)+1,1)=" ",1,0),99999)))</f>
        <v/>
      </c>
      <c r="F510" s="49" t="str">
        <f>IF(OR(G510="",G510=0,G510="0"),"",IF(LEN(G510)&lt;=C506,G510,IF(LEN(SUBSTITUTE(H510," ",""))=C506+1,LEFT(G510,C506),LEFT(G510,FIND("§",SUBSTITUTE(H510," ","§",LEN(H510)-LEN(SUBSTITUTE(H510," ",""))))-1))))</f>
        <v/>
      </c>
      <c r="G510" s="49" t="str">
        <f t="shared" si="13"/>
        <v/>
      </c>
      <c r="H510" s="49" t="str">
        <f>IF(OR(G510="",G510=0,G510="0"),"",LEFT(G510,C506+1))</f>
        <v/>
      </c>
      <c r="I510" s="49"/>
      <c r="J510" s="107"/>
      <c r="K510" s="246" t="str">
        <f>IF(LEN(TRIM(L510))&gt;0,MAX(K13:K509)+1,"")</f>
        <v/>
      </c>
      <c r="L510" s="110"/>
      <c r="M510" s="107"/>
      <c r="N510" s="150"/>
      <c r="X510" s="3">
        <v>1</v>
      </c>
    </row>
    <row r="511" spans="2:24" ht="15.75">
      <c r="B511" s="829"/>
      <c r="C511" s="55" t="str">
        <f>TRIM(SUBSTITUTE(SUBSTITUTE(C510,"“"," "),"”"," "))</f>
        <v/>
      </c>
      <c r="D511" s="49" t="str" cm="1">
        <f t="array" ref="D511">IF(ROW()=ROW(D504),C507,INDEX(E504:E517,ROW()-ROW(D504)))</f>
        <v/>
      </c>
      <c r="E511" s="89" t="str">
        <f>IF(OR(D511="",C506="",C506&lt;=0,F511=""),"",TRIM(MID(D511,LEN(F511)+1+IF(MID(D511,LEN(F511)+1,1)=" ",1,0),99999)))</f>
        <v/>
      </c>
      <c r="F511" s="49" t="str">
        <f>IF(OR(G511="",G511=0,G511="0"),"",IF(LEN(G511)&lt;=C506,G511,IF(LEN(SUBSTITUTE(H511," ",""))=C506+1,LEFT(G511,C506),LEFT(G511,FIND("§",SUBSTITUTE(H511," ","§",LEN(H511)-LEN(SUBSTITUTE(H511," ",""))))-1))))</f>
        <v/>
      </c>
      <c r="G511" s="49" t="str">
        <f t="shared" si="13"/>
        <v/>
      </c>
      <c r="H511" s="49" t="str">
        <f>IF(OR(G511="",G511=0,G511="0"),"",LEFT(G511,C506+1))</f>
        <v/>
      </c>
      <c r="I511" s="49"/>
      <c r="J511" s="107"/>
      <c r="K511" s="246" t="str">
        <f>IF(LEN(TRIM(L511))&gt;0,MAX(K13:K510)+1,"")</f>
        <v/>
      </c>
      <c r="L511" s="110"/>
      <c r="M511" s="107"/>
      <c r="N511" s="150"/>
      <c r="X511" s="3">
        <v>1</v>
      </c>
    </row>
    <row r="512" spans="2:24" ht="15.75">
      <c r="B512" s="829"/>
      <c r="C512" s="55"/>
      <c r="D512" s="49" t="str" cm="1">
        <f t="array" ref="D512">IF(ROW()=ROW(D504),C507,INDEX(E504:E517,ROW()-ROW(D504)))</f>
        <v/>
      </c>
      <c r="E512" s="89" t="str">
        <f>IF(OR(D512="",C506="",C506&lt;=0,F512=""),"",TRIM(MID(D512,LEN(F512)+1+IF(MID(D512,LEN(F512)+1,1)=" ",1,0),99999)))</f>
        <v/>
      </c>
      <c r="F512" s="49" t="str">
        <f>IF(OR(G512="",G512=0,G512="0"),"",IF(LEN(G512)&lt;=C506,G512,IF(LEN(SUBSTITUTE(H512," ",""))=C506+1,LEFT(G512,C506),LEFT(G512,FIND("§",SUBSTITUTE(H512," ","§",LEN(H512)-LEN(SUBSTITUTE(H512," ",""))))-1))))</f>
        <v/>
      </c>
      <c r="G512" s="49" t="str">
        <f t="shared" si="13"/>
        <v/>
      </c>
      <c r="H512" s="49" t="str">
        <f>IF(OR(G512="",G512=0,G512="0"),"",LEFT(G512,C506+1))</f>
        <v/>
      </c>
      <c r="I512" s="49"/>
      <c r="J512" s="107"/>
      <c r="K512" s="246" t="str">
        <f>IF(LEN(TRIM(L512))&gt;0,MAX(K13:K511)+1,"")</f>
        <v/>
      </c>
      <c r="L512" s="110"/>
      <c r="M512" s="107"/>
      <c r="N512" s="150"/>
      <c r="X512" s="3">
        <v>1</v>
      </c>
    </row>
    <row r="513" spans="2:24" ht="15.75">
      <c r="B513" s="829"/>
      <c r="C513" s="55"/>
      <c r="D513" s="49" t="str" cm="1">
        <f t="array" ref="D513">IF(ROW()=ROW(D504),C507,INDEX(E504:E517,ROW()-ROW(D504)))</f>
        <v/>
      </c>
      <c r="E513" s="89" t="str">
        <f>IF(OR(D513="",C506="",C506&lt;=0,F513=""),"",TRIM(MID(D513,LEN(F513)+1+IF(MID(D513,LEN(F513)+1,1)=" ",1,0),99999)))</f>
        <v/>
      </c>
      <c r="F513" s="49" t="str">
        <f>IF(OR(G513="",G513=0,G513="0"),"",IF(LEN(G513)&lt;=C506,G513,IF(LEN(SUBSTITUTE(H513," ",""))=C506+1,LEFT(G513,C506),LEFT(G513,FIND("§",SUBSTITUTE(H513," ","§",LEN(H513)-LEN(SUBSTITUTE(H513," ",""))))-1))))</f>
        <v/>
      </c>
      <c r="G513" s="49" t="str">
        <f t="shared" si="13"/>
        <v/>
      </c>
      <c r="H513" s="49" t="str">
        <f>IF(OR(G513="",G513=0,G513="0"),"",LEFT(G513,C506+1))</f>
        <v/>
      </c>
      <c r="I513" s="49"/>
      <c r="J513" s="107"/>
      <c r="K513" s="246" t="str">
        <f>IF(LEN(TRIM(L513))&gt;0,MAX(K13:K512)+1,"")</f>
        <v/>
      </c>
      <c r="L513" s="110"/>
      <c r="M513" s="107"/>
      <c r="N513" s="150"/>
      <c r="X513" s="3">
        <v>1</v>
      </c>
    </row>
    <row r="514" spans="2:24" ht="15.75">
      <c r="B514" s="829"/>
      <c r="C514" s="55"/>
      <c r="D514" s="49" t="str" cm="1">
        <f t="array" ref="D514">IF(ROW()=ROW(D504),C507,INDEX(E504:E517,ROW()-ROW(D504)))</f>
        <v/>
      </c>
      <c r="E514" s="89" t="str">
        <f>IF(OR(D514="",C506="",C506&lt;=0,F514=""),"",TRIM(MID(D514,LEN(F514)+1+IF(MID(D514,LEN(F514)+1,1)=" ",1,0),99999)))</f>
        <v/>
      </c>
      <c r="F514" s="49" t="str">
        <f>IF(OR(G514="",G514=0,G514="0"),"",IF(LEN(G514)&lt;=C506,G514,IF(LEN(SUBSTITUTE(H514," ",""))=C506+1,LEFT(G514,C506),LEFT(G514,FIND("§",SUBSTITUTE(H514," ","§",LEN(H514)-LEN(SUBSTITUTE(H514," ",""))))-1))))</f>
        <v/>
      </c>
      <c r="G514" s="49" t="str">
        <f t="shared" si="13"/>
        <v/>
      </c>
      <c r="H514" s="49" t="str">
        <f>IF(OR(G514="",G514=0,G514="0"),"",LEFT(G514,C506+1))</f>
        <v/>
      </c>
      <c r="I514" s="49"/>
      <c r="J514" s="107"/>
      <c r="K514" s="246" t="str">
        <f>IF(LEN(TRIM(L514))&gt;0,MAX(K13:K513)+1,"")</f>
        <v/>
      </c>
      <c r="L514" s="110"/>
      <c r="M514" s="107"/>
      <c r="N514" s="150"/>
      <c r="X514" s="3">
        <v>1</v>
      </c>
    </row>
    <row r="515" spans="2:24" ht="15.75">
      <c r="B515" s="829"/>
      <c r="C515" s="55"/>
      <c r="D515" s="49" t="str" cm="1">
        <f t="array" ref="D515">IF(ROW()=ROW(D504),C507,INDEX(E504:E517,ROW()-ROW(D504)))</f>
        <v/>
      </c>
      <c r="E515" s="89" t="str">
        <f>IF(OR(D515="",C506="",C506&lt;=0,F515=""),"",TRIM(MID(D515,LEN(F515)+1+IF(MID(D515,LEN(F515)+1,1)=" ",1,0),99999)))</f>
        <v/>
      </c>
      <c r="F515" s="49" t="str">
        <f>IF(OR(G515="",G515=0,G515="0"),"",IF(LEN(G515)&lt;=C506,G515,IF(LEN(SUBSTITUTE(H515," ",""))=C506+1,LEFT(G515,C506),LEFT(G515,FIND("§",SUBSTITUTE(H515," ","§",LEN(H515)-LEN(SUBSTITUTE(H515," ",""))))-1))))</f>
        <v/>
      </c>
      <c r="G515" s="49" t="str">
        <f t="shared" si="13"/>
        <v/>
      </c>
      <c r="H515" s="49" t="str">
        <f>IF(OR(G515="",G515=0,G515="0"),"",LEFT(G515,C506+1))</f>
        <v/>
      </c>
      <c r="I515" s="49"/>
      <c r="J515" s="107"/>
      <c r="K515" s="246" t="str">
        <f>IF(LEN(TRIM(L515))&gt;0,MAX(K13:K514)+1,"")</f>
        <v/>
      </c>
      <c r="L515" s="110"/>
      <c r="M515" s="107"/>
      <c r="N515" s="150"/>
      <c r="X515" s="3">
        <v>1</v>
      </c>
    </row>
    <row r="516" spans="2:24" ht="15.75">
      <c r="B516" s="829"/>
      <c r="C516" s="55"/>
      <c r="D516" s="49" t="str" cm="1">
        <f t="array" ref="D516">IF(ROW()=ROW(D504),C507,INDEX(E504:E517,ROW()-ROW(D504)))</f>
        <v/>
      </c>
      <c r="E516" s="89" t="str">
        <f>IF(OR(D516="",C506="",C506&lt;=0,F516=""),"",TRIM(MID(D516,LEN(F516)+1+IF(MID(D516,LEN(F516)+1,1)=" ",1,0),99999)))</f>
        <v/>
      </c>
      <c r="F516" s="49" t="str">
        <f>IF(OR(G516="",G516=0,G516="0"),"",IF(LEN(G516)&lt;=C506,G516,IF(LEN(SUBSTITUTE(H516," ",""))=C506+1,LEFT(G516,C506),LEFT(G516,FIND("§",SUBSTITUTE(H516," ","§",LEN(H516)-LEN(SUBSTITUTE(H516," ",""))))-1))))</f>
        <v/>
      </c>
      <c r="G516" s="49" t="str">
        <f t="shared" si="13"/>
        <v/>
      </c>
      <c r="H516" s="49" t="str">
        <f>IF(OR(G516="",G516=0,G516="0"),"",LEFT(G516,C506+1))</f>
        <v/>
      </c>
      <c r="I516" s="49"/>
      <c r="J516" s="107"/>
      <c r="K516" s="246" t="str">
        <f>IF(LEN(TRIM(L516))&gt;0,MAX(K13:K515)+1,"")</f>
        <v/>
      </c>
      <c r="L516" s="110"/>
      <c r="M516" s="107"/>
      <c r="N516" s="150"/>
      <c r="X516" s="3">
        <v>1</v>
      </c>
    </row>
    <row r="517" spans="2:24" ht="15.75">
      <c r="B517" s="829"/>
      <c r="C517" s="55"/>
      <c r="D517" s="49" t="str" cm="1">
        <f t="array" ref="D517">IF(ROW()=ROW(D504),C507,INDEX(E504:E517,ROW()-ROW(D504)))</f>
        <v/>
      </c>
      <c r="E517" s="89" t="str">
        <f>IF(OR(D517="",C506="",C506&lt;=0,F517=""),"",TRIM(MID(D517,LEN(F517)+1+IF(MID(D517,LEN(F517)+1,1)=" ",1,0),99999)))</f>
        <v/>
      </c>
      <c r="F517" s="49" t="str">
        <f>IF(OR(G517="",G517=0,G517="0"),"",IF(LEN(G517)&lt;=C506,G517,IF(LEN(SUBSTITUTE(H517," ",""))=C506+1,LEFT(G517,C506),LEFT(G517,FIND("§",SUBSTITUTE(H517," ","§",LEN(H517)-LEN(SUBSTITUTE(H517," ",""))))-1))))</f>
        <v/>
      </c>
      <c r="G517" s="49" t="str">
        <f t="shared" si="13"/>
        <v/>
      </c>
      <c r="H517" s="49" t="str">
        <f>IF(OR(G517="",G517=0,G517="0"),"",LEFT(G517,C506+1))</f>
        <v/>
      </c>
      <c r="I517" s="49"/>
      <c r="J517" s="107"/>
      <c r="K517" s="246" t="str">
        <f>IF(LEN(TRIM(L517))&gt;0,MAX(K13:K516)+1,"")</f>
        <v/>
      </c>
      <c r="L517" s="110"/>
      <c r="M517" s="107"/>
      <c r="N517" s="150"/>
      <c r="X517" s="3">
        <v>1</v>
      </c>
    </row>
    <row r="518" spans="2:24" ht="15.75">
      <c r="B518" s="829"/>
      <c r="C518" s="88" t="str">
        <f>IF(TRIM(SUBSTITUTE(J50,CHAR(160),""))="","",J50)</f>
        <v/>
      </c>
      <c r="D518" s="49" t="str" cm="1">
        <f t="array" ref="D518">IF(ROW()=ROW(D518),C521,INDEX(E518:E531,ROW()-ROW(D518)))</f>
        <v/>
      </c>
      <c r="E518" s="89" t="str">
        <f>IF(OR(D518="",C520="",C520&lt;=0,F518=""),"",TRIM(MID(D518,LEN(F518)+1+IF(MID(D518,LEN(F518)+1,1)=" ",1,0),99999)))</f>
        <v/>
      </c>
      <c r="F518" s="49" t="str">
        <f>IF(OR(G518="",G518=0,G518="0"),"",IF(LEN(G518)&lt;=C520,G518,IF(LEN(SUBSTITUTE(H518," ",""))=C520+1,LEFT(G518,C520),LEFT(G518,FIND("§",SUBSTITUTE(H518," ","§",LEN(H518)-LEN(SUBSTITUTE(H518," ",""))))-1))))</f>
        <v/>
      </c>
      <c r="G518" s="49" t="str">
        <f t="shared" si="13"/>
        <v/>
      </c>
      <c r="H518" s="49" t="str">
        <f>IF(OR(G518="",G518=0,G518="0"),"",LEFT(G518,C520+1))</f>
        <v/>
      </c>
      <c r="I518" s="49"/>
      <c r="J518" s="107"/>
      <c r="K518" s="246" t="str">
        <f>IF(LEN(TRIM(L518))&gt;0,MAX(K13:K517)+1,"")</f>
        <v/>
      </c>
      <c r="L518" s="110"/>
      <c r="M518" s="107"/>
      <c r="N518" s="150"/>
      <c r="X518" s="3">
        <v>1</v>
      </c>
    </row>
    <row r="519" spans="2:24" ht="15.75">
      <c r="B519" s="829"/>
      <c r="C519" s="55" t="str">
        <f>TRIM(SUBSTITUTE(SUBSTITUTE(SUBSTITUTE(SUBSTITUTE(SUBSTITUTE(SUBSTITUTE(SUBSTITUTE(SUBSTITUTE(SUBSTITUTE(CLEAN(IF(OR(LEFT(C518,1)="-",LEFT(C518,1)="="),MID(C518,2,99999),C518)),"—","-"),"–","-"),CHAR(160)," "),CHAR(9)," "),CHAR(13)," "),CHAR(10)," ")," "," ")," "," ")," "," "))</f>
        <v/>
      </c>
      <c r="D519" s="49" t="str" cm="1">
        <f t="array" ref="D519">IF(ROW()=ROW(D518),C521,INDEX(E518:E531,ROW()-ROW(D518)))</f>
        <v/>
      </c>
      <c r="E519" s="89" t="str">
        <f>IF(OR(D519="",C520="",C520&lt;=0,F519=""),"",TRIM(MID(D519,LEN(F519)+1+IF(MID(D519,LEN(F519)+1,1)=" ",1,0),99999)))</f>
        <v/>
      </c>
      <c r="F519" s="49" t="str">
        <f>IF(OR(G519="",G519=0,G519="0"),"",IF(LEN(G519)&lt;=C520,G519,IF(LEN(SUBSTITUTE(H519," ",""))=C520+1,LEFT(G519,C520),LEFT(G519,FIND("§",SUBSTITUTE(H519," ","§",LEN(H519)-LEN(SUBSTITUTE(H519," ",""))))-1))))</f>
        <v/>
      </c>
      <c r="G519" s="49" t="str">
        <f t="shared" si="13"/>
        <v/>
      </c>
      <c r="H519" s="49" t="str">
        <f>IF(OR(G519="",G519=0,G519="0"),"",LEFT(G519,C520+1))</f>
        <v/>
      </c>
      <c r="I519" s="49"/>
      <c r="J519" s="107"/>
      <c r="K519" s="246" t="str">
        <f>IF(LEN(TRIM(L519))&gt;0,MAX(K13:K518)+1,"")</f>
        <v/>
      </c>
      <c r="L519" s="110"/>
      <c r="M519" s="107"/>
      <c r="N519" s="150"/>
      <c r="X519" s="3">
        <v>1</v>
      </c>
    </row>
    <row r="520" spans="2:24" ht="15.75">
      <c r="B520" s="829"/>
      <c r="C520" s="92">
        <f>C11</f>
        <v>120</v>
      </c>
      <c r="D520" s="49" t="str" cm="1">
        <f t="array" ref="D520">IF(ROW()=ROW(D518),C521,INDEX(E518:E531,ROW()-ROW(D518)))</f>
        <v/>
      </c>
      <c r="E520" s="89" t="str">
        <f>IF(OR(D520="",C520="",C520&lt;=0,F520=""),"",TRIM(MID(D520,LEN(F520)+1+IF(MID(D520,LEN(F520)+1,1)=" ",1,0),99999)))</f>
        <v/>
      </c>
      <c r="F520" s="49" t="str">
        <f>IF(OR(G520="",G520=0,G520="0"),"",IF(LEN(G520)&lt;=C520,G520,IF(LEN(SUBSTITUTE(H520," ",""))=C520+1,LEFT(G520,C520),LEFT(G520,FIND("§",SUBSTITUTE(H520," ","§",LEN(H520)-LEN(SUBSTITUTE(H520," ",""))))-1))))</f>
        <v/>
      </c>
      <c r="G520" s="49" t="str">
        <f t="shared" si="13"/>
        <v/>
      </c>
      <c r="H520" s="49" t="str">
        <f>IF(OR(G520="",G520=0,G520="0"),"",LEFT(G520,C520+1))</f>
        <v/>
      </c>
      <c r="I520" s="49"/>
      <c r="J520" s="107"/>
      <c r="K520" s="246" t="str">
        <f>IF(LEN(TRIM(L520))&gt;0,MAX(K13:K519)+1,"")</f>
        <v/>
      </c>
      <c r="L520" s="110"/>
      <c r="M520" s="107"/>
      <c r="N520" s="150"/>
      <c r="X520" s="3">
        <v>1</v>
      </c>
    </row>
    <row r="521" spans="2:24" ht="15.75">
      <c r="B521" s="829"/>
      <c r="C521" s="55" t="str">
        <f>IF(UPPER(TRIM(C12))="X",C525,C519)</f>
        <v/>
      </c>
      <c r="D521" s="49" t="str" cm="1">
        <f t="array" ref="D521">IF(ROW()=ROW(D518),C521,INDEX(E518:E531,ROW()-ROW(D518)))</f>
        <v/>
      </c>
      <c r="E521" s="89" t="str">
        <f>IF(OR(D521="",C520="",C520&lt;=0,F521=""),"",TRIM(MID(D521,LEN(F521)+1+IF(MID(D521,LEN(F521)+1,1)=" ",1,0),99999)))</f>
        <v/>
      </c>
      <c r="F521" s="49" t="str">
        <f>IF(OR(G521="",G521=0,G521="0"),"",IF(LEN(G521)&lt;=C520,G521,IF(LEN(SUBSTITUTE(H521," ",""))=C520+1,LEFT(G521,C520),LEFT(G521,FIND("§",SUBSTITUTE(H521," ","§",LEN(H521)-LEN(SUBSTITUTE(H521," ",""))))-1))))</f>
        <v/>
      </c>
      <c r="G521" s="49" t="str">
        <f t="shared" si="13"/>
        <v/>
      </c>
      <c r="H521" s="49" t="str">
        <f>IF(OR(G521="",G521=0,G521="0"),"",LEFT(G521,C520+1))</f>
        <v/>
      </c>
      <c r="I521" s="49"/>
      <c r="J521" s="107"/>
      <c r="K521" s="246" t="str">
        <f>IF(LEN(TRIM(L521))&gt;0,MAX(K13:K520)+1,"")</f>
        <v/>
      </c>
      <c r="L521" s="110"/>
      <c r="M521" s="107"/>
      <c r="N521" s="150"/>
      <c r="X521" s="3">
        <v>1</v>
      </c>
    </row>
    <row r="522" spans="2:24" ht="15.75">
      <c r="B522" s="829"/>
      <c r="C522" s="94" t="str">
        <f>TRIM(SUBSTITUTE(SUBSTITUTE(SUBSTITUTE(SUBSTITUTE(SUBSTITUTE(SUBSTITUTE(SUBSTITUTE(SUBSTITUTE(SUBSTITUTE(SUBSTITUTE(C519,","," "),";"," "),":"," "),"!"," "),"?"," "),"…"," "),"»"," "),"«"," "),"/"," "),"."," "))</f>
        <v/>
      </c>
      <c r="D522" s="49" t="str" cm="1">
        <f t="array" ref="D522">IF(ROW()=ROW(D518),C521,INDEX(E518:E531,ROW()-ROW(D518)))</f>
        <v/>
      </c>
      <c r="E522" s="89" t="str">
        <f>IF(OR(D522="",C520="",C520&lt;=0,F522=""),"",TRIM(MID(D522,LEN(F522)+1+IF(MID(D522,LEN(F522)+1,1)=" ",1,0),99999)))</f>
        <v/>
      </c>
      <c r="F522" s="49" t="str">
        <f>IF(OR(G522="",G522=0,G522="0"),"",IF(LEN(G522)&lt;=C520,G522,IF(LEN(SUBSTITUTE(H522," ",""))=C520+1,LEFT(G522,C520),LEFT(G522,FIND("§",SUBSTITUTE(H522," ","§",LEN(H522)-LEN(SUBSTITUTE(H522," ",""))))-1))))</f>
        <v/>
      </c>
      <c r="G522" s="49" t="str">
        <f t="shared" si="13"/>
        <v/>
      </c>
      <c r="H522" s="49" t="str">
        <f>IF(OR(G522="",G522=0,G522="0"),"",LEFT(G522,C520+1))</f>
        <v/>
      </c>
      <c r="I522" s="49"/>
      <c r="J522" s="107"/>
      <c r="K522" s="246" t="str">
        <f>IF(LEN(TRIM(L522))&gt;0,MAX(K13:K521)+1,"")</f>
        <v/>
      </c>
      <c r="L522" s="110"/>
      <c r="M522" s="107"/>
      <c r="N522" s="150"/>
      <c r="X522" s="3">
        <v>1</v>
      </c>
    </row>
    <row r="523" spans="2:24" ht="15.75">
      <c r="B523" s="829"/>
      <c r="C523" s="49" t="str">
        <f>TRIM(SUBSTITUTE(SUBSTITUTE(SUBSTITUTE(SUBSTITUTE(SUBSTITUTE(SUBSTITUTE(SUBSTITUTE(SUBSTITUTE(C522,"("," "),")"," "),CHAR(34)," "),"-"," "),"_"," "),"&lt;"," "),"&gt;"," "),"="," "))</f>
        <v/>
      </c>
      <c r="D523" s="49" t="str" cm="1">
        <f t="array" ref="D523">IF(ROW()=ROW(D518),C521,INDEX(E518:E531,ROW()-ROW(D518)))</f>
        <v/>
      </c>
      <c r="E523" s="89" t="str">
        <f>IF(OR(D523="",C520="",C520&lt;=0,F523=""),"",TRIM(MID(D523,LEN(F523)+1+IF(MID(D523,LEN(F523)+1,1)=" ",1,0),99999)))</f>
        <v/>
      </c>
      <c r="F523" s="49" t="str">
        <f>IF(OR(G523="",G523=0,G523="0"),"",IF(LEN(G523)&lt;=C520,G523,IF(LEN(SUBSTITUTE(H523," ",""))=C520+1,LEFT(G523,C520),LEFT(G523,FIND("§",SUBSTITUTE(H523," ","§",LEN(H523)-LEN(SUBSTITUTE(H523," ",""))))-1))))</f>
        <v/>
      </c>
      <c r="G523" s="49" t="str">
        <f t="shared" si="13"/>
        <v/>
      </c>
      <c r="H523" s="49" t="str">
        <f>IF(OR(G523="",G523=0,G523="0"),"",LEFT(G523,C520+1))</f>
        <v/>
      </c>
      <c r="I523" s="49"/>
      <c r="J523" s="107"/>
      <c r="K523" s="246" t="str">
        <f>IF(LEN(TRIM(L523))&gt;0,MAX(K13:K522)+1,"")</f>
        <v/>
      </c>
      <c r="L523" s="110"/>
      <c r="M523" s="107"/>
      <c r="N523" s="150"/>
      <c r="X523" s="3">
        <v>1</v>
      </c>
    </row>
    <row r="524" spans="2:24" ht="15.75">
      <c r="B524" s="829"/>
      <c r="C524" s="55" t="str">
        <f>TRIM(SUBSTITUTE(SUBSTITUTE(SUBSTITUTE(SUBSTITUTE(C523,"►"," "),"▼"," "),"▲"," "),"◄"," "))</f>
        <v/>
      </c>
      <c r="D524" s="49" t="str" cm="1">
        <f t="array" ref="D524">IF(ROW()=ROW(D518),C521,INDEX(E518:E531,ROW()-ROW(D518)))</f>
        <v/>
      </c>
      <c r="E524" s="89" t="str">
        <f>IF(OR(D524="",C520="",C520&lt;=0,F524=""),"",TRIM(MID(D524,LEN(F524)+1+IF(MID(D524,LEN(F524)+1,1)=" ",1,0),99999)))</f>
        <v/>
      </c>
      <c r="F524" s="49" t="str">
        <f>IF(OR(G524="",G524=0,G524="0"),"",IF(LEN(G524)&lt;=C520,G524,IF(LEN(SUBSTITUTE(H524," ",""))=C520+1,LEFT(G524,C520),LEFT(G524,FIND("§",SUBSTITUTE(H524," ","§",LEN(H524)-LEN(SUBSTITUTE(H524," ",""))))-1))))</f>
        <v/>
      </c>
      <c r="G524" s="49" t="str">
        <f t="shared" si="13"/>
        <v/>
      </c>
      <c r="H524" s="49" t="str">
        <f>IF(OR(G524="",G524=0,G524="0"),"",LEFT(G524,C520+1))</f>
        <v/>
      </c>
      <c r="I524" s="49"/>
      <c r="J524" s="107"/>
      <c r="K524" s="246" t="str">
        <f>IF(LEN(TRIM(L524))&gt;0,MAX(K13:K523)+1,"")</f>
        <v/>
      </c>
      <c r="L524" s="110"/>
      <c r="M524" s="107"/>
      <c r="N524" s="150"/>
      <c r="X524" s="3">
        <v>1</v>
      </c>
    </row>
    <row r="525" spans="2:24" ht="15.75">
      <c r="B525" s="829"/>
      <c r="C525" s="55" t="str">
        <f>TRIM(SUBSTITUTE(SUBSTITUTE(C524,"“"," "),"”"," "))</f>
        <v/>
      </c>
      <c r="D525" s="49" t="str" cm="1">
        <f t="array" ref="D525">IF(ROW()=ROW(D518),C521,INDEX(E518:E531,ROW()-ROW(D518)))</f>
        <v/>
      </c>
      <c r="E525" s="89" t="str">
        <f>IF(OR(D525="",C520="",C520&lt;=0,F525=""),"",TRIM(MID(D525,LEN(F525)+1+IF(MID(D525,LEN(F525)+1,1)=" ",1,0),99999)))</f>
        <v/>
      </c>
      <c r="F525" s="49" t="str">
        <f>IF(OR(G525="",G525=0,G525="0"),"",IF(LEN(G525)&lt;=C520,G525,IF(LEN(SUBSTITUTE(H525," ",""))=C520+1,LEFT(G525,C520),LEFT(G525,FIND("§",SUBSTITUTE(H525," ","§",LEN(H525)-LEN(SUBSTITUTE(H525," ",""))))-1))))</f>
        <v/>
      </c>
      <c r="G525" s="49" t="str">
        <f t="shared" si="13"/>
        <v/>
      </c>
      <c r="H525" s="49" t="str">
        <f>IF(OR(G525="",G525=0,G525="0"),"",LEFT(G525,C520+1))</f>
        <v/>
      </c>
      <c r="I525" s="49"/>
      <c r="J525" s="107"/>
      <c r="K525" s="246" t="str">
        <f>IF(LEN(TRIM(L525))&gt;0,MAX(K13:K524)+1,"")</f>
        <v/>
      </c>
      <c r="L525" s="110"/>
      <c r="M525" s="107"/>
      <c r="N525" s="150"/>
      <c r="X525" s="3">
        <v>1</v>
      </c>
    </row>
    <row r="526" spans="2:24" ht="15.75">
      <c r="B526" s="829"/>
      <c r="C526" s="55"/>
      <c r="D526" s="49" t="str" cm="1">
        <f t="array" ref="D526">IF(ROW()=ROW(D518),C521,INDEX(E518:E531,ROW()-ROW(D518)))</f>
        <v/>
      </c>
      <c r="E526" s="89" t="str">
        <f>IF(OR(D526="",C520="",C520&lt;=0,F526=""),"",TRIM(MID(D526,LEN(F526)+1+IF(MID(D526,LEN(F526)+1,1)=" ",1,0),99999)))</f>
        <v/>
      </c>
      <c r="F526" s="49" t="str">
        <f>IF(OR(G526="",G526=0,G526="0"),"",IF(LEN(G526)&lt;=C520,G526,IF(LEN(SUBSTITUTE(H526," ",""))=C520+1,LEFT(G526,C520),LEFT(G526,FIND("§",SUBSTITUTE(H526," ","§",LEN(H526)-LEN(SUBSTITUTE(H526," ",""))))-1))))</f>
        <v/>
      </c>
      <c r="G526" s="49" t="str">
        <f t="shared" ref="G526:G589" si="14">IF(OR(D526="",D526=0),"",TRIM(SUBSTITUTE(SUBSTITUTE(D526,CHAR(160)," "),CHAR(10)," ")))</f>
        <v/>
      </c>
      <c r="H526" s="49" t="str">
        <f>IF(OR(G526="",G526=0,G526="0"),"",LEFT(G526,C520+1))</f>
        <v/>
      </c>
      <c r="I526" s="49"/>
      <c r="J526" s="107"/>
      <c r="K526" s="246" t="str">
        <f>IF(LEN(TRIM(L526))&gt;0,MAX(K13:K525)+1,"")</f>
        <v/>
      </c>
      <c r="L526" s="110"/>
      <c r="M526" s="107"/>
      <c r="N526" s="150"/>
      <c r="X526" s="3">
        <v>1</v>
      </c>
    </row>
    <row r="527" spans="2:24" ht="15.75">
      <c r="B527" s="829"/>
      <c r="C527" s="55"/>
      <c r="D527" s="49" t="str" cm="1">
        <f t="array" ref="D527">IF(ROW()=ROW(D518),C521,INDEX(E518:E531,ROW()-ROW(D518)))</f>
        <v/>
      </c>
      <c r="E527" s="89" t="str">
        <f>IF(OR(D527="",C520="",C520&lt;=0,F527=""),"",TRIM(MID(D527,LEN(F527)+1+IF(MID(D527,LEN(F527)+1,1)=" ",1,0),99999)))</f>
        <v/>
      </c>
      <c r="F527" s="49" t="str">
        <f>IF(OR(G527="",G527=0,G527="0"),"",IF(LEN(G527)&lt;=C520,G527,IF(LEN(SUBSTITUTE(H527," ",""))=C520+1,LEFT(G527,C520),LEFT(G527,FIND("§",SUBSTITUTE(H527," ","§",LEN(H527)-LEN(SUBSTITUTE(H527," ",""))))-1))))</f>
        <v/>
      </c>
      <c r="G527" s="49" t="str">
        <f t="shared" si="14"/>
        <v/>
      </c>
      <c r="H527" s="49" t="str">
        <f>IF(OR(G527="",G527=0,G527="0"),"",LEFT(G527,C520+1))</f>
        <v/>
      </c>
      <c r="I527" s="49"/>
      <c r="J527" s="107"/>
      <c r="K527" s="246" t="str">
        <f>IF(LEN(TRIM(L527))&gt;0,MAX(K13:K526)+1,"")</f>
        <v/>
      </c>
      <c r="L527" s="110"/>
      <c r="M527" s="107"/>
      <c r="N527" s="150"/>
      <c r="X527" s="3">
        <v>1</v>
      </c>
    </row>
    <row r="528" spans="2:24" ht="15.75">
      <c r="B528" s="829"/>
      <c r="C528" s="55"/>
      <c r="D528" s="49" t="str" cm="1">
        <f t="array" ref="D528">IF(ROW()=ROW(D518),C521,INDEX(E518:E531,ROW()-ROW(D518)))</f>
        <v/>
      </c>
      <c r="E528" s="89" t="str">
        <f>IF(OR(D528="",C520="",C520&lt;=0,F528=""),"",TRIM(MID(D528,LEN(F528)+1+IF(MID(D528,LEN(F528)+1,1)=" ",1,0),99999)))</f>
        <v/>
      </c>
      <c r="F528" s="49" t="str">
        <f>IF(OR(G528="",G528=0,G528="0"),"",IF(LEN(G528)&lt;=C520,G528,IF(LEN(SUBSTITUTE(H528," ",""))=C520+1,LEFT(G528,C520),LEFT(G528,FIND("§",SUBSTITUTE(H528," ","§",LEN(H528)-LEN(SUBSTITUTE(H528," ",""))))-1))))</f>
        <v/>
      </c>
      <c r="G528" s="49" t="str">
        <f t="shared" si="14"/>
        <v/>
      </c>
      <c r="H528" s="49" t="str">
        <f>IF(OR(G528="",G528=0,G528="0"),"",LEFT(G528,C520+1))</f>
        <v/>
      </c>
      <c r="I528" s="49"/>
      <c r="J528" s="107"/>
      <c r="K528" s="246" t="str">
        <f>IF(LEN(TRIM(L528))&gt;0,MAX(K13:K527)+1,"")</f>
        <v/>
      </c>
      <c r="L528" s="110"/>
      <c r="M528" s="107"/>
      <c r="N528" s="150"/>
      <c r="X528" s="3">
        <v>1</v>
      </c>
    </row>
    <row r="529" spans="2:24" ht="15.75">
      <c r="B529" s="829"/>
      <c r="C529" s="55"/>
      <c r="D529" s="49" t="str" cm="1">
        <f t="array" ref="D529">IF(ROW()=ROW(D518),C521,INDEX(E518:E531,ROW()-ROW(D518)))</f>
        <v/>
      </c>
      <c r="E529" s="89" t="str">
        <f>IF(OR(D529="",C520="",C520&lt;=0,F529=""),"",TRIM(MID(D529,LEN(F529)+1+IF(MID(D529,LEN(F529)+1,1)=" ",1,0),99999)))</f>
        <v/>
      </c>
      <c r="F529" s="49" t="str">
        <f>IF(OR(G529="",G529=0,G529="0"),"",IF(LEN(G529)&lt;=C520,G529,IF(LEN(SUBSTITUTE(H529," ",""))=C520+1,LEFT(G529,C520),LEFT(G529,FIND("§",SUBSTITUTE(H529," ","§",LEN(H529)-LEN(SUBSTITUTE(H529," ",""))))-1))))</f>
        <v/>
      </c>
      <c r="G529" s="49" t="str">
        <f t="shared" si="14"/>
        <v/>
      </c>
      <c r="H529" s="49" t="str">
        <f>IF(OR(G529="",G529=0,G529="0"),"",LEFT(G529,C520+1))</f>
        <v/>
      </c>
      <c r="I529" s="49"/>
      <c r="J529" s="107"/>
      <c r="K529" s="246" t="str">
        <f>IF(LEN(TRIM(L529))&gt;0,MAX(K13:K528)+1,"")</f>
        <v/>
      </c>
      <c r="L529" s="110"/>
      <c r="M529" s="107"/>
      <c r="N529" s="150"/>
      <c r="X529" s="3">
        <v>1</v>
      </c>
    </row>
    <row r="530" spans="2:24" ht="15.75">
      <c r="B530" s="829"/>
      <c r="C530" s="55"/>
      <c r="D530" s="49" t="str" cm="1">
        <f t="array" ref="D530">IF(ROW()=ROW(D518),C521,INDEX(E518:E531,ROW()-ROW(D518)))</f>
        <v/>
      </c>
      <c r="E530" s="89" t="str">
        <f>IF(OR(D530="",C520="",C520&lt;=0,F530=""),"",TRIM(MID(D530,LEN(F530)+1+IF(MID(D530,LEN(F530)+1,1)=" ",1,0),99999)))</f>
        <v/>
      </c>
      <c r="F530" s="49" t="str">
        <f>IF(OR(G530="",G530=0,G530="0"),"",IF(LEN(G530)&lt;=C520,G530,IF(LEN(SUBSTITUTE(H530," ",""))=C520+1,LEFT(G530,C520),LEFT(G530,FIND("§",SUBSTITUTE(H530," ","§",LEN(H530)-LEN(SUBSTITUTE(H530," ",""))))-1))))</f>
        <v/>
      </c>
      <c r="G530" s="49" t="str">
        <f t="shared" si="14"/>
        <v/>
      </c>
      <c r="H530" s="49" t="str">
        <f>IF(OR(G530="",G530=0,G530="0"),"",LEFT(G530,C520+1))</f>
        <v/>
      </c>
      <c r="I530" s="49"/>
      <c r="J530" s="107"/>
      <c r="K530" s="246" t="str">
        <f>IF(LEN(TRIM(L530))&gt;0,MAX(K13:K529)+1,"")</f>
        <v/>
      </c>
      <c r="L530" s="110"/>
      <c r="M530" s="107"/>
      <c r="N530" s="150"/>
      <c r="X530" s="3">
        <v>1</v>
      </c>
    </row>
    <row r="531" spans="2:24" ht="15.75">
      <c r="B531" s="829"/>
      <c r="C531" s="55"/>
      <c r="D531" s="49" t="str" cm="1">
        <f t="array" ref="D531">IF(ROW()=ROW(D518),C521,INDEX(E518:E531,ROW()-ROW(D518)))</f>
        <v/>
      </c>
      <c r="E531" s="89" t="str">
        <f>IF(OR(D531="",C520="",C520&lt;=0,F531=""),"",TRIM(MID(D531,LEN(F531)+1+IF(MID(D531,LEN(F531)+1,1)=" ",1,0),99999)))</f>
        <v/>
      </c>
      <c r="F531" s="49" t="str">
        <f>IF(OR(G531="",G531=0,G531="0"),"",IF(LEN(G531)&lt;=C520,G531,IF(LEN(SUBSTITUTE(H531," ",""))=C520+1,LEFT(G531,C520),LEFT(G531,FIND("§",SUBSTITUTE(H531," ","§",LEN(H531)-LEN(SUBSTITUTE(H531," ",""))))-1))))</f>
        <v/>
      </c>
      <c r="G531" s="49" t="str">
        <f t="shared" si="14"/>
        <v/>
      </c>
      <c r="H531" s="49" t="str">
        <f>IF(OR(G531="",G531=0,G531="0"),"",LEFT(G531,C520+1))</f>
        <v/>
      </c>
      <c r="I531" s="49"/>
      <c r="J531" s="107"/>
      <c r="K531" s="246" t="str">
        <f>IF(LEN(TRIM(L531))&gt;0,MAX(K13:K530)+1,"")</f>
        <v/>
      </c>
      <c r="L531" s="110"/>
      <c r="M531" s="107"/>
      <c r="N531" s="150"/>
      <c r="X531" s="3">
        <v>1</v>
      </c>
    </row>
    <row r="532" spans="2:24" ht="15.75">
      <c r="B532" s="829"/>
      <c r="C532" s="88" t="str">
        <f>IF(TRIM(SUBSTITUTE(J51,CHAR(160),""))="","",J51)</f>
        <v/>
      </c>
      <c r="D532" s="49" t="str" cm="1">
        <f t="array" ref="D532">IF(ROW()=ROW(D532),C535,INDEX(E532:E545,ROW()-ROW(D532)))</f>
        <v/>
      </c>
      <c r="E532" s="89" t="str">
        <f>IF(OR(D532="",C534="",C534&lt;=0,F532=""),"",TRIM(MID(D532,LEN(F532)+1+IF(MID(D532,LEN(F532)+1,1)=" ",1,0),99999)))</f>
        <v/>
      </c>
      <c r="F532" s="49" t="str">
        <f>IF(OR(G532="",G532=0,G532="0"),"",IF(LEN(G532)&lt;=C534,G532,IF(LEN(SUBSTITUTE(H532," ",""))=C534+1,LEFT(G532,C534),LEFT(G532,FIND("§",SUBSTITUTE(H532," ","§",LEN(H532)-LEN(SUBSTITUTE(H532," ",""))))-1))))</f>
        <v/>
      </c>
      <c r="G532" s="49" t="str">
        <f t="shared" si="14"/>
        <v/>
      </c>
      <c r="H532" s="49" t="str">
        <f>IF(OR(G532="",G532=0,G532="0"),"",LEFT(G532,C534+1))</f>
        <v/>
      </c>
      <c r="I532" s="49"/>
      <c r="J532" s="107"/>
      <c r="K532" s="246" t="str">
        <f>IF(LEN(TRIM(L532))&gt;0,MAX(K13:K531)+1,"")</f>
        <v/>
      </c>
      <c r="L532" s="110"/>
      <c r="M532" s="107"/>
      <c r="N532" s="150"/>
      <c r="X532" s="3">
        <v>1</v>
      </c>
    </row>
    <row r="533" spans="2:24" ht="15.75">
      <c r="B533" s="829"/>
      <c r="C533" s="55" t="str">
        <f>TRIM(SUBSTITUTE(SUBSTITUTE(SUBSTITUTE(SUBSTITUTE(SUBSTITUTE(SUBSTITUTE(SUBSTITUTE(SUBSTITUTE(SUBSTITUTE(CLEAN(IF(OR(LEFT(C532,1)="-",LEFT(C532,1)="="),MID(C532,2,99999),C532)),"—","-"),"–","-"),CHAR(160)," "),CHAR(9)," "),CHAR(13)," "),CHAR(10)," ")," "," ")," "," ")," "," "))</f>
        <v/>
      </c>
      <c r="D533" s="49" t="str" cm="1">
        <f t="array" ref="D533">IF(ROW()=ROW(D532),C535,INDEX(E532:E545,ROW()-ROW(D532)))</f>
        <v/>
      </c>
      <c r="E533" s="89" t="str">
        <f>IF(OR(D533="",C534="",C534&lt;=0,F533=""),"",TRIM(MID(D533,LEN(F533)+1+IF(MID(D533,LEN(F533)+1,1)=" ",1,0),99999)))</f>
        <v/>
      </c>
      <c r="F533" s="49" t="str">
        <f>IF(OR(G533="",G533=0,G533="0"),"",IF(LEN(G533)&lt;=C534,G533,IF(LEN(SUBSTITUTE(H533," ",""))=C534+1,LEFT(G533,C534),LEFT(G533,FIND("§",SUBSTITUTE(H533," ","§",LEN(H533)-LEN(SUBSTITUTE(H533," ",""))))-1))))</f>
        <v/>
      </c>
      <c r="G533" s="49" t="str">
        <f t="shared" si="14"/>
        <v/>
      </c>
      <c r="H533" s="49" t="str">
        <f>IF(OR(G533="",G533=0,G533="0"),"",LEFT(G533,C534+1))</f>
        <v/>
      </c>
      <c r="I533" s="49"/>
      <c r="J533" s="107"/>
      <c r="K533" s="246" t="str">
        <f>IF(LEN(TRIM(L533))&gt;0,MAX(K13:K532)+1,"")</f>
        <v/>
      </c>
      <c r="L533" s="110"/>
      <c r="M533" s="107"/>
      <c r="N533" s="150"/>
      <c r="X533" s="3">
        <v>1</v>
      </c>
    </row>
    <row r="534" spans="2:24" ht="15.75">
      <c r="B534" s="829"/>
      <c r="C534" s="92">
        <f>C11</f>
        <v>120</v>
      </c>
      <c r="D534" s="49" t="str" cm="1">
        <f t="array" ref="D534">IF(ROW()=ROW(D532),C535,INDEX(E532:E545,ROW()-ROW(D532)))</f>
        <v/>
      </c>
      <c r="E534" s="89" t="str">
        <f>IF(OR(D534="",C534="",C534&lt;=0,F534=""),"",TRIM(MID(D534,LEN(F534)+1+IF(MID(D534,LEN(F534)+1,1)=" ",1,0),99999)))</f>
        <v/>
      </c>
      <c r="F534" s="49" t="str">
        <f>IF(OR(G534="",G534=0,G534="0"),"",IF(LEN(G534)&lt;=C534,G534,IF(LEN(SUBSTITUTE(H534," ",""))=C534+1,LEFT(G534,C534),LEFT(G534,FIND("§",SUBSTITUTE(H534," ","§",LEN(H534)-LEN(SUBSTITUTE(H534," ",""))))-1))))</f>
        <v/>
      </c>
      <c r="G534" s="49" t="str">
        <f t="shared" si="14"/>
        <v/>
      </c>
      <c r="H534" s="49" t="str">
        <f>IF(OR(G534="",G534=0,G534="0"),"",LEFT(G534,C534+1))</f>
        <v/>
      </c>
      <c r="I534" s="49"/>
      <c r="J534" s="107"/>
      <c r="K534" s="246" t="str">
        <f>IF(LEN(TRIM(L534))&gt;0,MAX(K13:K533)+1,"")</f>
        <v/>
      </c>
      <c r="L534" s="110"/>
      <c r="M534" s="107"/>
      <c r="N534" s="150"/>
      <c r="X534" s="3">
        <v>1</v>
      </c>
    </row>
    <row r="535" spans="2:24" ht="15.75">
      <c r="B535" s="829"/>
      <c r="C535" s="55" t="str">
        <f>IF(UPPER(TRIM(C12))="X",C539,C533)</f>
        <v/>
      </c>
      <c r="D535" s="49" t="str" cm="1">
        <f t="array" ref="D535">IF(ROW()=ROW(D532),C535,INDEX(E532:E545,ROW()-ROW(D532)))</f>
        <v/>
      </c>
      <c r="E535" s="89" t="str">
        <f>IF(OR(D535="",C534="",C534&lt;=0,F535=""),"",TRIM(MID(D535,LEN(F535)+1+IF(MID(D535,LEN(F535)+1,1)=" ",1,0),99999)))</f>
        <v/>
      </c>
      <c r="F535" s="49" t="str">
        <f>IF(OR(G535="",G535=0,G535="0"),"",IF(LEN(G535)&lt;=C534,G535,IF(LEN(SUBSTITUTE(H535," ",""))=C534+1,LEFT(G535,C534),LEFT(G535,FIND("§",SUBSTITUTE(H535," ","§",LEN(H535)-LEN(SUBSTITUTE(H535," ",""))))-1))))</f>
        <v/>
      </c>
      <c r="G535" s="49" t="str">
        <f t="shared" si="14"/>
        <v/>
      </c>
      <c r="H535" s="49" t="str">
        <f>IF(OR(G535="",G535=0,G535="0"),"",LEFT(G535,C534+1))</f>
        <v/>
      </c>
      <c r="I535" s="49"/>
      <c r="J535" s="107"/>
      <c r="K535" s="246" t="str">
        <f>IF(LEN(TRIM(L535))&gt;0,MAX(K13:K534)+1,"")</f>
        <v/>
      </c>
      <c r="L535" s="110"/>
      <c r="M535" s="107"/>
      <c r="N535" s="150"/>
      <c r="X535" s="3">
        <v>1</v>
      </c>
    </row>
    <row r="536" spans="2:24" ht="15.75">
      <c r="B536" s="829"/>
      <c r="C536" s="94" t="str">
        <f>TRIM(SUBSTITUTE(SUBSTITUTE(SUBSTITUTE(SUBSTITUTE(SUBSTITUTE(SUBSTITUTE(SUBSTITUTE(SUBSTITUTE(SUBSTITUTE(SUBSTITUTE(C533,","," "),";"," "),":"," "),"!"," "),"?"," "),"…"," "),"»"," "),"«"," "),"/"," "),"."," "))</f>
        <v/>
      </c>
      <c r="D536" s="49" t="str" cm="1">
        <f t="array" ref="D536">IF(ROW()=ROW(D532),C535,INDEX(E532:E545,ROW()-ROW(D532)))</f>
        <v/>
      </c>
      <c r="E536" s="89" t="str">
        <f>IF(OR(D536="",C534="",C534&lt;=0,F536=""),"",TRIM(MID(D536,LEN(F536)+1+IF(MID(D536,LEN(F536)+1,1)=" ",1,0),99999)))</f>
        <v/>
      </c>
      <c r="F536" s="49" t="str">
        <f>IF(OR(G536="",G536=0,G536="0"),"",IF(LEN(G536)&lt;=C534,G536,IF(LEN(SUBSTITUTE(H536," ",""))=C534+1,LEFT(G536,C534),LEFT(G536,FIND("§",SUBSTITUTE(H536," ","§",LEN(H536)-LEN(SUBSTITUTE(H536," ",""))))-1))))</f>
        <v/>
      </c>
      <c r="G536" s="49" t="str">
        <f t="shared" si="14"/>
        <v/>
      </c>
      <c r="H536" s="49" t="str">
        <f>IF(OR(G536="",G536=0,G536="0"),"",LEFT(G536,C534+1))</f>
        <v/>
      </c>
      <c r="I536" s="49"/>
      <c r="J536" s="107"/>
      <c r="K536" s="246" t="str">
        <f>IF(LEN(TRIM(L536))&gt;0,MAX(K13:K535)+1,"")</f>
        <v/>
      </c>
      <c r="L536" s="110"/>
      <c r="M536" s="107"/>
      <c r="N536" s="150"/>
      <c r="X536" s="3">
        <v>1</v>
      </c>
    </row>
    <row r="537" spans="2:24" ht="15.75">
      <c r="B537" s="829"/>
      <c r="C537" s="49" t="str">
        <f>TRIM(SUBSTITUTE(SUBSTITUTE(SUBSTITUTE(SUBSTITUTE(SUBSTITUTE(SUBSTITUTE(SUBSTITUTE(SUBSTITUTE(C536,"("," "),")"," "),CHAR(34)," "),"-"," "),"_"," "),"&lt;"," "),"&gt;"," "),"="," "))</f>
        <v/>
      </c>
      <c r="D537" s="49" t="str" cm="1">
        <f t="array" ref="D537">IF(ROW()=ROW(D532),C535,INDEX(E532:E545,ROW()-ROW(D532)))</f>
        <v/>
      </c>
      <c r="E537" s="89" t="str">
        <f>IF(OR(D537="",C534="",C534&lt;=0,F537=""),"",TRIM(MID(D537,LEN(F537)+1+IF(MID(D537,LEN(F537)+1,1)=" ",1,0),99999)))</f>
        <v/>
      </c>
      <c r="F537" s="49" t="str">
        <f>IF(OR(G537="",G537=0,G537="0"),"",IF(LEN(G537)&lt;=C534,G537,IF(LEN(SUBSTITUTE(H537," ",""))=C534+1,LEFT(G537,C534),LEFT(G537,FIND("§",SUBSTITUTE(H537," ","§",LEN(H537)-LEN(SUBSTITUTE(H537," ",""))))-1))))</f>
        <v/>
      </c>
      <c r="G537" s="49" t="str">
        <f t="shared" si="14"/>
        <v/>
      </c>
      <c r="H537" s="49" t="str">
        <f>IF(OR(G537="",G537=0,G537="0"),"",LEFT(G537,C534+1))</f>
        <v/>
      </c>
      <c r="I537" s="49"/>
      <c r="J537" s="107"/>
      <c r="K537" s="246" t="str">
        <f>IF(LEN(TRIM(L537))&gt;0,MAX(K13:K536)+1,"")</f>
        <v/>
      </c>
      <c r="L537" s="110"/>
      <c r="M537" s="107"/>
      <c r="N537" s="150"/>
      <c r="X537" s="3">
        <v>1</v>
      </c>
    </row>
    <row r="538" spans="2:24" ht="15.75">
      <c r="B538" s="829"/>
      <c r="C538" s="55" t="str">
        <f>TRIM(SUBSTITUTE(SUBSTITUTE(SUBSTITUTE(SUBSTITUTE(C537,"►"," "),"▼"," "),"▲"," "),"◄"," "))</f>
        <v/>
      </c>
      <c r="D538" s="49" t="str" cm="1">
        <f t="array" ref="D538">IF(ROW()=ROW(D532),C535,INDEX(E532:E545,ROW()-ROW(D532)))</f>
        <v/>
      </c>
      <c r="E538" s="89" t="str">
        <f>IF(OR(D538="",C534="",C534&lt;=0,F538=""),"",TRIM(MID(D538,LEN(F538)+1+IF(MID(D538,LEN(F538)+1,1)=" ",1,0),99999)))</f>
        <v/>
      </c>
      <c r="F538" s="49" t="str">
        <f>IF(OR(G538="",G538=0,G538="0"),"",IF(LEN(G538)&lt;=C534,G538,IF(LEN(SUBSTITUTE(H538," ",""))=C534+1,LEFT(G538,C534),LEFT(G538,FIND("§",SUBSTITUTE(H538," ","§",LEN(H538)-LEN(SUBSTITUTE(H538," ",""))))-1))))</f>
        <v/>
      </c>
      <c r="G538" s="49" t="str">
        <f t="shared" si="14"/>
        <v/>
      </c>
      <c r="H538" s="49" t="str">
        <f>IF(OR(G538="",G538=0,G538="0"),"",LEFT(G538,C534+1))</f>
        <v/>
      </c>
      <c r="I538" s="49"/>
      <c r="J538" s="107"/>
      <c r="K538" s="246" t="str">
        <f>IF(LEN(TRIM(L538))&gt;0,MAX(K13:K537)+1,"")</f>
        <v/>
      </c>
      <c r="L538" s="110"/>
      <c r="M538" s="107"/>
      <c r="N538" s="150"/>
      <c r="X538" s="3">
        <v>1</v>
      </c>
    </row>
    <row r="539" spans="2:24" ht="15.75">
      <c r="B539" s="829"/>
      <c r="C539" s="55" t="str">
        <f>TRIM(SUBSTITUTE(SUBSTITUTE(C538,"“"," "),"”"," "))</f>
        <v/>
      </c>
      <c r="D539" s="49" t="str" cm="1">
        <f t="array" ref="D539">IF(ROW()=ROW(D532),C535,INDEX(E532:E545,ROW()-ROW(D532)))</f>
        <v/>
      </c>
      <c r="E539" s="89" t="str">
        <f>IF(OR(D539="",C534="",C534&lt;=0,F539=""),"",TRIM(MID(D539,LEN(F539)+1+IF(MID(D539,LEN(F539)+1,1)=" ",1,0),99999)))</f>
        <v/>
      </c>
      <c r="F539" s="49" t="str">
        <f>IF(OR(G539="",G539=0,G539="0"),"",IF(LEN(G539)&lt;=C534,G539,IF(LEN(SUBSTITUTE(H539," ",""))=C534+1,LEFT(G539,C534),LEFT(G539,FIND("§",SUBSTITUTE(H539," ","§",LEN(H539)-LEN(SUBSTITUTE(H539," ",""))))-1))))</f>
        <v/>
      </c>
      <c r="G539" s="49" t="str">
        <f t="shared" si="14"/>
        <v/>
      </c>
      <c r="H539" s="49" t="str">
        <f>IF(OR(G539="",G539=0,G539="0"),"",LEFT(G539,C534+1))</f>
        <v/>
      </c>
      <c r="I539" s="49"/>
      <c r="J539" s="107"/>
      <c r="K539" s="246" t="str">
        <f>IF(LEN(TRIM(L539))&gt;0,MAX(K13:K538)+1,"")</f>
        <v/>
      </c>
      <c r="L539" s="110"/>
      <c r="M539" s="107"/>
      <c r="N539" s="150"/>
      <c r="X539" s="3">
        <v>1</v>
      </c>
    </row>
    <row r="540" spans="2:24" ht="15.75">
      <c r="B540" s="829"/>
      <c r="C540" s="55"/>
      <c r="D540" s="49" t="str" cm="1">
        <f t="array" ref="D540">IF(ROW()=ROW(D532),C535,INDEX(E532:E545,ROW()-ROW(D532)))</f>
        <v/>
      </c>
      <c r="E540" s="89" t="str">
        <f>IF(OR(D540="",C534="",C534&lt;=0,F540=""),"",TRIM(MID(D540,LEN(F540)+1+IF(MID(D540,LEN(F540)+1,1)=" ",1,0),99999)))</f>
        <v/>
      </c>
      <c r="F540" s="49" t="str">
        <f>IF(OR(G540="",G540=0,G540="0"),"",IF(LEN(G540)&lt;=C534,G540,IF(LEN(SUBSTITUTE(H540," ",""))=C534+1,LEFT(G540,C534),LEFT(G540,FIND("§",SUBSTITUTE(H540," ","§",LEN(H540)-LEN(SUBSTITUTE(H540," ",""))))-1))))</f>
        <v/>
      </c>
      <c r="G540" s="49" t="str">
        <f t="shared" si="14"/>
        <v/>
      </c>
      <c r="H540" s="49" t="str">
        <f>IF(OR(G540="",G540=0,G540="0"),"",LEFT(G540,C534+1))</f>
        <v/>
      </c>
      <c r="I540" s="49"/>
      <c r="J540" s="107"/>
      <c r="K540" s="246" t="str">
        <f>IF(LEN(TRIM(L540))&gt;0,MAX(K13:K539)+1,"")</f>
        <v/>
      </c>
      <c r="L540" s="110"/>
      <c r="M540" s="107"/>
      <c r="N540" s="150"/>
      <c r="X540" s="3">
        <v>1</v>
      </c>
    </row>
    <row r="541" spans="2:24" ht="15.75">
      <c r="B541" s="829"/>
      <c r="C541" s="55"/>
      <c r="D541" s="49" t="str" cm="1">
        <f t="array" ref="D541">IF(ROW()=ROW(D532),C535,INDEX(E532:E545,ROW()-ROW(D532)))</f>
        <v/>
      </c>
      <c r="E541" s="89" t="str">
        <f>IF(OR(D541="",C534="",C534&lt;=0,F541=""),"",TRIM(MID(D541,LEN(F541)+1+IF(MID(D541,LEN(F541)+1,1)=" ",1,0),99999)))</f>
        <v/>
      </c>
      <c r="F541" s="49" t="str">
        <f>IF(OR(G541="",G541=0,G541="0"),"",IF(LEN(G541)&lt;=C534,G541,IF(LEN(SUBSTITUTE(H541," ",""))=C534+1,LEFT(G541,C534),LEFT(G541,FIND("§",SUBSTITUTE(H541," ","§",LEN(H541)-LEN(SUBSTITUTE(H541," ",""))))-1))))</f>
        <v/>
      </c>
      <c r="G541" s="49" t="str">
        <f t="shared" si="14"/>
        <v/>
      </c>
      <c r="H541" s="49" t="str">
        <f>IF(OR(G541="",G541=0,G541="0"),"",LEFT(G541,C534+1))</f>
        <v/>
      </c>
      <c r="I541" s="49"/>
      <c r="J541" s="107"/>
      <c r="K541" s="246" t="str">
        <f>IF(LEN(TRIM(L541))&gt;0,MAX(K13:K540)+1,"")</f>
        <v/>
      </c>
      <c r="L541" s="110"/>
      <c r="M541" s="107"/>
      <c r="N541" s="150"/>
      <c r="X541" s="3">
        <v>1</v>
      </c>
    </row>
    <row r="542" spans="2:24" ht="15.75">
      <c r="B542" s="829"/>
      <c r="C542" s="55"/>
      <c r="D542" s="49" t="str" cm="1">
        <f t="array" ref="D542">IF(ROW()=ROW(D532),C535,INDEX(E532:E545,ROW()-ROW(D532)))</f>
        <v/>
      </c>
      <c r="E542" s="89" t="str">
        <f>IF(OR(D542="",C534="",C534&lt;=0,F542=""),"",TRIM(MID(D542,LEN(F542)+1+IF(MID(D542,LEN(F542)+1,1)=" ",1,0),99999)))</f>
        <v/>
      </c>
      <c r="F542" s="49" t="str">
        <f>IF(OR(G542="",G542=0,G542="0"),"",IF(LEN(G542)&lt;=C534,G542,IF(LEN(SUBSTITUTE(H542," ",""))=C534+1,LEFT(G542,C534),LEFT(G542,FIND("§",SUBSTITUTE(H542," ","§",LEN(H542)-LEN(SUBSTITUTE(H542," ",""))))-1))))</f>
        <v/>
      </c>
      <c r="G542" s="49" t="str">
        <f t="shared" si="14"/>
        <v/>
      </c>
      <c r="H542" s="49" t="str">
        <f>IF(OR(G542="",G542=0,G542="0"),"",LEFT(G542,C534+1))</f>
        <v/>
      </c>
      <c r="I542" s="49"/>
      <c r="J542" s="107"/>
      <c r="K542" s="246" t="str">
        <f>IF(LEN(TRIM(L542))&gt;0,MAX(K13:K541)+1,"")</f>
        <v/>
      </c>
      <c r="L542" s="110"/>
      <c r="M542" s="107"/>
      <c r="N542" s="150"/>
      <c r="X542" s="3">
        <v>1</v>
      </c>
    </row>
    <row r="543" spans="2:24" ht="15.75">
      <c r="B543" s="829"/>
      <c r="C543" s="55"/>
      <c r="D543" s="49" t="str" cm="1">
        <f t="array" ref="D543">IF(ROW()=ROW(D532),C535,INDEX(E532:E545,ROW()-ROW(D532)))</f>
        <v/>
      </c>
      <c r="E543" s="89" t="str">
        <f>IF(OR(D543="",C534="",C534&lt;=0,F543=""),"",TRIM(MID(D543,LEN(F543)+1+IF(MID(D543,LEN(F543)+1,1)=" ",1,0),99999)))</f>
        <v/>
      </c>
      <c r="F543" s="49" t="str">
        <f>IF(OR(G543="",G543=0,G543="0"),"",IF(LEN(G543)&lt;=C534,G543,IF(LEN(SUBSTITUTE(H543," ",""))=C534+1,LEFT(G543,C534),LEFT(G543,FIND("§",SUBSTITUTE(H543," ","§",LEN(H543)-LEN(SUBSTITUTE(H543," ",""))))-1))))</f>
        <v/>
      </c>
      <c r="G543" s="49" t="str">
        <f t="shared" si="14"/>
        <v/>
      </c>
      <c r="H543" s="49" t="str">
        <f>IF(OR(G543="",G543=0,G543="0"),"",LEFT(G543,C534+1))</f>
        <v/>
      </c>
      <c r="I543" s="49"/>
      <c r="J543" s="107"/>
      <c r="K543" s="246" t="str">
        <f>IF(LEN(TRIM(L543))&gt;0,MAX(K13:K542)+1,"")</f>
        <v/>
      </c>
      <c r="L543" s="110"/>
      <c r="M543" s="107"/>
      <c r="N543" s="150"/>
      <c r="X543" s="3">
        <v>1</v>
      </c>
    </row>
    <row r="544" spans="2:24" ht="15.75">
      <c r="B544" s="829"/>
      <c r="C544" s="55"/>
      <c r="D544" s="49" t="str" cm="1">
        <f t="array" ref="D544">IF(ROW()=ROW(D532),C535,INDEX(E532:E545,ROW()-ROW(D532)))</f>
        <v/>
      </c>
      <c r="E544" s="89" t="str">
        <f>IF(OR(D544="",C534="",C534&lt;=0,F544=""),"",TRIM(MID(D544,LEN(F544)+1+IF(MID(D544,LEN(F544)+1,1)=" ",1,0),99999)))</f>
        <v/>
      </c>
      <c r="F544" s="49" t="str">
        <f>IF(OR(G544="",G544=0,G544="0"),"",IF(LEN(G544)&lt;=C534,G544,IF(LEN(SUBSTITUTE(H544," ",""))=C534+1,LEFT(G544,C534),LEFT(G544,FIND("§",SUBSTITUTE(H544," ","§",LEN(H544)-LEN(SUBSTITUTE(H544," ",""))))-1))))</f>
        <v/>
      </c>
      <c r="G544" s="49" t="str">
        <f t="shared" si="14"/>
        <v/>
      </c>
      <c r="H544" s="49" t="str">
        <f>IF(OR(G544="",G544=0,G544="0"),"",LEFT(G544,C534+1))</f>
        <v/>
      </c>
      <c r="I544" s="49"/>
      <c r="J544" s="107"/>
      <c r="K544" s="246" t="str">
        <f>IF(LEN(TRIM(L544))&gt;0,MAX(K13:K543)+1,"")</f>
        <v/>
      </c>
      <c r="L544" s="110"/>
      <c r="M544" s="107"/>
      <c r="N544" s="150"/>
      <c r="X544" s="3">
        <v>1</v>
      </c>
    </row>
    <row r="545" spans="2:24" ht="15.75">
      <c r="B545" s="829"/>
      <c r="C545" s="55"/>
      <c r="D545" s="49" t="str" cm="1">
        <f t="array" ref="D545">IF(ROW()=ROW(D532),C535,INDEX(E532:E545,ROW()-ROW(D532)))</f>
        <v/>
      </c>
      <c r="E545" s="89" t="str">
        <f>IF(OR(D545="",C534="",C534&lt;=0,F545=""),"",TRIM(MID(D545,LEN(F545)+1+IF(MID(D545,LEN(F545)+1,1)=" ",1,0),99999)))</f>
        <v/>
      </c>
      <c r="F545" s="49" t="str">
        <f>IF(OR(G545="",G545=0,G545="0"),"",IF(LEN(G545)&lt;=C534,G545,IF(LEN(SUBSTITUTE(H545," ",""))=C534+1,LEFT(G545,C534),LEFT(G545,FIND("§",SUBSTITUTE(H545," ","§",LEN(H545)-LEN(SUBSTITUTE(H545," ",""))))-1))))</f>
        <v/>
      </c>
      <c r="G545" s="49" t="str">
        <f t="shared" si="14"/>
        <v/>
      </c>
      <c r="H545" s="49" t="str">
        <f>IF(OR(G545="",G545=0,G545="0"),"",LEFT(G545,C534+1))</f>
        <v/>
      </c>
      <c r="I545" s="49"/>
      <c r="J545" s="107"/>
      <c r="K545" s="246" t="str">
        <f>IF(LEN(TRIM(L545))&gt;0,MAX(K13:K544)+1,"")</f>
        <v/>
      </c>
      <c r="L545" s="110"/>
      <c r="M545" s="107"/>
      <c r="N545" s="150"/>
      <c r="X545" s="3">
        <v>1</v>
      </c>
    </row>
    <row r="546" spans="2:24" ht="15.75">
      <c r="B546" s="829"/>
      <c r="C546" s="88" t="str">
        <f>IF(TRIM(SUBSTITUTE(J52,CHAR(160),""))="","",J52)</f>
        <v/>
      </c>
      <c r="D546" s="49" t="str" cm="1">
        <f t="array" ref="D546">IF(ROW()=ROW(D546),C549,INDEX(E546:E559,ROW()-ROW(D546)))</f>
        <v/>
      </c>
      <c r="E546" s="89" t="str">
        <f>IF(OR(D546="",C548="",C548&lt;=0,F546=""),"",TRIM(MID(D546,LEN(F546)+1+IF(MID(D546,LEN(F546)+1,1)=" ",1,0),99999)))</f>
        <v/>
      </c>
      <c r="F546" s="49" t="str">
        <f>IF(OR(G546="",G546=0,G546="0"),"",IF(LEN(G546)&lt;=C548,G546,IF(LEN(SUBSTITUTE(H546," ",""))=C548+1,LEFT(G546,C548),LEFT(G546,FIND("§",SUBSTITUTE(H546," ","§",LEN(H546)-LEN(SUBSTITUTE(H546," ",""))))-1))))</f>
        <v/>
      </c>
      <c r="G546" s="49" t="str">
        <f t="shared" si="14"/>
        <v/>
      </c>
      <c r="H546" s="49" t="str">
        <f>IF(OR(G546="",G546=0,G546="0"),"",LEFT(G546,C548+1))</f>
        <v/>
      </c>
      <c r="I546" s="49"/>
      <c r="J546" s="107"/>
      <c r="K546" s="246" t="str">
        <f>IF(LEN(TRIM(L546))&gt;0,MAX(K13:K545)+1,"")</f>
        <v/>
      </c>
      <c r="L546" s="110"/>
      <c r="M546" s="107"/>
      <c r="N546" s="150"/>
      <c r="X546" s="3">
        <v>1</v>
      </c>
    </row>
    <row r="547" spans="2:24" ht="15.75">
      <c r="B547" s="829"/>
      <c r="C547" s="55" t="str">
        <f>TRIM(SUBSTITUTE(SUBSTITUTE(SUBSTITUTE(SUBSTITUTE(SUBSTITUTE(SUBSTITUTE(SUBSTITUTE(SUBSTITUTE(SUBSTITUTE(CLEAN(IF(OR(LEFT(C546,1)="-",LEFT(C546,1)="="),MID(C546,2,99999),C546)),"—","-"),"–","-"),CHAR(160)," "),CHAR(9)," "),CHAR(13)," "),CHAR(10)," ")," "," ")," "," ")," "," "))</f>
        <v/>
      </c>
      <c r="D547" s="49" t="str" cm="1">
        <f t="array" ref="D547">IF(ROW()=ROW(D546),C549,INDEX(E546:E559,ROW()-ROW(D546)))</f>
        <v/>
      </c>
      <c r="E547" s="89" t="str">
        <f>IF(OR(D547="",C548="",C548&lt;=0,F547=""),"",TRIM(MID(D547,LEN(F547)+1+IF(MID(D547,LEN(F547)+1,1)=" ",1,0),99999)))</f>
        <v/>
      </c>
      <c r="F547" s="49" t="str">
        <f>IF(OR(G547="",G547=0,G547="0"),"",IF(LEN(G547)&lt;=C548,G547,IF(LEN(SUBSTITUTE(H547," ",""))=C548+1,LEFT(G547,C548),LEFT(G547,FIND("§",SUBSTITUTE(H547," ","§",LEN(H547)-LEN(SUBSTITUTE(H547," ",""))))-1))))</f>
        <v/>
      </c>
      <c r="G547" s="49" t="str">
        <f t="shared" si="14"/>
        <v/>
      </c>
      <c r="H547" s="49" t="str">
        <f>IF(OR(G547="",G547=0,G547="0"),"",LEFT(G547,C548+1))</f>
        <v/>
      </c>
      <c r="I547" s="49"/>
      <c r="J547" s="107"/>
      <c r="K547" s="246" t="str">
        <f>IF(LEN(TRIM(L547))&gt;0,MAX(K13:K546)+1,"")</f>
        <v/>
      </c>
      <c r="L547" s="110"/>
      <c r="M547" s="107"/>
      <c r="N547" s="150"/>
      <c r="X547" s="3">
        <v>1</v>
      </c>
    </row>
    <row r="548" spans="2:24" ht="15.75">
      <c r="B548" s="829"/>
      <c r="C548" s="92">
        <f>C11</f>
        <v>120</v>
      </c>
      <c r="D548" s="49" t="str" cm="1">
        <f t="array" ref="D548">IF(ROW()=ROW(D546),C549,INDEX(E546:E559,ROW()-ROW(D546)))</f>
        <v/>
      </c>
      <c r="E548" s="89" t="str">
        <f>IF(OR(D548="",C548="",C548&lt;=0,F548=""),"",TRIM(MID(D548,LEN(F548)+1+IF(MID(D548,LEN(F548)+1,1)=" ",1,0),99999)))</f>
        <v/>
      </c>
      <c r="F548" s="49" t="str">
        <f>IF(OR(G548="",G548=0,G548="0"),"",IF(LEN(G548)&lt;=C548,G548,IF(LEN(SUBSTITUTE(H548," ",""))=C548+1,LEFT(G548,C548),LEFT(G548,FIND("§",SUBSTITUTE(H548," ","§",LEN(H548)-LEN(SUBSTITUTE(H548," ",""))))-1))))</f>
        <v/>
      </c>
      <c r="G548" s="49" t="str">
        <f t="shared" si="14"/>
        <v/>
      </c>
      <c r="H548" s="49" t="str">
        <f>IF(OR(G548="",G548=0,G548="0"),"",LEFT(G548,C548+1))</f>
        <v/>
      </c>
      <c r="I548" s="49"/>
      <c r="J548" s="107"/>
      <c r="K548" s="246" t="str">
        <f>IF(LEN(TRIM(L548))&gt;0,MAX(K13:K547)+1,"")</f>
        <v/>
      </c>
      <c r="L548" s="110"/>
      <c r="M548" s="107"/>
      <c r="N548" s="150"/>
      <c r="X548" s="3">
        <v>1</v>
      </c>
    </row>
    <row r="549" spans="2:24" ht="15.75">
      <c r="B549" s="829"/>
      <c r="C549" s="55" t="str">
        <f>IF(UPPER(TRIM(C12))="X",C553,C547)</f>
        <v/>
      </c>
      <c r="D549" s="49" t="str" cm="1">
        <f t="array" ref="D549">IF(ROW()=ROW(D546),C549,INDEX(E546:E559,ROW()-ROW(D546)))</f>
        <v/>
      </c>
      <c r="E549" s="89" t="str">
        <f>IF(OR(D549="",C548="",C548&lt;=0,F549=""),"",TRIM(MID(D549,LEN(F549)+1+IF(MID(D549,LEN(F549)+1,1)=" ",1,0),99999)))</f>
        <v/>
      </c>
      <c r="F549" s="49" t="str">
        <f>IF(OR(G549="",G549=0,G549="0"),"",IF(LEN(G549)&lt;=C548,G549,IF(LEN(SUBSTITUTE(H549," ",""))=C548+1,LEFT(G549,C548),LEFT(G549,FIND("§",SUBSTITUTE(H549," ","§",LEN(H549)-LEN(SUBSTITUTE(H549," ",""))))-1))))</f>
        <v/>
      </c>
      <c r="G549" s="49" t="str">
        <f t="shared" si="14"/>
        <v/>
      </c>
      <c r="H549" s="49" t="str">
        <f>IF(OR(G549="",G549=0,G549="0"),"",LEFT(G549,C548+1))</f>
        <v/>
      </c>
      <c r="I549" s="49"/>
      <c r="J549" s="107"/>
      <c r="K549" s="246" t="str">
        <f>IF(LEN(TRIM(L549))&gt;0,MAX(K13:K548)+1,"")</f>
        <v/>
      </c>
      <c r="L549" s="110"/>
      <c r="M549" s="107"/>
      <c r="N549" s="150"/>
      <c r="X549" s="3">
        <v>1</v>
      </c>
    </row>
    <row r="550" spans="2:24" ht="15.75">
      <c r="B550" s="829"/>
      <c r="C550" s="94" t="str">
        <f>TRIM(SUBSTITUTE(SUBSTITUTE(SUBSTITUTE(SUBSTITUTE(SUBSTITUTE(SUBSTITUTE(SUBSTITUTE(SUBSTITUTE(SUBSTITUTE(SUBSTITUTE(C547,","," "),";"," "),":"," "),"!"," "),"?"," "),"…"," "),"»"," "),"«"," "),"/"," "),"."," "))</f>
        <v/>
      </c>
      <c r="D550" s="49" t="str" cm="1">
        <f t="array" ref="D550">IF(ROW()=ROW(D546),C549,INDEX(E546:E559,ROW()-ROW(D546)))</f>
        <v/>
      </c>
      <c r="E550" s="89" t="str">
        <f>IF(OR(D550="",C548="",C548&lt;=0,F550=""),"",TRIM(MID(D550,LEN(F550)+1+IF(MID(D550,LEN(F550)+1,1)=" ",1,0),99999)))</f>
        <v/>
      </c>
      <c r="F550" s="49" t="str">
        <f>IF(OR(G550="",G550=0,G550="0"),"",IF(LEN(G550)&lt;=C548,G550,IF(LEN(SUBSTITUTE(H550," ",""))=C548+1,LEFT(G550,C548),LEFT(G550,FIND("§",SUBSTITUTE(H550," ","§",LEN(H550)-LEN(SUBSTITUTE(H550," ",""))))-1))))</f>
        <v/>
      </c>
      <c r="G550" s="49" t="str">
        <f t="shared" si="14"/>
        <v/>
      </c>
      <c r="H550" s="49" t="str">
        <f>IF(OR(G550="",G550=0,G550="0"),"",LEFT(G550,C548+1))</f>
        <v/>
      </c>
      <c r="I550" s="49"/>
      <c r="J550" s="107"/>
      <c r="K550" s="246" t="str">
        <f>IF(LEN(TRIM(L550))&gt;0,MAX(K13:K549)+1,"")</f>
        <v/>
      </c>
      <c r="L550" s="110"/>
      <c r="M550" s="107"/>
      <c r="N550" s="150"/>
      <c r="X550" s="3">
        <v>1</v>
      </c>
    </row>
    <row r="551" spans="2:24" ht="15.75">
      <c r="B551" s="829"/>
      <c r="C551" s="49" t="str">
        <f>TRIM(SUBSTITUTE(SUBSTITUTE(SUBSTITUTE(SUBSTITUTE(SUBSTITUTE(SUBSTITUTE(SUBSTITUTE(SUBSTITUTE(C550,"("," "),")"," "),CHAR(34)," "),"-"," "),"_"," "),"&lt;"," "),"&gt;"," "),"="," "))</f>
        <v/>
      </c>
      <c r="D551" s="49" t="str" cm="1">
        <f t="array" ref="D551">IF(ROW()=ROW(D546),C549,INDEX(E546:E559,ROW()-ROW(D546)))</f>
        <v/>
      </c>
      <c r="E551" s="89" t="str">
        <f>IF(OR(D551="",C548="",C548&lt;=0,F551=""),"",TRIM(MID(D551,LEN(F551)+1+IF(MID(D551,LEN(F551)+1,1)=" ",1,0),99999)))</f>
        <v/>
      </c>
      <c r="F551" s="49" t="str">
        <f>IF(OR(G551="",G551=0,G551="0"),"",IF(LEN(G551)&lt;=C548,G551,IF(LEN(SUBSTITUTE(H551," ",""))=C548+1,LEFT(G551,C548),LEFT(G551,FIND("§",SUBSTITUTE(H551," ","§",LEN(H551)-LEN(SUBSTITUTE(H551," ",""))))-1))))</f>
        <v/>
      </c>
      <c r="G551" s="49" t="str">
        <f t="shared" si="14"/>
        <v/>
      </c>
      <c r="H551" s="49" t="str">
        <f>IF(OR(G551="",G551=0,G551="0"),"",LEFT(G551,C548+1))</f>
        <v/>
      </c>
      <c r="I551" s="49"/>
      <c r="J551" s="107"/>
      <c r="K551" s="246" t="str">
        <f>IF(LEN(TRIM(L551))&gt;0,MAX(K13:K550)+1,"")</f>
        <v/>
      </c>
      <c r="L551" s="110"/>
      <c r="M551" s="107"/>
      <c r="N551" s="150"/>
      <c r="X551" s="3">
        <v>1</v>
      </c>
    </row>
    <row r="552" spans="2:24" ht="15.75">
      <c r="B552" s="829"/>
      <c r="C552" s="55" t="str">
        <f>TRIM(SUBSTITUTE(SUBSTITUTE(SUBSTITUTE(SUBSTITUTE(C551,"►"," "),"▼"," "),"▲"," "),"◄"," "))</f>
        <v/>
      </c>
      <c r="D552" s="49" t="str" cm="1">
        <f t="array" ref="D552">IF(ROW()=ROW(D546),C549,INDEX(E546:E559,ROW()-ROW(D546)))</f>
        <v/>
      </c>
      <c r="E552" s="89" t="str">
        <f>IF(OR(D552="",C548="",C548&lt;=0,F552=""),"",TRIM(MID(D552,LEN(F552)+1+IF(MID(D552,LEN(F552)+1,1)=" ",1,0),99999)))</f>
        <v/>
      </c>
      <c r="F552" s="49" t="str">
        <f>IF(OR(G552="",G552=0,G552="0"),"",IF(LEN(G552)&lt;=C548,G552,IF(LEN(SUBSTITUTE(H552," ",""))=C548+1,LEFT(G552,C548),LEFT(G552,FIND("§",SUBSTITUTE(H552," ","§",LEN(H552)-LEN(SUBSTITUTE(H552," ",""))))-1))))</f>
        <v/>
      </c>
      <c r="G552" s="49" t="str">
        <f t="shared" si="14"/>
        <v/>
      </c>
      <c r="H552" s="49" t="str">
        <f>IF(OR(G552="",G552=0,G552="0"),"",LEFT(G552,C548+1))</f>
        <v/>
      </c>
      <c r="I552" s="49"/>
      <c r="J552" s="107"/>
      <c r="K552" s="246" t="str">
        <f>IF(LEN(TRIM(L552))&gt;0,MAX(K13:K551)+1,"")</f>
        <v/>
      </c>
      <c r="L552" s="110"/>
      <c r="M552" s="107"/>
      <c r="N552" s="150"/>
      <c r="X552" s="3">
        <v>1</v>
      </c>
    </row>
    <row r="553" spans="2:24" ht="15.75">
      <c r="B553" s="829"/>
      <c r="C553" s="55" t="str">
        <f>TRIM(SUBSTITUTE(SUBSTITUTE(C552,"“"," "),"”"," "))</f>
        <v/>
      </c>
      <c r="D553" s="49" t="str" cm="1">
        <f t="array" ref="D553">IF(ROW()=ROW(D546),C549,INDEX(E546:E559,ROW()-ROW(D546)))</f>
        <v/>
      </c>
      <c r="E553" s="89" t="str">
        <f>IF(OR(D553="",C548="",C548&lt;=0,F553=""),"",TRIM(MID(D553,LEN(F553)+1+IF(MID(D553,LEN(F553)+1,1)=" ",1,0),99999)))</f>
        <v/>
      </c>
      <c r="F553" s="49" t="str">
        <f>IF(OR(G553="",G553=0,G553="0"),"",IF(LEN(G553)&lt;=C548,G553,IF(LEN(SUBSTITUTE(H553," ",""))=C548+1,LEFT(G553,C548),LEFT(G553,FIND("§",SUBSTITUTE(H553," ","§",LEN(H553)-LEN(SUBSTITUTE(H553," ",""))))-1))))</f>
        <v/>
      </c>
      <c r="G553" s="49" t="str">
        <f t="shared" si="14"/>
        <v/>
      </c>
      <c r="H553" s="49" t="str">
        <f>IF(OR(G553="",G553=0,G553="0"),"",LEFT(G553,C548+1))</f>
        <v/>
      </c>
      <c r="I553" s="49"/>
      <c r="J553" s="107"/>
      <c r="K553" s="246" t="str">
        <f>IF(LEN(TRIM(L553))&gt;0,MAX(K13:K552)+1,"")</f>
        <v/>
      </c>
      <c r="L553" s="110"/>
      <c r="M553" s="107"/>
      <c r="N553" s="150"/>
      <c r="X553" s="3">
        <v>1</v>
      </c>
    </row>
    <row r="554" spans="2:24" ht="15.75">
      <c r="B554" s="829"/>
      <c r="C554" s="55"/>
      <c r="D554" s="49" t="str" cm="1">
        <f t="array" ref="D554">IF(ROW()=ROW(D546),C549,INDEX(E546:E559,ROW()-ROW(D546)))</f>
        <v/>
      </c>
      <c r="E554" s="89" t="str">
        <f>IF(OR(D554="",C548="",C548&lt;=0,F554=""),"",TRIM(MID(D554,LEN(F554)+1+IF(MID(D554,LEN(F554)+1,1)=" ",1,0),99999)))</f>
        <v/>
      </c>
      <c r="F554" s="49" t="str">
        <f>IF(OR(G554="",G554=0,G554="0"),"",IF(LEN(G554)&lt;=C548,G554,IF(LEN(SUBSTITUTE(H554," ",""))=C548+1,LEFT(G554,C548),LEFT(G554,FIND("§",SUBSTITUTE(H554," ","§",LEN(H554)-LEN(SUBSTITUTE(H554," ",""))))-1))))</f>
        <v/>
      </c>
      <c r="G554" s="49" t="str">
        <f t="shared" si="14"/>
        <v/>
      </c>
      <c r="H554" s="49" t="str">
        <f>IF(OR(G554="",G554=0,G554="0"),"",LEFT(G554,C548+1))</f>
        <v/>
      </c>
      <c r="I554" s="49"/>
      <c r="J554" s="107"/>
      <c r="K554" s="246" t="str">
        <f>IF(LEN(TRIM(L554))&gt;0,MAX(K13:K553)+1,"")</f>
        <v/>
      </c>
      <c r="L554" s="110"/>
      <c r="M554" s="107"/>
      <c r="N554" s="150"/>
      <c r="X554" s="3">
        <v>1</v>
      </c>
    </row>
    <row r="555" spans="2:24" ht="15.75">
      <c r="B555" s="829"/>
      <c r="C555" s="55"/>
      <c r="D555" s="49" t="str" cm="1">
        <f t="array" ref="D555">IF(ROW()=ROW(D546),C549,INDEX(E546:E559,ROW()-ROW(D546)))</f>
        <v/>
      </c>
      <c r="E555" s="89" t="str">
        <f>IF(OR(D555="",C548="",C548&lt;=0,F555=""),"",TRIM(MID(D555,LEN(F555)+1+IF(MID(D555,LEN(F555)+1,1)=" ",1,0),99999)))</f>
        <v/>
      </c>
      <c r="F555" s="49" t="str">
        <f>IF(OR(G555="",G555=0,G555="0"),"",IF(LEN(G555)&lt;=C548,G555,IF(LEN(SUBSTITUTE(H555," ",""))=C548+1,LEFT(G555,C548),LEFT(G555,FIND("§",SUBSTITUTE(H555," ","§",LEN(H555)-LEN(SUBSTITUTE(H555," ",""))))-1))))</f>
        <v/>
      </c>
      <c r="G555" s="49" t="str">
        <f t="shared" si="14"/>
        <v/>
      </c>
      <c r="H555" s="49" t="str">
        <f>IF(OR(G555="",G555=0,G555="0"),"",LEFT(G555,C548+1))</f>
        <v/>
      </c>
      <c r="I555" s="49"/>
      <c r="J555" s="107"/>
      <c r="K555" s="246" t="str">
        <f>IF(LEN(TRIM(L555))&gt;0,MAX(K13:K554)+1,"")</f>
        <v/>
      </c>
      <c r="L555" s="110"/>
      <c r="M555" s="107"/>
      <c r="N555" s="150"/>
      <c r="X555" s="3">
        <v>1</v>
      </c>
    </row>
    <row r="556" spans="2:24" ht="15.75">
      <c r="B556" s="829"/>
      <c r="C556" s="55"/>
      <c r="D556" s="49" t="str" cm="1">
        <f t="array" ref="D556">IF(ROW()=ROW(D546),C549,INDEX(E546:E559,ROW()-ROW(D546)))</f>
        <v/>
      </c>
      <c r="E556" s="89" t="str">
        <f>IF(OR(D556="",C548="",C548&lt;=0,F556=""),"",TRIM(MID(D556,LEN(F556)+1+IF(MID(D556,LEN(F556)+1,1)=" ",1,0),99999)))</f>
        <v/>
      </c>
      <c r="F556" s="49" t="str">
        <f>IF(OR(G556="",G556=0,G556="0"),"",IF(LEN(G556)&lt;=C548,G556,IF(LEN(SUBSTITUTE(H556," ",""))=C548+1,LEFT(G556,C548),LEFT(G556,FIND("§",SUBSTITUTE(H556," ","§",LEN(H556)-LEN(SUBSTITUTE(H556," ",""))))-1))))</f>
        <v/>
      </c>
      <c r="G556" s="49" t="str">
        <f t="shared" si="14"/>
        <v/>
      </c>
      <c r="H556" s="49" t="str">
        <f>IF(OR(G556="",G556=0,G556="0"),"",LEFT(G556,C548+1))</f>
        <v/>
      </c>
      <c r="I556" s="49"/>
      <c r="J556" s="107"/>
      <c r="K556" s="246" t="str">
        <f>IF(LEN(TRIM(L556))&gt;0,MAX(K13:K555)+1,"")</f>
        <v/>
      </c>
      <c r="L556" s="110"/>
      <c r="M556" s="107"/>
      <c r="N556" s="150"/>
      <c r="X556" s="3">
        <v>1</v>
      </c>
    </row>
    <row r="557" spans="2:24" ht="15.75">
      <c r="B557" s="829"/>
      <c r="C557" s="55"/>
      <c r="D557" s="49" t="str" cm="1">
        <f t="array" ref="D557">IF(ROW()=ROW(D546),C549,INDEX(E546:E559,ROW()-ROW(D546)))</f>
        <v/>
      </c>
      <c r="E557" s="89" t="str">
        <f>IF(OR(D557="",C548="",C548&lt;=0,F557=""),"",TRIM(MID(D557,LEN(F557)+1+IF(MID(D557,LEN(F557)+1,1)=" ",1,0),99999)))</f>
        <v/>
      </c>
      <c r="F557" s="49" t="str">
        <f>IF(OR(G557="",G557=0,G557="0"),"",IF(LEN(G557)&lt;=C548,G557,IF(LEN(SUBSTITUTE(H557," ",""))=C548+1,LEFT(G557,C548),LEFT(G557,FIND("§",SUBSTITUTE(H557," ","§",LEN(H557)-LEN(SUBSTITUTE(H557," ",""))))-1))))</f>
        <v/>
      </c>
      <c r="G557" s="49" t="str">
        <f t="shared" si="14"/>
        <v/>
      </c>
      <c r="H557" s="49" t="str">
        <f>IF(OR(G557="",G557=0,G557="0"),"",LEFT(G557,C548+1))</f>
        <v/>
      </c>
      <c r="I557" s="49"/>
      <c r="J557" s="107"/>
      <c r="K557" s="246" t="str">
        <f>IF(LEN(TRIM(L557))&gt;0,MAX(K13:K556)+1,"")</f>
        <v/>
      </c>
      <c r="L557" s="110"/>
      <c r="M557" s="107"/>
      <c r="N557" s="150"/>
      <c r="X557" s="3">
        <v>1</v>
      </c>
    </row>
    <row r="558" spans="2:24" ht="15.75">
      <c r="B558" s="829"/>
      <c r="C558" s="55"/>
      <c r="D558" s="49" t="str" cm="1">
        <f t="array" ref="D558">IF(ROW()=ROW(D546),C549,INDEX(E546:E559,ROW()-ROW(D546)))</f>
        <v/>
      </c>
      <c r="E558" s="89" t="str">
        <f>IF(OR(D558="",C548="",C548&lt;=0,F558=""),"",TRIM(MID(D558,LEN(F558)+1+IF(MID(D558,LEN(F558)+1,1)=" ",1,0),99999)))</f>
        <v/>
      </c>
      <c r="F558" s="49" t="str">
        <f>IF(OR(G558="",G558=0,G558="0"),"",IF(LEN(G558)&lt;=C548,G558,IF(LEN(SUBSTITUTE(H558," ",""))=C548+1,LEFT(G558,C548),LEFT(G558,FIND("§",SUBSTITUTE(H558," ","§",LEN(H558)-LEN(SUBSTITUTE(H558," ",""))))-1))))</f>
        <v/>
      </c>
      <c r="G558" s="49" t="str">
        <f t="shared" si="14"/>
        <v/>
      </c>
      <c r="H558" s="49" t="str">
        <f>IF(OR(G558="",G558=0,G558="0"),"",LEFT(G558,C548+1))</f>
        <v/>
      </c>
      <c r="I558" s="49"/>
      <c r="J558" s="107"/>
      <c r="K558" s="246" t="str">
        <f>IF(LEN(TRIM(L558))&gt;0,MAX(K13:K557)+1,"")</f>
        <v/>
      </c>
      <c r="L558" s="110"/>
      <c r="M558" s="107"/>
      <c r="N558" s="150"/>
      <c r="X558" s="3">
        <v>1</v>
      </c>
    </row>
    <row r="559" spans="2:24" ht="15.75">
      <c r="B559" s="829"/>
      <c r="C559" s="55"/>
      <c r="D559" s="49" t="str" cm="1">
        <f t="array" ref="D559">IF(ROW()=ROW(D546),C549,INDEX(E546:E559,ROW()-ROW(D546)))</f>
        <v/>
      </c>
      <c r="E559" s="89" t="str">
        <f>IF(OR(D559="",C548="",C548&lt;=0,F559=""),"",TRIM(MID(D559,LEN(F559)+1+IF(MID(D559,LEN(F559)+1,1)=" ",1,0),99999)))</f>
        <v/>
      </c>
      <c r="F559" s="49" t="str">
        <f>IF(OR(G559="",G559=0,G559="0"),"",IF(LEN(G559)&lt;=C548,G559,IF(LEN(SUBSTITUTE(H559," ",""))=C548+1,LEFT(G559,C548),LEFT(G559,FIND("§",SUBSTITUTE(H559," ","§",LEN(H559)-LEN(SUBSTITUTE(H559," ",""))))-1))))</f>
        <v/>
      </c>
      <c r="G559" s="49" t="str">
        <f t="shared" si="14"/>
        <v/>
      </c>
      <c r="H559" s="49" t="str">
        <f>IF(OR(G559="",G559=0,G559="0"),"",LEFT(G559,C548+1))</f>
        <v/>
      </c>
      <c r="I559" s="49"/>
      <c r="J559" s="107"/>
      <c r="K559" s="246" t="str">
        <f>IF(LEN(TRIM(L559))&gt;0,MAX(K13:K558)+1,"")</f>
        <v/>
      </c>
      <c r="L559" s="110"/>
      <c r="M559" s="107"/>
      <c r="N559" s="150"/>
      <c r="X559" s="3">
        <v>1</v>
      </c>
    </row>
    <row r="560" spans="2:24" ht="15.75">
      <c r="B560" s="829"/>
      <c r="C560" s="88" t="str">
        <f>IF(TRIM(SUBSTITUTE(J53,CHAR(160),""))="","",J53)</f>
        <v/>
      </c>
      <c r="D560" s="49" t="str" cm="1">
        <f t="array" ref="D560">IF(ROW()=ROW(D560),C563,INDEX(E560:E573,ROW()-ROW(D560)))</f>
        <v/>
      </c>
      <c r="E560" s="89" t="str">
        <f>IF(OR(D560="",C562="",C562&lt;=0,F560=""),"",TRIM(MID(D560,LEN(F560)+1+IF(MID(D560,LEN(F560)+1,1)=" ",1,0),99999)))</f>
        <v/>
      </c>
      <c r="F560" s="49" t="str">
        <f>IF(OR(G560="",G560=0,G560="0"),"",IF(LEN(G560)&lt;=C562,G560,IF(LEN(SUBSTITUTE(H560," ",""))=C562+1,LEFT(G560,C562),LEFT(G560,FIND("§",SUBSTITUTE(H560," ","§",LEN(H560)-LEN(SUBSTITUTE(H560," ",""))))-1))))</f>
        <v/>
      </c>
      <c r="G560" s="49" t="str">
        <f t="shared" si="14"/>
        <v/>
      </c>
      <c r="H560" s="49" t="str">
        <f>IF(OR(G560="",G560=0,G560="0"),"",LEFT(G560,C562+1))</f>
        <v/>
      </c>
      <c r="I560" s="49"/>
      <c r="J560" s="107"/>
      <c r="K560" s="246" t="str">
        <f>IF(LEN(TRIM(L560))&gt;0,MAX(K13:K559)+1,"")</f>
        <v/>
      </c>
      <c r="L560" s="110"/>
      <c r="M560" s="107"/>
      <c r="N560" s="150"/>
      <c r="X560" s="3">
        <v>1</v>
      </c>
    </row>
    <row r="561" spans="2:24" ht="15.75">
      <c r="B561" s="829"/>
      <c r="C561" s="55" t="str">
        <f>TRIM(SUBSTITUTE(SUBSTITUTE(SUBSTITUTE(SUBSTITUTE(SUBSTITUTE(SUBSTITUTE(SUBSTITUTE(SUBSTITUTE(SUBSTITUTE(CLEAN(IF(OR(LEFT(C560,1)="-",LEFT(C560,1)="="),MID(C560,2,99999),C560)),"—","-"),"–","-"),CHAR(160)," "),CHAR(9)," "),CHAR(13)," "),CHAR(10)," ")," "," ")," "," ")," "," "))</f>
        <v/>
      </c>
      <c r="D561" s="49" t="str" cm="1">
        <f t="array" ref="D561">IF(ROW()=ROW(D560),C563,INDEX(E560:E573,ROW()-ROW(D560)))</f>
        <v/>
      </c>
      <c r="E561" s="89" t="str">
        <f>IF(OR(D561="",C562="",C562&lt;=0,F561=""),"",TRIM(MID(D561,LEN(F561)+1+IF(MID(D561,LEN(F561)+1,1)=" ",1,0),99999)))</f>
        <v/>
      </c>
      <c r="F561" s="49" t="str">
        <f>IF(OR(G561="",G561=0,G561="0"),"",IF(LEN(G561)&lt;=C562,G561,IF(LEN(SUBSTITUTE(H561," ",""))=C562+1,LEFT(G561,C562),LEFT(G561,FIND("§",SUBSTITUTE(H561," ","§",LEN(H561)-LEN(SUBSTITUTE(H561," ",""))))-1))))</f>
        <v/>
      </c>
      <c r="G561" s="49" t="str">
        <f t="shared" si="14"/>
        <v/>
      </c>
      <c r="H561" s="49" t="str">
        <f>IF(OR(G561="",G561=0,G561="0"),"",LEFT(G561,C562+1))</f>
        <v/>
      </c>
      <c r="I561" s="49"/>
      <c r="J561" s="107"/>
      <c r="K561" s="246" t="str">
        <f>IF(LEN(TRIM(L561))&gt;0,MAX(K13:K560)+1,"")</f>
        <v/>
      </c>
      <c r="L561" s="110"/>
      <c r="M561" s="107"/>
      <c r="N561" s="150"/>
      <c r="X561" s="3">
        <v>1</v>
      </c>
    </row>
    <row r="562" spans="2:24" ht="15.75">
      <c r="B562" s="829"/>
      <c r="C562" s="92">
        <f>C11</f>
        <v>120</v>
      </c>
      <c r="D562" s="49" t="str" cm="1">
        <f t="array" ref="D562">IF(ROW()=ROW(D560),C563,INDEX(E560:E573,ROW()-ROW(D560)))</f>
        <v/>
      </c>
      <c r="E562" s="89" t="str">
        <f>IF(OR(D562="",C562="",C562&lt;=0,F562=""),"",TRIM(MID(D562,LEN(F562)+1+IF(MID(D562,LEN(F562)+1,1)=" ",1,0),99999)))</f>
        <v/>
      </c>
      <c r="F562" s="49" t="str">
        <f>IF(OR(G562="",G562=0,G562="0"),"",IF(LEN(G562)&lt;=C562,G562,IF(LEN(SUBSTITUTE(H562," ",""))=C562+1,LEFT(G562,C562),LEFT(G562,FIND("§",SUBSTITUTE(H562," ","§",LEN(H562)-LEN(SUBSTITUTE(H562," ",""))))-1))))</f>
        <v/>
      </c>
      <c r="G562" s="49" t="str">
        <f t="shared" si="14"/>
        <v/>
      </c>
      <c r="H562" s="49" t="str">
        <f>IF(OR(G562="",G562=0,G562="0"),"",LEFT(G562,C562+1))</f>
        <v/>
      </c>
      <c r="I562" s="49"/>
      <c r="J562" s="107"/>
      <c r="K562" s="246" t="str">
        <f>IF(LEN(TRIM(L562))&gt;0,MAX(K13:K561)+1,"")</f>
        <v/>
      </c>
      <c r="L562" s="110"/>
      <c r="M562" s="107"/>
      <c r="N562" s="150"/>
      <c r="X562" s="3">
        <v>1</v>
      </c>
    </row>
    <row r="563" spans="2:24" ht="15.75">
      <c r="B563" s="829"/>
      <c r="C563" s="55" t="str">
        <f>IF(UPPER(TRIM(C12))="X",C567,C561)</f>
        <v/>
      </c>
      <c r="D563" s="49" t="str" cm="1">
        <f t="array" ref="D563">IF(ROW()=ROW(D560),C563,INDEX(E560:E573,ROW()-ROW(D560)))</f>
        <v/>
      </c>
      <c r="E563" s="89" t="str">
        <f>IF(OR(D563="",C562="",C562&lt;=0,F563=""),"",TRIM(MID(D563,LEN(F563)+1+IF(MID(D563,LEN(F563)+1,1)=" ",1,0),99999)))</f>
        <v/>
      </c>
      <c r="F563" s="49" t="str">
        <f>IF(OR(G563="",G563=0,G563="0"),"",IF(LEN(G563)&lt;=C562,G563,IF(LEN(SUBSTITUTE(H563," ",""))=C562+1,LEFT(G563,C562),LEFT(G563,FIND("§",SUBSTITUTE(H563," ","§",LEN(H563)-LEN(SUBSTITUTE(H563," ",""))))-1))))</f>
        <v/>
      </c>
      <c r="G563" s="49" t="str">
        <f t="shared" si="14"/>
        <v/>
      </c>
      <c r="H563" s="49" t="str">
        <f>IF(OR(G563="",G563=0,G563="0"),"",LEFT(G563,C562+1))</f>
        <v/>
      </c>
      <c r="I563" s="49"/>
      <c r="J563" s="107"/>
      <c r="K563" s="246" t="str">
        <f>IF(LEN(TRIM(L563))&gt;0,MAX(K13:K562)+1,"")</f>
        <v/>
      </c>
      <c r="L563" s="110"/>
      <c r="M563" s="107"/>
      <c r="N563" s="150"/>
      <c r="X563" s="3">
        <v>1</v>
      </c>
    </row>
    <row r="564" spans="2:24" ht="15.75">
      <c r="B564" s="829"/>
      <c r="C564" s="94" t="str">
        <f>TRIM(SUBSTITUTE(SUBSTITUTE(SUBSTITUTE(SUBSTITUTE(SUBSTITUTE(SUBSTITUTE(SUBSTITUTE(SUBSTITUTE(SUBSTITUTE(SUBSTITUTE(C561,","," "),";"," "),":"," "),"!"," "),"?"," "),"…"," "),"»"," "),"«"," "),"/"," "),"."," "))</f>
        <v/>
      </c>
      <c r="D564" s="49" t="str" cm="1">
        <f t="array" ref="D564">IF(ROW()=ROW(D560),C563,INDEX(E560:E573,ROW()-ROW(D560)))</f>
        <v/>
      </c>
      <c r="E564" s="89" t="str">
        <f>IF(OR(D564="",C562="",C562&lt;=0,F564=""),"",TRIM(MID(D564,LEN(F564)+1+IF(MID(D564,LEN(F564)+1,1)=" ",1,0),99999)))</f>
        <v/>
      </c>
      <c r="F564" s="49" t="str">
        <f>IF(OR(G564="",G564=0,G564="0"),"",IF(LEN(G564)&lt;=C562,G564,IF(LEN(SUBSTITUTE(H564," ",""))=C562+1,LEFT(G564,C562),LEFT(G564,FIND("§",SUBSTITUTE(H564," ","§",LEN(H564)-LEN(SUBSTITUTE(H564," ",""))))-1))))</f>
        <v/>
      </c>
      <c r="G564" s="49" t="str">
        <f t="shared" si="14"/>
        <v/>
      </c>
      <c r="H564" s="49" t="str">
        <f>IF(OR(G564="",G564=0,G564="0"),"",LEFT(G564,C562+1))</f>
        <v/>
      </c>
      <c r="I564" s="49"/>
      <c r="J564" s="107"/>
      <c r="K564" s="246" t="str">
        <f>IF(LEN(TRIM(L564))&gt;0,MAX(K13:K563)+1,"")</f>
        <v/>
      </c>
      <c r="L564" s="110"/>
      <c r="M564" s="107"/>
      <c r="N564" s="150"/>
      <c r="X564" s="3">
        <v>1</v>
      </c>
    </row>
    <row r="565" spans="2:24" ht="15.75">
      <c r="B565" s="829"/>
      <c r="C565" s="49" t="str">
        <f>TRIM(SUBSTITUTE(SUBSTITUTE(SUBSTITUTE(SUBSTITUTE(SUBSTITUTE(SUBSTITUTE(SUBSTITUTE(SUBSTITUTE(C564,"("," "),")"," "),CHAR(34)," "),"-"," "),"_"," "),"&lt;"," "),"&gt;"," "),"="," "))</f>
        <v/>
      </c>
      <c r="D565" s="49" t="str" cm="1">
        <f t="array" ref="D565">IF(ROW()=ROW(D560),C563,INDEX(E560:E573,ROW()-ROW(D560)))</f>
        <v/>
      </c>
      <c r="E565" s="89" t="str">
        <f>IF(OR(D565="",C562="",C562&lt;=0,F565=""),"",TRIM(MID(D565,LEN(F565)+1+IF(MID(D565,LEN(F565)+1,1)=" ",1,0),99999)))</f>
        <v/>
      </c>
      <c r="F565" s="49" t="str">
        <f>IF(OR(G565="",G565=0,G565="0"),"",IF(LEN(G565)&lt;=C562,G565,IF(LEN(SUBSTITUTE(H565," ",""))=C562+1,LEFT(G565,C562),LEFT(G565,FIND("§",SUBSTITUTE(H565," ","§",LEN(H565)-LEN(SUBSTITUTE(H565," ",""))))-1))))</f>
        <v/>
      </c>
      <c r="G565" s="49" t="str">
        <f t="shared" si="14"/>
        <v/>
      </c>
      <c r="H565" s="49" t="str">
        <f>IF(OR(G565="",G565=0,G565="0"),"",LEFT(G565,C562+1))</f>
        <v/>
      </c>
      <c r="I565" s="49"/>
      <c r="J565" s="107"/>
      <c r="K565" s="246" t="str">
        <f>IF(LEN(TRIM(L565))&gt;0,MAX(K13:K564)+1,"")</f>
        <v/>
      </c>
      <c r="L565" s="110"/>
      <c r="M565" s="107"/>
      <c r="N565" s="150"/>
      <c r="X565" s="3">
        <v>1</v>
      </c>
    </row>
    <row r="566" spans="2:24" ht="15.75">
      <c r="B566" s="829"/>
      <c r="C566" s="55" t="str">
        <f>TRIM(SUBSTITUTE(SUBSTITUTE(SUBSTITUTE(SUBSTITUTE(C565,"►"," "),"▼"," "),"▲"," "),"◄"," "))</f>
        <v/>
      </c>
      <c r="D566" s="49" t="str" cm="1">
        <f t="array" ref="D566">IF(ROW()=ROW(D560),C563,INDEX(E560:E573,ROW()-ROW(D560)))</f>
        <v/>
      </c>
      <c r="E566" s="89" t="str">
        <f>IF(OR(D566="",C562="",C562&lt;=0,F566=""),"",TRIM(MID(D566,LEN(F566)+1+IF(MID(D566,LEN(F566)+1,1)=" ",1,0),99999)))</f>
        <v/>
      </c>
      <c r="F566" s="49" t="str">
        <f>IF(OR(G566="",G566=0,G566="0"),"",IF(LEN(G566)&lt;=C562,G566,IF(LEN(SUBSTITUTE(H566," ",""))=C562+1,LEFT(G566,C562),LEFT(G566,FIND("§",SUBSTITUTE(H566," ","§",LEN(H566)-LEN(SUBSTITUTE(H566," ",""))))-1))))</f>
        <v/>
      </c>
      <c r="G566" s="49" t="str">
        <f t="shared" si="14"/>
        <v/>
      </c>
      <c r="H566" s="49" t="str">
        <f>IF(OR(G566="",G566=0,G566="0"),"",LEFT(G566,C562+1))</f>
        <v/>
      </c>
      <c r="I566" s="49"/>
      <c r="J566" s="107"/>
      <c r="K566" s="246" t="str">
        <f>IF(LEN(TRIM(L566))&gt;0,MAX(K13:K565)+1,"")</f>
        <v/>
      </c>
      <c r="L566" s="110"/>
      <c r="M566" s="107"/>
      <c r="N566" s="150"/>
      <c r="X566" s="3">
        <v>1</v>
      </c>
    </row>
    <row r="567" spans="2:24" ht="15.75">
      <c r="B567" s="829"/>
      <c r="C567" s="55" t="str">
        <f>TRIM(SUBSTITUTE(SUBSTITUTE(C566,"“"," "),"”"," "))</f>
        <v/>
      </c>
      <c r="D567" s="49" t="str" cm="1">
        <f t="array" ref="D567">IF(ROW()=ROW(D560),C563,INDEX(E560:E573,ROW()-ROW(D560)))</f>
        <v/>
      </c>
      <c r="E567" s="89" t="str">
        <f>IF(OR(D567="",C562="",C562&lt;=0,F567=""),"",TRIM(MID(D567,LEN(F567)+1+IF(MID(D567,LEN(F567)+1,1)=" ",1,0),99999)))</f>
        <v/>
      </c>
      <c r="F567" s="49" t="str">
        <f>IF(OR(G567="",G567=0,G567="0"),"",IF(LEN(G567)&lt;=C562,G567,IF(LEN(SUBSTITUTE(H567," ",""))=C562+1,LEFT(G567,C562),LEFT(G567,FIND("§",SUBSTITUTE(H567," ","§",LEN(H567)-LEN(SUBSTITUTE(H567," ",""))))-1))))</f>
        <v/>
      </c>
      <c r="G567" s="49" t="str">
        <f t="shared" si="14"/>
        <v/>
      </c>
      <c r="H567" s="49" t="str">
        <f>IF(OR(G567="",G567=0,G567="0"),"",LEFT(G567,C562+1))</f>
        <v/>
      </c>
      <c r="I567" s="49"/>
      <c r="J567" s="107"/>
      <c r="K567" s="246" t="str">
        <f>IF(LEN(TRIM(L567))&gt;0,MAX(K13:K566)+1,"")</f>
        <v/>
      </c>
      <c r="L567" s="110"/>
      <c r="M567" s="107"/>
      <c r="N567" s="150"/>
      <c r="X567" s="3">
        <v>1</v>
      </c>
    </row>
    <row r="568" spans="2:24" ht="15.75">
      <c r="B568" s="829"/>
      <c r="C568" s="55"/>
      <c r="D568" s="49" t="str" cm="1">
        <f t="array" ref="D568">IF(ROW()=ROW(D560),C563,INDEX(E560:E573,ROW()-ROW(D560)))</f>
        <v/>
      </c>
      <c r="E568" s="89" t="str">
        <f>IF(OR(D568="",C562="",C562&lt;=0,F568=""),"",TRIM(MID(D568,LEN(F568)+1+IF(MID(D568,LEN(F568)+1,1)=" ",1,0),99999)))</f>
        <v/>
      </c>
      <c r="F568" s="49" t="str">
        <f>IF(OR(G568="",G568=0,G568="0"),"",IF(LEN(G568)&lt;=C562,G568,IF(LEN(SUBSTITUTE(H568," ",""))=C562+1,LEFT(G568,C562),LEFT(G568,FIND("§",SUBSTITUTE(H568," ","§",LEN(H568)-LEN(SUBSTITUTE(H568," ",""))))-1))))</f>
        <v/>
      </c>
      <c r="G568" s="49" t="str">
        <f t="shared" si="14"/>
        <v/>
      </c>
      <c r="H568" s="49" t="str">
        <f>IF(OR(G568="",G568=0,G568="0"),"",LEFT(G568,C562+1))</f>
        <v/>
      </c>
      <c r="I568" s="49"/>
      <c r="J568" s="107"/>
      <c r="K568" s="246" t="str">
        <f>IF(LEN(TRIM(L568))&gt;0,MAX(K13:K567)+1,"")</f>
        <v/>
      </c>
      <c r="L568" s="110"/>
      <c r="M568" s="107"/>
      <c r="N568" s="150"/>
      <c r="X568" s="3">
        <v>1</v>
      </c>
    </row>
    <row r="569" spans="2:24" ht="15.75">
      <c r="B569" s="829"/>
      <c r="C569" s="55"/>
      <c r="D569" s="49" t="str" cm="1">
        <f t="array" ref="D569">IF(ROW()=ROW(D560),C563,INDEX(E560:E573,ROW()-ROW(D560)))</f>
        <v/>
      </c>
      <c r="E569" s="89" t="str">
        <f>IF(OR(D569="",C562="",C562&lt;=0,F569=""),"",TRIM(MID(D569,LEN(F569)+1+IF(MID(D569,LEN(F569)+1,1)=" ",1,0),99999)))</f>
        <v/>
      </c>
      <c r="F569" s="49" t="str">
        <f>IF(OR(G569="",G569=0,G569="0"),"",IF(LEN(G569)&lt;=C562,G569,IF(LEN(SUBSTITUTE(H569," ",""))=C562+1,LEFT(G569,C562),LEFT(G569,FIND("§",SUBSTITUTE(H569," ","§",LEN(H569)-LEN(SUBSTITUTE(H569," ",""))))-1))))</f>
        <v/>
      </c>
      <c r="G569" s="49" t="str">
        <f t="shared" si="14"/>
        <v/>
      </c>
      <c r="H569" s="49" t="str">
        <f>IF(OR(G569="",G569=0,G569="0"),"",LEFT(G569,C562+1))</f>
        <v/>
      </c>
      <c r="I569" s="49"/>
      <c r="J569" s="107"/>
      <c r="K569" s="246" t="str">
        <f>IF(LEN(TRIM(L569))&gt;0,MAX(K13:K568)+1,"")</f>
        <v/>
      </c>
      <c r="L569" s="110"/>
      <c r="M569" s="107"/>
      <c r="N569" s="150"/>
      <c r="X569" s="3">
        <v>1</v>
      </c>
    </row>
    <row r="570" spans="2:24" ht="15.75">
      <c r="B570" s="829"/>
      <c r="C570" s="55"/>
      <c r="D570" s="49" t="str" cm="1">
        <f t="array" ref="D570">IF(ROW()=ROW(D560),C563,INDEX(E560:E573,ROW()-ROW(D560)))</f>
        <v/>
      </c>
      <c r="E570" s="89" t="str">
        <f>IF(OR(D570="",C562="",C562&lt;=0,F570=""),"",TRIM(MID(D570,LEN(F570)+1+IF(MID(D570,LEN(F570)+1,1)=" ",1,0),99999)))</f>
        <v/>
      </c>
      <c r="F570" s="49" t="str">
        <f>IF(OR(G570="",G570=0,G570="0"),"",IF(LEN(G570)&lt;=C562,G570,IF(LEN(SUBSTITUTE(H570," ",""))=C562+1,LEFT(G570,C562),LEFT(G570,FIND("§",SUBSTITUTE(H570," ","§",LEN(H570)-LEN(SUBSTITUTE(H570," ",""))))-1))))</f>
        <v/>
      </c>
      <c r="G570" s="49" t="str">
        <f t="shared" si="14"/>
        <v/>
      </c>
      <c r="H570" s="49" t="str">
        <f>IF(OR(G570="",G570=0,G570="0"),"",LEFT(G570,C562+1))</f>
        <v/>
      </c>
      <c r="I570" s="49"/>
      <c r="J570" s="107"/>
      <c r="K570" s="246" t="str">
        <f>IF(LEN(TRIM(L570))&gt;0,MAX(K13:K569)+1,"")</f>
        <v/>
      </c>
      <c r="L570" s="110"/>
      <c r="M570" s="107"/>
      <c r="N570" s="150"/>
      <c r="X570" s="3">
        <v>1</v>
      </c>
    </row>
    <row r="571" spans="2:24" ht="15.75">
      <c r="B571" s="829"/>
      <c r="C571" s="55"/>
      <c r="D571" s="49" t="str" cm="1">
        <f t="array" ref="D571">IF(ROW()=ROW(D560),C563,INDEX(E560:E573,ROW()-ROW(D560)))</f>
        <v/>
      </c>
      <c r="E571" s="89" t="str">
        <f>IF(OR(D571="",C562="",C562&lt;=0,F571=""),"",TRIM(MID(D571,LEN(F571)+1+IF(MID(D571,LEN(F571)+1,1)=" ",1,0),99999)))</f>
        <v/>
      </c>
      <c r="F571" s="49" t="str">
        <f>IF(OR(G571="",G571=0,G571="0"),"",IF(LEN(G571)&lt;=C562,G571,IF(LEN(SUBSTITUTE(H571," ",""))=C562+1,LEFT(G571,C562),LEFT(G571,FIND("§",SUBSTITUTE(H571," ","§",LEN(H571)-LEN(SUBSTITUTE(H571," ",""))))-1))))</f>
        <v/>
      </c>
      <c r="G571" s="49" t="str">
        <f t="shared" si="14"/>
        <v/>
      </c>
      <c r="H571" s="49" t="str">
        <f>IF(OR(G571="",G571=0,G571="0"),"",LEFT(G571,C562+1))</f>
        <v/>
      </c>
      <c r="I571" s="49"/>
      <c r="J571" s="107"/>
      <c r="K571" s="246" t="str">
        <f>IF(LEN(TRIM(L571))&gt;0,MAX(K13:K570)+1,"")</f>
        <v/>
      </c>
      <c r="L571" s="110"/>
      <c r="M571" s="107"/>
      <c r="N571" s="150"/>
      <c r="X571" s="3">
        <v>1</v>
      </c>
    </row>
    <row r="572" spans="2:24" ht="15.75">
      <c r="B572" s="829"/>
      <c r="C572" s="55"/>
      <c r="D572" s="49" t="str" cm="1">
        <f t="array" ref="D572">IF(ROW()=ROW(D560),C563,INDEX(E560:E573,ROW()-ROW(D560)))</f>
        <v/>
      </c>
      <c r="E572" s="89" t="str">
        <f>IF(OR(D572="",C562="",C562&lt;=0,F572=""),"",TRIM(MID(D572,LEN(F572)+1+IF(MID(D572,LEN(F572)+1,1)=" ",1,0),99999)))</f>
        <v/>
      </c>
      <c r="F572" s="49" t="str">
        <f>IF(OR(G572="",G572=0,G572="0"),"",IF(LEN(G572)&lt;=C562,G572,IF(LEN(SUBSTITUTE(H572," ",""))=C562+1,LEFT(G572,C562),LEFT(G572,FIND("§",SUBSTITUTE(H572," ","§",LEN(H572)-LEN(SUBSTITUTE(H572," ",""))))-1))))</f>
        <v/>
      </c>
      <c r="G572" s="49" t="str">
        <f t="shared" si="14"/>
        <v/>
      </c>
      <c r="H572" s="49" t="str">
        <f>IF(OR(G572="",G572=0,G572="0"),"",LEFT(G572,C562+1))</f>
        <v/>
      </c>
      <c r="I572" s="49"/>
      <c r="J572" s="107"/>
      <c r="K572" s="246" t="str">
        <f>IF(LEN(TRIM(L572))&gt;0,MAX(K13:K571)+1,"")</f>
        <v/>
      </c>
      <c r="L572" s="110"/>
      <c r="M572" s="107"/>
      <c r="N572" s="150"/>
      <c r="X572" s="3">
        <v>1</v>
      </c>
    </row>
    <row r="573" spans="2:24" ht="15.75">
      <c r="B573" s="829"/>
      <c r="C573" s="55"/>
      <c r="D573" s="49" t="str" cm="1">
        <f t="array" ref="D573">IF(ROW()=ROW(D560),C563,INDEX(E560:E573,ROW()-ROW(D560)))</f>
        <v/>
      </c>
      <c r="E573" s="89" t="str">
        <f>IF(OR(D573="",C562="",C562&lt;=0,F573=""),"",TRIM(MID(D573,LEN(F573)+1+IF(MID(D573,LEN(F573)+1,1)=" ",1,0),99999)))</f>
        <v/>
      </c>
      <c r="F573" s="49" t="str">
        <f>IF(OR(G573="",G573=0,G573="0"),"",IF(LEN(G573)&lt;=C562,G573,IF(LEN(SUBSTITUTE(H573," ",""))=C562+1,LEFT(G573,C562),LEFT(G573,FIND("§",SUBSTITUTE(H573," ","§",LEN(H573)-LEN(SUBSTITUTE(H573," ",""))))-1))))</f>
        <v/>
      </c>
      <c r="G573" s="49" t="str">
        <f t="shared" si="14"/>
        <v/>
      </c>
      <c r="H573" s="49" t="str">
        <f>IF(OR(G573="",G573=0,G573="0"),"",LEFT(G573,C562+1))</f>
        <v/>
      </c>
      <c r="I573" s="49"/>
      <c r="J573" s="107"/>
      <c r="K573" s="246" t="str">
        <f>IF(LEN(TRIM(L573))&gt;0,MAX(K13:K572)+1,"")</f>
        <v/>
      </c>
      <c r="L573" s="110"/>
      <c r="M573" s="107"/>
      <c r="N573" s="150"/>
      <c r="X573" s="3">
        <v>1</v>
      </c>
    </row>
    <row r="574" spans="2:24" ht="15.75">
      <c r="B574" s="829"/>
      <c r="C574" s="88" t="str">
        <f>IF(TRIM(SUBSTITUTE(J54,CHAR(160),""))="","",J54)</f>
        <v/>
      </c>
      <c r="D574" s="49" t="str" cm="1">
        <f t="array" ref="D574">IF(ROW()=ROW(D574),C577,INDEX(E574:E587,ROW()-ROW(D574)))</f>
        <v/>
      </c>
      <c r="E574" s="89" t="str">
        <f>IF(OR(D574="",C576="",C576&lt;=0,F574=""),"",TRIM(MID(D574,LEN(F574)+1+IF(MID(D574,LEN(F574)+1,1)=" ",1,0),99999)))</f>
        <v/>
      </c>
      <c r="F574" s="49" t="str">
        <f>IF(OR(G574="",G574=0,G574="0"),"",IF(LEN(G574)&lt;=C576,G574,IF(LEN(SUBSTITUTE(H574," ",""))=C576+1,LEFT(G574,C576),LEFT(G574,FIND("§",SUBSTITUTE(H574," ","§",LEN(H574)-LEN(SUBSTITUTE(H574," ",""))))-1))))</f>
        <v/>
      </c>
      <c r="G574" s="49" t="str">
        <f t="shared" si="14"/>
        <v/>
      </c>
      <c r="H574" s="49" t="str">
        <f>IF(OR(G574="",G574=0,G574="0"),"",LEFT(G574,C576+1))</f>
        <v/>
      </c>
      <c r="I574" s="49"/>
      <c r="J574" s="107"/>
      <c r="K574" s="246" t="str">
        <f>IF(LEN(TRIM(L574))&gt;0,MAX(K13:K573)+1,"")</f>
        <v/>
      </c>
      <c r="L574" s="110"/>
      <c r="M574" s="107"/>
      <c r="N574" s="150"/>
      <c r="X574" s="3">
        <v>1</v>
      </c>
    </row>
    <row r="575" spans="2:24" ht="15.75">
      <c r="B575" s="829"/>
      <c r="C575" s="55" t="str">
        <f>TRIM(SUBSTITUTE(SUBSTITUTE(SUBSTITUTE(SUBSTITUTE(SUBSTITUTE(SUBSTITUTE(SUBSTITUTE(SUBSTITUTE(SUBSTITUTE(CLEAN(IF(OR(LEFT(C574,1)="-",LEFT(C574,1)="="),MID(C574,2,99999),C574)),"—","-"),"–","-"),CHAR(160)," "),CHAR(9)," "),CHAR(13)," "),CHAR(10)," ")," "," ")," "," ")," "," "))</f>
        <v/>
      </c>
      <c r="D575" s="49" t="str" cm="1">
        <f t="array" ref="D575">IF(ROW()=ROW(D574),C577,INDEX(E574:E587,ROW()-ROW(D574)))</f>
        <v/>
      </c>
      <c r="E575" s="89" t="str">
        <f>IF(OR(D575="",C576="",C576&lt;=0,F575=""),"",TRIM(MID(D575,LEN(F575)+1+IF(MID(D575,LEN(F575)+1,1)=" ",1,0),99999)))</f>
        <v/>
      </c>
      <c r="F575" s="49" t="str">
        <f>IF(OR(G575="",G575=0,G575="0"),"",IF(LEN(G575)&lt;=C576,G575,IF(LEN(SUBSTITUTE(H575," ",""))=C576+1,LEFT(G575,C576),LEFT(G575,FIND("§",SUBSTITUTE(H575," ","§",LEN(H575)-LEN(SUBSTITUTE(H575," ",""))))-1))))</f>
        <v/>
      </c>
      <c r="G575" s="49" t="str">
        <f t="shared" si="14"/>
        <v/>
      </c>
      <c r="H575" s="49" t="str">
        <f>IF(OR(G575="",G575=0,G575="0"),"",LEFT(G575,C576+1))</f>
        <v/>
      </c>
      <c r="I575" s="49"/>
      <c r="J575" s="107"/>
      <c r="K575" s="246" t="str">
        <f>IF(LEN(TRIM(L575))&gt;0,MAX(K13:K574)+1,"")</f>
        <v/>
      </c>
      <c r="L575" s="110"/>
      <c r="M575" s="107"/>
      <c r="N575" s="150"/>
      <c r="X575" s="3">
        <v>1</v>
      </c>
    </row>
    <row r="576" spans="2:24" ht="15.75">
      <c r="B576" s="829"/>
      <c r="C576" s="92">
        <f>C11</f>
        <v>120</v>
      </c>
      <c r="D576" s="49" t="str" cm="1">
        <f t="array" ref="D576">IF(ROW()=ROW(D574),C577,INDEX(E574:E587,ROW()-ROW(D574)))</f>
        <v/>
      </c>
      <c r="E576" s="89" t="str">
        <f>IF(OR(D576="",C576="",C576&lt;=0,F576=""),"",TRIM(MID(D576,LEN(F576)+1+IF(MID(D576,LEN(F576)+1,1)=" ",1,0),99999)))</f>
        <v/>
      </c>
      <c r="F576" s="49" t="str">
        <f>IF(OR(G576="",G576=0,G576="0"),"",IF(LEN(G576)&lt;=C576,G576,IF(LEN(SUBSTITUTE(H576," ",""))=C576+1,LEFT(G576,C576),LEFT(G576,FIND("§",SUBSTITUTE(H576," ","§",LEN(H576)-LEN(SUBSTITUTE(H576," ",""))))-1))))</f>
        <v/>
      </c>
      <c r="G576" s="49" t="str">
        <f t="shared" si="14"/>
        <v/>
      </c>
      <c r="H576" s="49" t="str">
        <f>IF(OR(G576="",G576=0,G576="0"),"",LEFT(G576,C576+1))</f>
        <v/>
      </c>
      <c r="I576" s="49"/>
      <c r="J576" s="107"/>
      <c r="K576" s="246" t="str">
        <f>IF(LEN(TRIM(L576))&gt;0,MAX(K13:K575)+1,"")</f>
        <v/>
      </c>
      <c r="L576" s="110"/>
      <c r="M576" s="107"/>
      <c r="N576" s="150"/>
      <c r="X576" s="3">
        <v>1</v>
      </c>
    </row>
    <row r="577" spans="2:24" ht="15.75">
      <c r="B577" s="829"/>
      <c r="C577" s="55" t="str">
        <f>IF(UPPER(TRIM(C12))="X",C581,C575)</f>
        <v/>
      </c>
      <c r="D577" s="49" t="str" cm="1">
        <f t="array" ref="D577">IF(ROW()=ROW(D574),C577,INDEX(E574:E587,ROW()-ROW(D574)))</f>
        <v/>
      </c>
      <c r="E577" s="89" t="str">
        <f>IF(OR(D577="",C576="",C576&lt;=0,F577=""),"",TRIM(MID(D577,LEN(F577)+1+IF(MID(D577,LEN(F577)+1,1)=" ",1,0),99999)))</f>
        <v/>
      </c>
      <c r="F577" s="49" t="str">
        <f>IF(OR(G577="",G577=0,G577="0"),"",IF(LEN(G577)&lt;=C576,G577,IF(LEN(SUBSTITUTE(H577," ",""))=C576+1,LEFT(G577,C576),LEFT(G577,FIND("§",SUBSTITUTE(H577," ","§",LEN(H577)-LEN(SUBSTITUTE(H577," ",""))))-1))))</f>
        <v/>
      </c>
      <c r="G577" s="49" t="str">
        <f t="shared" si="14"/>
        <v/>
      </c>
      <c r="H577" s="49" t="str">
        <f>IF(OR(G577="",G577=0,G577="0"),"",LEFT(G577,C576+1))</f>
        <v/>
      </c>
      <c r="I577" s="49"/>
      <c r="J577" s="107"/>
      <c r="K577" s="246" t="str">
        <f>IF(LEN(TRIM(L577))&gt;0,MAX(K13:K576)+1,"")</f>
        <v/>
      </c>
      <c r="L577" s="110"/>
      <c r="M577" s="107"/>
      <c r="N577" s="150"/>
      <c r="X577" s="3">
        <v>1</v>
      </c>
    </row>
    <row r="578" spans="2:24" ht="15.75">
      <c r="B578" s="829"/>
      <c r="C578" s="94" t="str">
        <f>TRIM(SUBSTITUTE(SUBSTITUTE(SUBSTITUTE(SUBSTITUTE(SUBSTITUTE(SUBSTITUTE(SUBSTITUTE(SUBSTITUTE(SUBSTITUTE(SUBSTITUTE(C575,","," "),";"," "),":"," "),"!"," "),"?"," "),"…"," "),"»"," "),"«"," "),"/"," "),"."," "))</f>
        <v/>
      </c>
      <c r="D578" s="49" t="str" cm="1">
        <f t="array" ref="D578">IF(ROW()=ROW(D574),C577,INDEX(E574:E587,ROW()-ROW(D574)))</f>
        <v/>
      </c>
      <c r="E578" s="89" t="str">
        <f>IF(OR(D578="",C576="",C576&lt;=0,F578=""),"",TRIM(MID(D578,LEN(F578)+1+IF(MID(D578,LEN(F578)+1,1)=" ",1,0),99999)))</f>
        <v/>
      </c>
      <c r="F578" s="49" t="str">
        <f>IF(OR(G578="",G578=0,G578="0"),"",IF(LEN(G578)&lt;=C576,G578,IF(LEN(SUBSTITUTE(H578," ",""))=C576+1,LEFT(G578,C576),LEFT(G578,FIND("§",SUBSTITUTE(H578," ","§",LEN(H578)-LEN(SUBSTITUTE(H578," ",""))))-1))))</f>
        <v/>
      </c>
      <c r="G578" s="49" t="str">
        <f t="shared" si="14"/>
        <v/>
      </c>
      <c r="H578" s="49" t="str">
        <f>IF(OR(G578="",G578=0,G578="0"),"",LEFT(G578,C576+1))</f>
        <v/>
      </c>
      <c r="I578" s="49"/>
      <c r="J578" s="107"/>
      <c r="K578" s="246" t="str">
        <f>IF(LEN(TRIM(L578))&gt;0,MAX(K13:K577)+1,"")</f>
        <v/>
      </c>
      <c r="L578" s="110"/>
      <c r="M578" s="107"/>
      <c r="N578" s="150"/>
      <c r="X578" s="3">
        <v>1</v>
      </c>
    </row>
    <row r="579" spans="2:24" ht="15.75">
      <c r="B579" s="829"/>
      <c r="C579" s="49" t="str">
        <f>TRIM(SUBSTITUTE(SUBSTITUTE(SUBSTITUTE(SUBSTITUTE(SUBSTITUTE(SUBSTITUTE(SUBSTITUTE(SUBSTITUTE(C578,"("," "),")"," "),CHAR(34)," "),"-"," "),"_"," "),"&lt;"," "),"&gt;"," "),"="," "))</f>
        <v/>
      </c>
      <c r="D579" s="49" t="str" cm="1">
        <f t="array" ref="D579">IF(ROW()=ROW(D574),C577,INDEX(E574:E587,ROW()-ROW(D574)))</f>
        <v/>
      </c>
      <c r="E579" s="89" t="str">
        <f>IF(OR(D579="",C576="",C576&lt;=0,F579=""),"",TRIM(MID(D579,LEN(F579)+1+IF(MID(D579,LEN(F579)+1,1)=" ",1,0),99999)))</f>
        <v/>
      </c>
      <c r="F579" s="49" t="str">
        <f>IF(OR(G579="",G579=0,G579="0"),"",IF(LEN(G579)&lt;=C576,G579,IF(LEN(SUBSTITUTE(H579," ",""))=C576+1,LEFT(G579,C576),LEFT(G579,FIND("§",SUBSTITUTE(H579," ","§",LEN(H579)-LEN(SUBSTITUTE(H579," ",""))))-1))))</f>
        <v/>
      </c>
      <c r="G579" s="49" t="str">
        <f t="shared" si="14"/>
        <v/>
      </c>
      <c r="H579" s="49" t="str">
        <f>IF(OR(G579="",G579=0,G579="0"),"",LEFT(G579,C576+1))</f>
        <v/>
      </c>
      <c r="I579" s="49"/>
      <c r="J579" s="107"/>
      <c r="K579" s="246" t="str">
        <f>IF(LEN(TRIM(L579))&gt;0,MAX(K13:K578)+1,"")</f>
        <v/>
      </c>
      <c r="L579" s="110"/>
      <c r="M579" s="107"/>
      <c r="N579" s="150"/>
      <c r="X579" s="3">
        <v>1</v>
      </c>
    </row>
    <row r="580" spans="2:24" ht="15.75">
      <c r="B580" s="829"/>
      <c r="C580" s="55" t="str">
        <f>TRIM(SUBSTITUTE(SUBSTITUTE(SUBSTITUTE(SUBSTITUTE(C579,"►"," "),"▼"," "),"▲"," "),"◄"," "))</f>
        <v/>
      </c>
      <c r="D580" s="49" t="str" cm="1">
        <f t="array" ref="D580">IF(ROW()=ROW(D574),C577,INDEX(E574:E587,ROW()-ROW(D574)))</f>
        <v/>
      </c>
      <c r="E580" s="89" t="str">
        <f>IF(OR(D580="",C576="",C576&lt;=0,F580=""),"",TRIM(MID(D580,LEN(F580)+1+IF(MID(D580,LEN(F580)+1,1)=" ",1,0),99999)))</f>
        <v/>
      </c>
      <c r="F580" s="49" t="str">
        <f>IF(OR(G580="",G580=0,G580="0"),"",IF(LEN(G580)&lt;=C576,G580,IF(LEN(SUBSTITUTE(H580," ",""))=C576+1,LEFT(G580,C576),LEFT(G580,FIND("§",SUBSTITUTE(H580," ","§",LEN(H580)-LEN(SUBSTITUTE(H580," ",""))))-1))))</f>
        <v/>
      </c>
      <c r="G580" s="49" t="str">
        <f t="shared" si="14"/>
        <v/>
      </c>
      <c r="H580" s="49" t="str">
        <f>IF(OR(G580="",G580=0,G580="0"),"",LEFT(G580,C576+1))</f>
        <v/>
      </c>
      <c r="I580" s="49"/>
      <c r="J580" s="107"/>
      <c r="K580" s="246" t="str">
        <f>IF(LEN(TRIM(L580))&gt;0,MAX(K13:K579)+1,"")</f>
        <v/>
      </c>
      <c r="L580" s="110"/>
      <c r="M580" s="107"/>
      <c r="N580" s="150"/>
      <c r="X580" s="3">
        <v>1</v>
      </c>
    </row>
    <row r="581" spans="2:24" ht="15.75">
      <c r="B581" s="829"/>
      <c r="C581" s="55" t="str">
        <f>TRIM(SUBSTITUTE(SUBSTITUTE(C580,"“"," "),"”"," "))</f>
        <v/>
      </c>
      <c r="D581" s="49" t="str" cm="1">
        <f t="array" ref="D581">IF(ROW()=ROW(D574),C577,INDEX(E574:E587,ROW()-ROW(D574)))</f>
        <v/>
      </c>
      <c r="E581" s="89" t="str">
        <f>IF(OR(D581="",C576="",C576&lt;=0,F581=""),"",TRIM(MID(D581,LEN(F581)+1+IF(MID(D581,LEN(F581)+1,1)=" ",1,0),99999)))</f>
        <v/>
      </c>
      <c r="F581" s="49" t="str">
        <f>IF(OR(G581="",G581=0,G581="0"),"",IF(LEN(G581)&lt;=C576,G581,IF(LEN(SUBSTITUTE(H581," ",""))=C576+1,LEFT(G581,C576),LEFT(G581,FIND("§",SUBSTITUTE(H581," ","§",LEN(H581)-LEN(SUBSTITUTE(H581," ",""))))-1))))</f>
        <v/>
      </c>
      <c r="G581" s="49" t="str">
        <f t="shared" si="14"/>
        <v/>
      </c>
      <c r="H581" s="49" t="str">
        <f>IF(OR(G581="",G581=0,G581="0"),"",LEFT(G581,C576+1))</f>
        <v/>
      </c>
      <c r="I581" s="49"/>
      <c r="J581" s="107"/>
      <c r="K581" s="246" t="str">
        <f>IF(LEN(TRIM(L581))&gt;0,MAX(K13:K580)+1,"")</f>
        <v/>
      </c>
      <c r="L581" s="110"/>
      <c r="M581" s="107"/>
      <c r="N581" s="150"/>
      <c r="X581" s="3">
        <v>1</v>
      </c>
    </row>
    <row r="582" spans="2:24" ht="15.75">
      <c r="B582" s="829"/>
      <c r="C582" s="55"/>
      <c r="D582" s="49" t="str" cm="1">
        <f t="array" ref="D582">IF(ROW()=ROW(D574),C577,INDEX(E574:E587,ROW()-ROW(D574)))</f>
        <v/>
      </c>
      <c r="E582" s="89" t="str">
        <f>IF(OR(D582="",C576="",C576&lt;=0,F582=""),"",TRIM(MID(D582,LEN(F582)+1+IF(MID(D582,LEN(F582)+1,1)=" ",1,0),99999)))</f>
        <v/>
      </c>
      <c r="F582" s="49" t="str">
        <f>IF(OR(G582="",G582=0,G582="0"),"",IF(LEN(G582)&lt;=C576,G582,IF(LEN(SUBSTITUTE(H582," ",""))=C576+1,LEFT(G582,C576),LEFT(G582,FIND("§",SUBSTITUTE(H582," ","§",LEN(H582)-LEN(SUBSTITUTE(H582," ",""))))-1))))</f>
        <v/>
      </c>
      <c r="G582" s="49" t="str">
        <f t="shared" si="14"/>
        <v/>
      </c>
      <c r="H582" s="49" t="str">
        <f>IF(OR(G582="",G582=0,G582="0"),"",LEFT(G582,C576+1))</f>
        <v/>
      </c>
      <c r="I582" s="49"/>
      <c r="J582" s="107"/>
      <c r="K582" s="246" t="str">
        <f>IF(LEN(TRIM(L582))&gt;0,MAX(K13:K581)+1,"")</f>
        <v/>
      </c>
      <c r="L582" s="110"/>
      <c r="M582" s="107"/>
      <c r="N582" s="150"/>
      <c r="X582" s="3">
        <v>1</v>
      </c>
    </row>
    <row r="583" spans="2:24" ht="15.75">
      <c r="B583" s="829"/>
      <c r="C583" s="55"/>
      <c r="D583" s="49" t="str" cm="1">
        <f t="array" ref="D583">IF(ROW()=ROW(D574),C577,INDEX(E574:E587,ROW()-ROW(D574)))</f>
        <v/>
      </c>
      <c r="E583" s="89" t="str">
        <f>IF(OR(D583="",C576="",C576&lt;=0,F583=""),"",TRIM(MID(D583,LEN(F583)+1+IF(MID(D583,LEN(F583)+1,1)=" ",1,0),99999)))</f>
        <v/>
      </c>
      <c r="F583" s="49" t="str">
        <f>IF(OR(G583="",G583=0,G583="0"),"",IF(LEN(G583)&lt;=C576,G583,IF(LEN(SUBSTITUTE(H583," ",""))=C576+1,LEFT(G583,C576),LEFT(G583,FIND("§",SUBSTITUTE(H583," ","§",LEN(H583)-LEN(SUBSTITUTE(H583," ",""))))-1))))</f>
        <v/>
      </c>
      <c r="G583" s="49" t="str">
        <f t="shared" si="14"/>
        <v/>
      </c>
      <c r="H583" s="49" t="str">
        <f>IF(OR(G583="",G583=0,G583="0"),"",LEFT(G583,C576+1))</f>
        <v/>
      </c>
      <c r="I583" s="49"/>
      <c r="J583" s="107"/>
      <c r="K583" s="246" t="str">
        <f>IF(LEN(TRIM(L583))&gt;0,MAX(K13:K582)+1,"")</f>
        <v/>
      </c>
      <c r="L583" s="110"/>
      <c r="M583" s="107"/>
      <c r="N583" s="150"/>
      <c r="X583" s="3">
        <v>1</v>
      </c>
    </row>
    <row r="584" spans="2:24" ht="15.75">
      <c r="B584" s="829"/>
      <c r="C584" s="55"/>
      <c r="D584" s="49" t="str" cm="1">
        <f t="array" ref="D584">IF(ROW()=ROW(D574),C577,INDEX(E574:E587,ROW()-ROW(D574)))</f>
        <v/>
      </c>
      <c r="E584" s="89" t="str">
        <f>IF(OR(D584="",C576="",C576&lt;=0,F584=""),"",TRIM(MID(D584,LEN(F584)+1+IF(MID(D584,LEN(F584)+1,1)=" ",1,0),99999)))</f>
        <v/>
      </c>
      <c r="F584" s="49" t="str">
        <f>IF(OR(G584="",G584=0,G584="0"),"",IF(LEN(G584)&lt;=C576,G584,IF(LEN(SUBSTITUTE(H584," ",""))=C576+1,LEFT(G584,C576),LEFT(G584,FIND("§",SUBSTITUTE(H584," ","§",LEN(H584)-LEN(SUBSTITUTE(H584," ",""))))-1))))</f>
        <v/>
      </c>
      <c r="G584" s="49" t="str">
        <f t="shared" si="14"/>
        <v/>
      </c>
      <c r="H584" s="49" t="str">
        <f>IF(OR(G584="",G584=0,G584="0"),"",LEFT(G584,C576+1))</f>
        <v/>
      </c>
      <c r="I584" s="49"/>
      <c r="J584" s="107"/>
      <c r="K584" s="246" t="str">
        <f>IF(LEN(TRIM(L584))&gt;0,MAX(K13:K583)+1,"")</f>
        <v/>
      </c>
      <c r="L584" s="110"/>
      <c r="M584" s="107"/>
      <c r="N584" s="150"/>
      <c r="X584" s="3">
        <v>1</v>
      </c>
    </row>
    <row r="585" spans="2:24" ht="15.75">
      <c r="B585" s="829"/>
      <c r="C585" s="55"/>
      <c r="D585" s="49" t="str" cm="1">
        <f t="array" ref="D585">IF(ROW()=ROW(D574),C577,INDEX(E574:E587,ROW()-ROW(D574)))</f>
        <v/>
      </c>
      <c r="E585" s="89" t="str">
        <f>IF(OR(D585="",C576="",C576&lt;=0,F585=""),"",TRIM(MID(D585,LEN(F585)+1+IF(MID(D585,LEN(F585)+1,1)=" ",1,0),99999)))</f>
        <v/>
      </c>
      <c r="F585" s="49" t="str">
        <f>IF(OR(G585="",G585=0,G585="0"),"",IF(LEN(G585)&lt;=C576,G585,IF(LEN(SUBSTITUTE(H585," ",""))=C576+1,LEFT(G585,C576),LEFT(G585,FIND("§",SUBSTITUTE(H585," ","§",LEN(H585)-LEN(SUBSTITUTE(H585," ",""))))-1))))</f>
        <v/>
      </c>
      <c r="G585" s="49" t="str">
        <f t="shared" si="14"/>
        <v/>
      </c>
      <c r="H585" s="49" t="str">
        <f>IF(OR(G585="",G585=0,G585="0"),"",LEFT(G585,C576+1))</f>
        <v/>
      </c>
      <c r="I585" s="49"/>
      <c r="J585" s="107"/>
      <c r="K585" s="246" t="str">
        <f>IF(LEN(TRIM(L585))&gt;0,MAX(K13:K584)+1,"")</f>
        <v/>
      </c>
      <c r="L585" s="110"/>
      <c r="M585" s="107"/>
      <c r="N585" s="150"/>
      <c r="X585" s="3">
        <v>1</v>
      </c>
    </row>
    <row r="586" spans="2:24" ht="15.75">
      <c r="B586" s="829"/>
      <c r="C586" s="55"/>
      <c r="D586" s="49" t="str" cm="1">
        <f t="array" ref="D586">IF(ROW()=ROW(D574),C577,INDEX(E574:E587,ROW()-ROW(D574)))</f>
        <v/>
      </c>
      <c r="E586" s="89" t="str">
        <f>IF(OR(D586="",C576="",C576&lt;=0,F586=""),"",TRIM(MID(D586,LEN(F586)+1+IF(MID(D586,LEN(F586)+1,1)=" ",1,0),99999)))</f>
        <v/>
      </c>
      <c r="F586" s="49" t="str">
        <f>IF(OR(G586="",G586=0,G586="0"),"",IF(LEN(G586)&lt;=C576,G586,IF(LEN(SUBSTITUTE(H586," ",""))=C576+1,LEFT(G586,C576),LEFT(G586,FIND("§",SUBSTITUTE(H586," ","§",LEN(H586)-LEN(SUBSTITUTE(H586," ",""))))-1))))</f>
        <v/>
      </c>
      <c r="G586" s="49" t="str">
        <f t="shared" si="14"/>
        <v/>
      </c>
      <c r="H586" s="49" t="str">
        <f>IF(OR(G586="",G586=0,G586="0"),"",LEFT(G586,C576+1))</f>
        <v/>
      </c>
      <c r="I586" s="49"/>
      <c r="J586" s="107"/>
      <c r="K586" s="246" t="str">
        <f>IF(LEN(TRIM(L586))&gt;0,MAX(K13:K585)+1,"")</f>
        <v/>
      </c>
      <c r="L586" s="110"/>
      <c r="M586" s="107"/>
      <c r="N586" s="150"/>
      <c r="X586" s="3">
        <v>1</v>
      </c>
    </row>
    <row r="587" spans="2:24" ht="15.75">
      <c r="B587" s="829"/>
      <c r="C587" s="55"/>
      <c r="D587" s="49" t="str" cm="1">
        <f t="array" ref="D587">IF(ROW()=ROW(D574),C577,INDEX(E574:E587,ROW()-ROW(D574)))</f>
        <v/>
      </c>
      <c r="E587" s="89" t="str">
        <f>IF(OR(D587="",C576="",C576&lt;=0,F587=""),"",TRIM(MID(D587,LEN(F587)+1+IF(MID(D587,LEN(F587)+1,1)=" ",1,0),99999)))</f>
        <v/>
      </c>
      <c r="F587" s="49" t="str">
        <f>IF(OR(G587="",G587=0,G587="0"),"",IF(LEN(G587)&lt;=C576,G587,IF(LEN(SUBSTITUTE(H587," ",""))=C576+1,LEFT(G587,C576),LEFT(G587,FIND("§",SUBSTITUTE(H587," ","§",LEN(H587)-LEN(SUBSTITUTE(H587," ",""))))-1))))</f>
        <v/>
      </c>
      <c r="G587" s="49" t="str">
        <f t="shared" si="14"/>
        <v/>
      </c>
      <c r="H587" s="49" t="str">
        <f>IF(OR(G587="",G587=0,G587="0"),"",LEFT(G587,C576+1))</f>
        <v/>
      </c>
      <c r="I587" s="49"/>
      <c r="J587" s="107"/>
      <c r="K587" s="246" t="str">
        <f>IF(LEN(TRIM(L587))&gt;0,MAX(K13:K586)+1,"")</f>
        <v/>
      </c>
      <c r="L587" s="110"/>
      <c r="M587" s="107"/>
      <c r="N587" s="150"/>
      <c r="X587" s="3">
        <v>1</v>
      </c>
    </row>
    <row r="588" spans="2:24" ht="15.75">
      <c r="B588" s="829"/>
      <c r="C588" s="88" t="str">
        <f>IF(TRIM(SUBSTITUTE(J55,CHAR(160),""))="","",J55)</f>
        <v/>
      </c>
      <c r="D588" s="49" t="str" cm="1">
        <f t="array" ref="D588">IF(ROW()=ROW(D588),C591,INDEX(E588:E601,ROW()-ROW(D588)))</f>
        <v/>
      </c>
      <c r="E588" s="89" t="str">
        <f>IF(OR(D588="",C590="",C590&lt;=0,F588=""),"",TRIM(MID(D588,LEN(F588)+1+IF(MID(D588,LEN(F588)+1,1)=" ",1,0),99999)))</f>
        <v/>
      </c>
      <c r="F588" s="49" t="str">
        <f>IF(OR(G588="",G588=0,G588="0"),"",IF(LEN(G588)&lt;=C590,G588,IF(LEN(SUBSTITUTE(H588," ",""))=C590+1,LEFT(G588,C590),LEFT(G588,FIND("§",SUBSTITUTE(H588," ","§",LEN(H588)-LEN(SUBSTITUTE(H588," ",""))))-1))))</f>
        <v/>
      </c>
      <c r="G588" s="49" t="str">
        <f t="shared" si="14"/>
        <v/>
      </c>
      <c r="H588" s="49" t="str">
        <f>IF(OR(G588="",G588=0,G588="0"),"",LEFT(G588,C590+1))</f>
        <v/>
      </c>
      <c r="I588" s="49"/>
      <c r="J588" s="107"/>
      <c r="K588" s="246" t="str">
        <f>IF(LEN(TRIM(L588))&gt;0,MAX(K13:K587)+1,"")</f>
        <v/>
      </c>
      <c r="L588" s="110"/>
      <c r="M588" s="107"/>
      <c r="N588" s="150"/>
      <c r="X588" s="3">
        <v>1</v>
      </c>
    </row>
    <row r="589" spans="2:24" ht="15.75">
      <c r="B589" s="829"/>
      <c r="C589" s="55" t="str">
        <f>TRIM(SUBSTITUTE(SUBSTITUTE(SUBSTITUTE(SUBSTITUTE(SUBSTITUTE(SUBSTITUTE(SUBSTITUTE(SUBSTITUTE(SUBSTITUTE(CLEAN(IF(OR(LEFT(C588,1)="-",LEFT(C588,1)="="),MID(C588,2,99999),C588)),"—","-"),"–","-"),CHAR(160)," "),CHAR(9)," "),CHAR(13)," "),CHAR(10)," ")," "," ")," "," ")," "," "))</f>
        <v/>
      </c>
      <c r="D589" s="49" t="str" cm="1">
        <f t="array" ref="D589">IF(ROW()=ROW(D588),C591,INDEX(E588:E601,ROW()-ROW(D588)))</f>
        <v/>
      </c>
      <c r="E589" s="89" t="str">
        <f>IF(OR(D589="",C590="",C590&lt;=0,F589=""),"",TRIM(MID(D589,LEN(F589)+1+IF(MID(D589,LEN(F589)+1,1)=" ",1,0),99999)))</f>
        <v/>
      </c>
      <c r="F589" s="49" t="str">
        <f>IF(OR(G589="",G589=0,G589="0"),"",IF(LEN(G589)&lt;=C590,G589,IF(LEN(SUBSTITUTE(H589," ",""))=C590+1,LEFT(G589,C590),LEFT(G589,FIND("§",SUBSTITUTE(H589," ","§",LEN(H589)-LEN(SUBSTITUTE(H589," ",""))))-1))))</f>
        <v/>
      </c>
      <c r="G589" s="49" t="str">
        <f t="shared" si="14"/>
        <v/>
      </c>
      <c r="H589" s="49" t="str">
        <f>IF(OR(G589="",G589=0,G589="0"),"",LEFT(G589,C590+1))</f>
        <v/>
      </c>
      <c r="I589" s="49"/>
      <c r="J589" s="107"/>
      <c r="K589" s="246" t="str">
        <f>IF(LEN(TRIM(L589))&gt;0,MAX(K13:K588)+1,"")</f>
        <v/>
      </c>
      <c r="L589" s="110"/>
      <c r="M589" s="107"/>
      <c r="N589" s="150"/>
      <c r="X589" s="3">
        <v>1</v>
      </c>
    </row>
    <row r="590" spans="2:24" ht="15.75">
      <c r="B590" s="829"/>
      <c r="C590" s="92">
        <f>C11</f>
        <v>120</v>
      </c>
      <c r="D590" s="49" t="str" cm="1">
        <f t="array" ref="D590">IF(ROW()=ROW(D588),C591,INDEX(E588:E601,ROW()-ROW(D588)))</f>
        <v/>
      </c>
      <c r="E590" s="89" t="str">
        <f>IF(OR(D590="",C590="",C590&lt;=0,F590=""),"",TRIM(MID(D590,LEN(F590)+1+IF(MID(D590,LEN(F590)+1,1)=" ",1,0),99999)))</f>
        <v/>
      </c>
      <c r="F590" s="49" t="str">
        <f>IF(OR(G590="",G590=0,G590="0"),"",IF(LEN(G590)&lt;=C590,G590,IF(LEN(SUBSTITUTE(H590," ",""))=C590+1,LEFT(G590,C590),LEFT(G590,FIND("§",SUBSTITUTE(H590," ","§",LEN(H590)-LEN(SUBSTITUTE(H590," ",""))))-1))))</f>
        <v/>
      </c>
      <c r="G590" s="49" t="str">
        <f t="shared" ref="G590:G643" si="15">IF(OR(D590="",D590=0),"",TRIM(SUBSTITUTE(SUBSTITUTE(D590,CHAR(160)," "),CHAR(10)," ")))</f>
        <v/>
      </c>
      <c r="H590" s="49" t="str">
        <f>IF(OR(G590="",G590=0,G590="0"),"",LEFT(G590,C590+1))</f>
        <v/>
      </c>
      <c r="I590" s="49"/>
      <c r="J590" s="107"/>
      <c r="K590" s="246" t="str">
        <f>IF(LEN(TRIM(L590))&gt;0,MAX(K13:K589)+1,"")</f>
        <v/>
      </c>
      <c r="L590" s="110"/>
      <c r="M590" s="107"/>
      <c r="N590" s="150"/>
      <c r="X590" s="3">
        <v>1</v>
      </c>
    </row>
    <row r="591" spans="2:24" ht="15.75">
      <c r="B591" s="829"/>
      <c r="C591" s="55" t="str">
        <f>IF(UPPER(TRIM(C12))="X",C595,C589)</f>
        <v/>
      </c>
      <c r="D591" s="49" t="str" cm="1">
        <f t="array" ref="D591">IF(ROW()=ROW(D588),C591,INDEX(E588:E601,ROW()-ROW(D588)))</f>
        <v/>
      </c>
      <c r="E591" s="89" t="str">
        <f>IF(OR(D591="",C590="",C590&lt;=0,F591=""),"",TRIM(MID(D591,LEN(F591)+1+IF(MID(D591,LEN(F591)+1,1)=" ",1,0),99999)))</f>
        <v/>
      </c>
      <c r="F591" s="49" t="str">
        <f>IF(OR(G591="",G591=0,G591="0"),"",IF(LEN(G591)&lt;=C590,G591,IF(LEN(SUBSTITUTE(H591," ",""))=C590+1,LEFT(G591,C590),LEFT(G591,FIND("§",SUBSTITUTE(H591," ","§",LEN(H591)-LEN(SUBSTITUTE(H591," ",""))))-1))))</f>
        <v/>
      </c>
      <c r="G591" s="49" t="str">
        <f t="shared" si="15"/>
        <v/>
      </c>
      <c r="H591" s="49" t="str">
        <f>IF(OR(G591="",G591=0,G591="0"),"",LEFT(G591,C590+1))</f>
        <v/>
      </c>
      <c r="I591" s="49"/>
      <c r="J591" s="107"/>
      <c r="K591" s="246" t="str">
        <f>IF(LEN(TRIM(L591))&gt;0,MAX(K13:K590)+1,"")</f>
        <v/>
      </c>
      <c r="L591" s="110"/>
      <c r="M591" s="107"/>
      <c r="N591" s="150"/>
      <c r="X591" s="3">
        <v>1</v>
      </c>
    </row>
    <row r="592" spans="2:24" ht="15.75">
      <c r="B592" s="829"/>
      <c r="C592" s="94" t="str">
        <f>TRIM(SUBSTITUTE(SUBSTITUTE(SUBSTITUTE(SUBSTITUTE(SUBSTITUTE(SUBSTITUTE(SUBSTITUTE(SUBSTITUTE(SUBSTITUTE(SUBSTITUTE(C589,","," "),";"," "),":"," "),"!"," "),"?"," "),"…"," "),"»"," "),"«"," "),"/"," "),"."," "))</f>
        <v/>
      </c>
      <c r="D592" s="49" t="str" cm="1">
        <f t="array" ref="D592">IF(ROW()=ROW(D588),C591,INDEX(E588:E601,ROW()-ROW(D588)))</f>
        <v/>
      </c>
      <c r="E592" s="89" t="str">
        <f>IF(OR(D592="",C590="",C590&lt;=0,F592=""),"",TRIM(MID(D592,LEN(F592)+1+IF(MID(D592,LEN(F592)+1,1)=" ",1,0),99999)))</f>
        <v/>
      </c>
      <c r="F592" s="49" t="str">
        <f>IF(OR(G592="",G592=0,G592="0"),"",IF(LEN(G592)&lt;=C590,G592,IF(LEN(SUBSTITUTE(H592," ",""))=C590+1,LEFT(G592,C590),LEFT(G592,FIND("§",SUBSTITUTE(H592," ","§",LEN(H592)-LEN(SUBSTITUTE(H592," ",""))))-1))))</f>
        <v/>
      </c>
      <c r="G592" s="49" t="str">
        <f t="shared" si="15"/>
        <v/>
      </c>
      <c r="H592" s="49" t="str">
        <f>IF(OR(G592="",G592=0,G592="0"),"",LEFT(G592,C590+1))</f>
        <v/>
      </c>
      <c r="I592" s="49"/>
      <c r="J592" s="107"/>
      <c r="K592" s="246" t="str">
        <f>IF(LEN(TRIM(L592))&gt;0,MAX(K13:K591)+1,"")</f>
        <v/>
      </c>
      <c r="L592" s="110"/>
      <c r="M592" s="107"/>
      <c r="N592" s="150"/>
      <c r="X592" s="3">
        <v>1</v>
      </c>
    </row>
    <row r="593" spans="2:24" ht="15.75">
      <c r="B593" s="829"/>
      <c r="C593" s="49" t="str">
        <f>TRIM(SUBSTITUTE(SUBSTITUTE(SUBSTITUTE(SUBSTITUTE(SUBSTITUTE(SUBSTITUTE(SUBSTITUTE(SUBSTITUTE(C592,"("," "),")"," "),CHAR(34)," "),"-"," "),"_"," "),"&lt;"," "),"&gt;"," "),"="," "))</f>
        <v/>
      </c>
      <c r="D593" s="49" t="str" cm="1">
        <f t="array" ref="D593">IF(ROW()=ROW(D588),C591,INDEX(E588:E601,ROW()-ROW(D588)))</f>
        <v/>
      </c>
      <c r="E593" s="89" t="str">
        <f>IF(OR(D593="",C590="",C590&lt;=0,F593=""),"",TRIM(MID(D593,LEN(F593)+1+IF(MID(D593,LEN(F593)+1,1)=" ",1,0),99999)))</f>
        <v/>
      </c>
      <c r="F593" s="49" t="str">
        <f>IF(OR(G593="",G593=0,G593="0"),"",IF(LEN(G593)&lt;=C590,G593,IF(LEN(SUBSTITUTE(H593," ",""))=C590+1,LEFT(G593,C590),LEFT(G593,FIND("§",SUBSTITUTE(H593," ","§",LEN(H593)-LEN(SUBSTITUTE(H593," ",""))))-1))))</f>
        <v/>
      </c>
      <c r="G593" s="49" t="str">
        <f t="shared" si="15"/>
        <v/>
      </c>
      <c r="H593" s="49" t="str">
        <f>IF(OR(G593="",G593=0,G593="0"),"",LEFT(G593,C590+1))</f>
        <v/>
      </c>
      <c r="I593" s="49"/>
      <c r="J593" s="107"/>
      <c r="K593" s="246" t="str">
        <f>IF(LEN(TRIM(L593))&gt;0,MAX(K13:K592)+1,"")</f>
        <v/>
      </c>
      <c r="L593" s="110"/>
      <c r="M593" s="107"/>
      <c r="N593" s="150"/>
      <c r="X593" s="3">
        <v>1</v>
      </c>
    </row>
    <row r="594" spans="2:24" ht="15.75">
      <c r="B594" s="829"/>
      <c r="C594" s="55" t="str">
        <f>TRIM(SUBSTITUTE(SUBSTITUTE(SUBSTITUTE(SUBSTITUTE(C593,"►"," "),"▼"," "),"▲"," "),"◄"," "))</f>
        <v/>
      </c>
      <c r="D594" s="49" t="str" cm="1">
        <f t="array" ref="D594">IF(ROW()=ROW(D588),C591,INDEX(E588:E601,ROW()-ROW(D588)))</f>
        <v/>
      </c>
      <c r="E594" s="89" t="str">
        <f>IF(OR(D594="",C590="",C590&lt;=0,F594=""),"",TRIM(MID(D594,LEN(F594)+1+IF(MID(D594,LEN(F594)+1,1)=" ",1,0),99999)))</f>
        <v/>
      </c>
      <c r="F594" s="49" t="str">
        <f>IF(OR(G594="",G594=0,G594="0"),"",IF(LEN(G594)&lt;=C590,G594,IF(LEN(SUBSTITUTE(H594," ",""))=C590+1,LEFT(G594,C590),LEFT(G594,FIND("§",SUBSTITUTE(H594," ","§",LEN(H594)-LEN(SUBSTITUTE(H594," ",""))))-1))))</f>
        <v/>
      </c>
      <c r="G594" s="49" t="str">
        <f t="shared" si="15"/>
        <v/>
      </c>
      <c r="H594" s="49" t="str">
        <f>IF(OR(G594="",G594=0,G594="0"),"",LEFT(G594,C590+1))</f>
        <v/>
      </c>
      <c r="I594" s="49"/>
      <c r="J594" s="107"/>
      <c r="K594" s="246" t="str">
        <f>IF(LEN(TRIM(L594))&gt;0,MAX(K13:K593)+1,"")</f>
        <v/>
      </c>
      <c r="L594" s="110"/>
      <c r="M594" s="107"/>
      <c r="N594" s="150"/>
      <c r="X594" s="3">
        <v>1</v>
      </c>
    </row>
    <row r="595" spans="2:24" ht="15.75">
      <c r="B595" s="829"/>
      <c r="C595" s="55" t="str">
        <f>TRIM(SUBSTITUTE(SUBSTITUTE(C594,"“"," "),"”"," "))</f>
        <v/>
      </c>
      <c r="D595" s="49" t="str" cm="1">
        <f t="array" ref="D595">IF(ROW()=ROW(D588),C591,INDEX(E588:E601,ROW()-ROW(D588)))</f>
        <v/>
      </c>
      <c r="E595" s="89" t="str">
        <f>IF(OR(D595="",C590="",C590&lt;=0,F595=""),"",TRIM(MID(D595,LEN(F595)+1+IF(MID(D595,LEN(F595)+1,1)=" ",1,0),99999)))</f>
        <v/>
      </c>
      <c r="F595" s="49" t="str">
        <f>IF(OR(G595="",G595=0,G595="0"),"",IF(LEN(G595)&lt;=C590,G595,IF(LEN(SUBSTITUTE(H595," ",""))=C590+1,LEFT(G595,C590),LEFT(G595,FIND("§",SUBSTITUTE(H595," ","§",LEN(H595)-LEN(SUBSTITUTE(H595," ",""))))-1))))</f>
        <v/>
      </c>
      <c r="G595" s="49" t="str">
        <f t="shared" si="15"/>
        <v/>
      </c>
      <c r="H595" s="49" t="str">
        <f>IF(OR(G595="",G595=0,G595="0"),"",LEFT(G595,C590+1))</f>
        <v/>
      </c>
      <c r="I595" s="49"/>
      <c r="J595" s="107"/>
      <c r="K595" s="246" t="str">
        <f>IF(LEN(TRIM(L595))&gt;0,MAX(K13:K594)+1,"")</f>
        <v/>
      </c>
      <c r="L595" s="110"/>
      <c r="M595" s="107"/>
      <c r="N595" s="150"/>
      <c r="X595" s="3">
        <v>1</v>
      </c>
    </row>
    <row r="596" spans="2:24" ht="15.75">
      <c r="B596" s="829"/>
      <c r="C596" s="55"/>
      <c r="D596" s="49" t="str" cm="1">
        <f t="array" ref="D596">IF(ROW()=ROW(D588),C591,INDEX(E588:E601,ROW()-ROW(D588)))</f>
        <v/>
      </c>
      <c r="E596" s="89" t="str">
        <f>IF(OR(D596="",C590="",C590&lt;=0,F596=""),"",TRIM(MID(D596,LEN(F596)+1+IF(MID(D596,LEN(F596)+1,1)=" ",1,0),99999)))</f>
        <v/>
      </c>
      <c r="F596" s="49" t="str">
        <f>IF(OR(G596="",G596=0,G596="0"),"",IF(LEN(G596)&lt;=C590,G596,IF(LEN(SUBSTITUTE(H596," ",""))=C590+1,LEFT(G596,C590),LEFT(G596,FIND("§",SUBSTITUTE(H596," ","§",LEN(H596)-LEN(SUBSTITUTE(H596," ",""))))-1))))</f>
        <v/>
      </c>
      <c r="G596" s="49" t="str">
        <f t="shared" si="15"/>
        <v/>
      </c>
      <c r="H596" s="49" t="str">
        <f>IF(OR(G596="",G596=0,G596="0"),"",LEFT(G596,C590+1))</f>
        <v/>
      </c>
      <c r="I596" s="49"/>
      <c r="J596" s="107"/>
      <c r="K596" s="246" t="str">
        <f>IF(LEN(TRIM(L596))&gt;0,MAX(K13:K595)+1,"")</f>
        <v/>
      </c>
      <c r="L596" s="110"/>
      <c r="M596" s="107"/>
      <c r="N596" s="150"/>
      <c r="X596" s="3">
        <v>1</v>
      </c>
    </row>
    <row r="597" spans="2:24" ht="15.75">
      <c r="B597" s="829"/>
      <c r="C597" s="55"/>
      <c r="D597" s="49" t="str" cm="1">
        <f t="array" ref="D597">IF(ROW()=ROW(D588),C591,INDEX(E588:E601,ROW()-ROW(D588)))</f>
        <v/>
      </c>
      <c r="E597" s="89" t="str">
        <f>IF(OR(D597="",C590="",C590&lt;=0,F597=""),"",TRIM(MID(D597,LEN(F597)+1+IF(MID(D597,LEN(F597)+1,1)=" ",1,0),99999)))</f>
        <v/>
      </c>
      <c r="F597" s="49" t="str">
        <f>IF(OR(G597="",G597=0,G597="0"),"",IF(LEN(G597)&lt;=C590,G597,IF(LEN(SUBSTITUTE(H597," ",""))=C590+1,LEFT(G597,C590),LEFT(G597,FIND("§",SUBSTITUTE(H597," ","§",LEN(H597)-LEN(SUBSTITUTE(H597," ",""))))-1))))</f>
        <v/>
      </c>
      <c r="G597" s="49" t="str">
        <f t="shared" si="15"/>
        <v/>
      </c>
      <c r="H597" s="49" t="str">
        <f>IF(OR(G597="",G597=0,G597="0"),"",LEFT(G597,C590+1))</f>
        <v/>
      </c>
      <c r="I597" s="49"/>
      <c r="J597" s="107"/>
      <c r="K597" s="246" t="str">
        <f>IF(LEN(TRIM(L597))&gt;0,MAX(K13:K596)+1,"")</f>
        <v/>
      </c>
      <c r="L597" s="110"/>
      <c r="M597" s="107"/>
      <c r="N597" s="150"/>
      <c r="X597" s="3">
        <v>1</v>
      </c>
    </row>
    <row r="598" spans="2:24" ht="15.75">
      <c r="B598" s="829"/>
      <c r="C598" s="55"/>
      <c r="D598" s="49" t="str" cm="1">
        <f t="array" ref="D598">IF(ROW()=ROW(D588),C591,INDEX(E588:E601,ROW()-ROW(D588)))</f>
        <v/>
      </c>
      <c r="E598" s="89" t="str">
        <f>IF(OR(D598="",C590="",C590&lt;=0,F598=""),"",TRIM(MID(D598,LEN(F598)+1+IF(MID(D598,LEN(F598)+1,1)=" ",1,0),99999)))</f>
        <v/>
      </c>
      <c r="F598" s="49" t="str">
        <f>IF(OR(G598="",G598=0,G598="0"),"",IF(LEN(G598)&lt;=C590,G598,IF(LEN(SUBSTITUTE(H598," ",""))=C590+1,LEFT(G598,C590),LEFT(G598,FIND("§",SUBSTITUTE(H598," ","§",LEN(H598)-LEN(SUBSTITUTE(H598," ",""))))-1))))</f>
        <v/>
      </c>
      <c r="G598" s="49" t="str">
        <f t="shared" si="15"/>
        <v/>
      </c>
      <c r="H598" s="49" t="str">
        <f>IF(OR(G598="",G598=0,G598="0"),"",LEFT(G598,C590+1))</f>
        <v/>
      </c>
      <c r="I598" s="49"/>
      <c r="J598" s="107"/>
      <c r="K598" s="246" t="str">
        <f>IF(LEN(TRIM(L598))&gt;0,MAX(K13:K597)+1,"")</f>
        <v/>
      </c>
      <c r="L598" s="110"/>
      <c r="M598" s="107"/>
      <c r="N598" s="150"/>
      <c r="X598" s="3">
        <v>1</v>
      </c>
    </row>
    <row r="599" spans="2:24" ht="15.75">
      <c r="B599" s="829"/>
      <c r="C599" s="55"/>
      <c r="D599" s="49" t="str" cm="1">
        <f t="array" ref="D599">IF(ROW()=ROW(D588),C591,INDEX(E588:E601,ROW()-ROW(D588)))</f>
        <v/>
      </c>
      <c r="E599" s="89" t="str">
        <f>IF(OR(D599="",C590="",C590&lt;=0,F599=""),"",TRIM(MID(D599,LEN(F599)+1+IF(MID(D599,LEN(F599)+1,1)=" ",1,0),99999)))</f>
        <v/>
      </c>
      <c r="F599" s="49" t="str">
        <f>IF(OR(G599="",G599=0,G599="0"),"",IF(LEN(G599)&lt;=C590,G599,IF(LEN(SUBSTITUTE(H599," ",""))=C590+1,LEFT(G599,C590),LEFT(G599,FIND("§",SUBSTITUTE(H599," ","§",LEN(H599)-LEN(SUBSTITUTE(H599," ",""))))-1))))</f>
        <v/>
      </c>
      <c r="G599" s="49" t="str">
        <f t="shared" si="15"/>
        <v/>
      </c>
      <c r="H599" s="49" t="str">
        <f>IF(OR(G599="",G599=0,G599="0"),"",LEFT(G599,C590+1))</f>
        <v/>
      </c>
      <c r="I599" s="49"/>
      <c r="J599" s="107"/>
      <c r="K599" s="246" t="str">
        <f>IF(LEN(TRIM(L599))&gt;0,MAX(K13:K598)+1,"")</f>
        <v/>
      </c>
      <c r="L599" s="110"/>
      <c r="M599" s="107"/>
      <c r="N599" s="150"/>
      <c r="X599" s="3">
        <v>1</v>
      </c>
    </row>
    <row r="600" spans="2:24" ht="15.75">
      <c r="B600" s="829"/>
      <c r="C600" s="55"/>
      <c r="D600" s="49" t="str" cm="1">
        <f t="array" ref="D600">IF(ROW()=ROW(D588),C591,INDEX(E588:E601,ROW()-ROW(D588)))</f>
        <v/>
      </c>
      <c r="E600" s="89" t="str">
        <f>IF(OR(D600="",C590="",C590&lt;=0,F600=""),"",TRIM(MID(D600,LEN(F600)+1+IF(MID(D600,LEN(F600)+1,1)=" ",1,0),99999)))</f>
        <v/>
      </c>
      <c r="F600" s="49" t="str">
        <f>IF(OR(G600="",G600=0,G600="0"),"",IF(LEN(G600)&lt;=C590,G600,IF(LEN(SUBSTITUTE(H600," ",""))=C590+1,LEFT(G600,C590),LEFT(G600,FIND("§",SUBSTITUTE(H600," ","§",LEN(H600)-LEN(SUBSTITUTE(H600," ",""))))-1))))</f>
        <v/>
      </c>
      <c r="G600" s="49" t="str">
        <f t="shared" si="15"/>
        <v/>
      </c>
      <c r="H600" s="49" t="str">
        <f>IF(OR(G600="",G600=0,G600="0"),"",LEFT(G600,C590+1))</f>
        <v/>
      </c>
      <c r="I600" s="49"/>
      <c r="J600" s="107"/>
      <c r="K600" s="246" t="str">
        <f>IF(LEN(TRIM(L600))&gt;0,MAX(K13:K599)+1,"")</f>
        <v/>
      </c>
      <c r="L600" s="110"/>
      <c r="M600" s="107"/>
      <c r="N600" s="150"/>
      <c r="X600" s="3">
        <v>1</v>
      </c>
    </row>
    <row r="601" spans="2:24" ht="15.75">
      <c r="B601" s="829"/>
      <c r="C601" s="55"/>
      <c r="D601" s="49" t="str" cm="1">
        <f t="array" ref="D601">IF(ROW()=ROW(D588),C591,INDEX(E588:E601,ROW()-ROW(D588)))</f>
        <v/>
      </c>
      <c r="E601" s="89" t="str">
        <f>IF(OR(D601="",C590="",C590&lt;=0,F601=""),"",TRIM(MID(D601,LEN(F601)+1+IF(MID(D601,LEN(F601)+1,1)=" ",1,0),99999)))</f>
        <v/>
      </c>
      <c r="F601" s="49" t="str">
        <f>IF(OR(G601="",G601=0,G601="0"),"",IF(LEN(G601)&lt;=C590,G601,IF(LEN(SUBSTITUTE(H601," ",""))=C590+1,LEFT(G601,C590),LEFT(G601,FIND("§",SUBSTITUTE(H601," ","§",LEN(H601)-LEN(SUBSTITUTE(H601," ",""))))-1))))</f>
        <v/>
      </c>
      <c r="G601" s="49" t="str">
        <f t="shared" si="15"/>
        <v/>
      </c>
      <c r="H601" s="49" t="str">
        <f>IF(OR(G601="",G601=0,G601="0"),"",LEFT(G601,C590+1))</f>
        <v/>
      </c>
      <c r="I601" s="49"/>
      <c r="J601" s="107"/>
      <c r="K601" s="246" t="str">
        <f>IF(LEN(TRIM(L601))&gt;0,MAX(K13:K600)+1,"")</f>
        <v/>
      </c>
      <c r="L601" s="110"/>
      <c r="M601" s="107"/>
      <c r="N601" s="150"/>
      <c r="X601" s="3">
        <v>1</v>
      </c>
    </row>
    <row r="602" spans="2:24" ht="15.75">
      <c r="B602" s="829"/>
      <c r="C602" s="88" t="str">
        <f>IF(TRIM(SUBSTITUTE(J56,CHAR(160),""))="","",J56)</f>
        <v/>
      </c>
      <c r="D602" s="49" t="str" cm="1">
        <f t="array" ref="D602">IF(ROW()=ROW(D602),C605,INDEX(E602:E615,ROW()-ROW(D602)))</f>
        <v/>
      </c>
      <c r="E602" s="89" t="str">
        <f>IF(OR(D602="",C604="",C604&lt;=0,F602=""),"",TRIM(MID(D602,LEN(F602)+1+IF(MID(D602,LEN(F602)+1,1)=" ",1,0),99999)))</f>
        <v/>
      </c>
      <c r="F602" s="49" t="str">
        <f>IF(OR(G602="",G602=0,G602="0"),"",IF(LEN(G602)&lt;=C604,G602,IF(LEN(SUBSTITUTE(H602," ",""))=C604+1,LEFT(G602,C604),LEFT(G602,FIND("§",SUBSTITUTE(H602," ","§",LEN(H602)-LEN(SUBSTITUTE(H602," ",""))))-1))))</f>
        <v/>
      </c>
      <c r="G602" s="49" t="str">
        <f t="shared" si="15"/>
        <v/>
      </c>
      <c r="H602" s="49" t="str">
        <f>IF(OR(G602="",G602=0,G602="0"),"",LEFT(G602,C604+1))</f>
        <v/>
      </c>
      <c r="I602" s="49"/>
      <c r="J602" s="107"/>
      <c r="K602" s="246" t="str">
        <f>IF(LEN(TRIM(L602))&gt;0,MAX(K13:K601)+1,"")</f>
        <v/>
      </c>
      <c r="L602" s="110"/>
      <c r="M602" s="107"/>
      <c r="N602" s="150"/>
      <c r="X602" s="3">
        <v>1</v>
      </c>
    </row>
    <row r="603" spans="2:24" ht="15.75">
      <c r="B603" s="829"/>
      <c r="C603" s="55" t="str">
        <f>TRIM(SUBSTITUTE(SUBSTITUTE(SUBSTITUTE(SUBSTITUTE(SUBSTITUTE(SUBSTITUTE(SUBSTITUTE(SUBSTITUTE(SUBSTITUTE(CLEAN(IF(OR(LEFT(C602,1)="-",LEFT(C602,1)="="),MID(C602,2,99999),C602)),"—","-"),"–","-"),CHAR(160)," "),CHAR(9)," "),CHAR(13)," "),CHAR(10)," ")," "," ")," "," ")," "," "))</f>
        <v/>
      </c>
      <c r="D603" s="49" t="str" cm="1">
        <f t="array" ref="D603">IF(ROW()=ROW(D602),C605,INDEX(E602:E615,ROW()-ROW(D602)))</f>
        <v/>
      </c>
      <c r="E603" s="89" t="str">
        <f>IF(OR(D603="",C604="",C604&lt;=0,F603=""),"",TRIM(MID(D603,LEN(F603)+1+IF(MID(D603,LEN(F603)+1,1)=" ",1,0),99999)))</f>
        <v/>
      </c>
      <c r="F603" s="49" t="str">
        <f>IF(OR(G603="",G603=0,G603="0"),"",IF(LEN(G603)&lt;=C604,G603,IF(LEN(SUBSTITUTE(H603," ",""))=C604+1,LEFT(G603,C604),LEFT(G603,FIND("§",SUBSTITUTE(H603," ","§",LEN(H603)-LEN(SUBSTITUTE(H603," ",""))))-1))))</f>
        <v/>
      </c>
      <c r="G603" s="49" t="str">
        <f t="shared" si="15"/>
        <v/>
      </c>
      <c r="H603" s="49" t="str">
        <f>IF(OR(G603="",G603=0,G603="0"),"",LEFT(G603,C604+1))</f>
        <v/>
      </c>
      <c r="I603" s="49"/>
      <c r="J603" s="107"/>
      <c r="K603" s="246" t="str">
        <f>IF(LEN(TRIM(L603))&gt;0,MAX(K13:K602)+1,"")</f>
        <v/>
      </c>
      <c r="L603" s="110"/>
      <c r="M603" s="107"/>
      <c r="N603" s="150"/>
      <c r="X603" s="3">
        <v>1</v>
      </c>
    </row>
    <row r="604" spans="2:24" ht="15.75">
      <c r="B604" s="829"/>
      <c r="C604" s="92">
        <f>C11</f>
        <v>120</v>
      </c>
      <c r="D604" s="49" t="str" cm="1">
        <f t="array" ref="D604">IF(ROW()=ROW(D602),C605,INDEX(E602:E615,ROW()-ROW(D602)))</f>
        <v/>
      </c>
      <c r="E604" s="89" t="str">
        <f>IF(OR(D604="",C604="",C604&lt;=0,F604=""),"",TRIM(MID(D604,LEN(F604)+1+IF(MID(D604,LEN(F604)+1,1)=" ",1,0),99999)))</f>
        <v/>
      </c>
      <c r="F604" s="49" t="str">
        <f>IF(OR(G604="",G604=0,G604="0"),"",IF(LEN(G604)&lt;=C604,G604,IF(LEN(SUBSTITUTE(H604," ",""))=C604+1,LEFT(G604,C604),LEFT(G604,FIND("§",SUBSTITUTE(H604," ","§",LEN(H604)-LEN(SUBSTITUTE(H604," ",""))))-1))))</f>
        <v/>
      </c>
      <c r="G604" s="49" t="str">
        <f t="shared" si="15"/>
        <v/>
      </c>
      <c r="H604" s="49" t="str">
        <f>IF(OR(G604="",G604=0,G604="0"),"",LEFT(G604,C604+1))</f>
        <v/>
      </c>
      <c r="I604" s="49"/>
      <c r="J604" s="107"/>
      <c r="K604" s="246" t="str">
        <f>IF(LEN(TRIM(L604))&gt;0,MAX(K13:K603)+1,"")</f>
        <v/>
      </c>
      <c r="L604" s="110"/>
      <c r="M604" s="107"/>
      <c r="N604" s="150"/>
      <c r="X604" s="3">
        <v>1</v>
      </c>
    </row>
    <row r="605" spans="2:24" ht="15.75">
      <c r="B605" s="829"/>
      <c r="C605" s="55" t="str">
        <f>IF(UPPER(TRIM(C12))="X",C609,C603)</f>
        <v/>
      </c>
      <c r="D605" s="49" t="str" cm="1">
        <f t="array" ref="D605">IF(ROW()=ROW(D602),C605,INDEX(E602:E615,ROW()-ROW(D602)))</f>
        <v/>
      </c>
      <c r="E605" s="89" t="str">
        <f>IF(OR(D605="",C604="",C604&lt;=0,F605=""),"",TRIM(MID(D605,LEN(F605)+1+IF(MID(D605,LEN(F605)+1,1)=" ",1,0),99999)))</f>
        <v/>
      </c>
      <c r="F605" s="49" t="str">
        <f>IF(OR(G605="",G605=0,G605="0"),"",IF(LEN(G605)&lt;=C604,G605,IF(LEN(SUBSTITUTE(H605," ",""))=C604+1,LEFT(G605,C604),LEFT(G605,FIND("§",SUBSTITUTE(H605," ","§",LEN(H605)-LEN(SUBSTITUTE(H605," ",""))))-1))))</f>
        <v/>
      </c>
      <c r="G605" s="49" t="str">
        <f t="shared" si="15"/>
        <v/>
      </c>
      <c r="H605" s="49" t="str">
        <f>IF(OR(G605="",G605=0,G605="0"),"",LEFT(G605,C604+1))</f>
        <v/>
      </c>
      <c r="I605" s="49"/>
      <c r="J605" s="107"/>
      <c r="K605" s="246" t="str">
        <f>IF(LEN(TRIM(L605))&gt;0,MAX(K13:K604)+1,"")</f>
        <v/>
      </c>
      <c r="L605" s="110"/>
      <c r="M605" s="107"/>
      <c r="N605" s="150"/>
      <c r="X605" s="3">
        <v>1</v>
      </c>
    </row>
    <row r="606" spans="2:24" ht="15.75">
      <c r="B606" s="829"/>
      <c r="C606" s="94" t="str">
        <f>TRIM(SUBSTITUTE(SUBSTITUTE(SUBSTITUTE(SUBSTITUTE(SUBSTITUTE(SUBSTITUTE(SUBSTITUTE(SUBSTITUTE(SUBSTITUTE(SUBSTITUTE(C603,","," "),";"," "),":"," "),"!"," "),"?"," "),"…"," "),"»"," "),"«"," "),"/"," "),"."," "))</f>
        <v/>
      </c>
      <c r="D606" s="49" t="str" cm="1">
        <f t="array" ref="D606">IF(ROW()=ROW(D602),C605,INDEX(E602:E615,ROW()-ROW(D602)))</f>
        <v/>
      </c>
      <c r="E606" s="89" t="str">
        <f>IF(OR(D606="",C604="",C604&lt;=0,F606=""),"",TRIM(MID(D606,LEN(F606)+1+IF(MID(D606,LEN(F606)+1,1)=" ",1,0),99999)))</f>
        <v/>
      </c>
      <c r="F606" s="49" t="str">
        <f>IF(OR(G606="",G606=0,G606="0"),"",IF(LEN(G606)&lt;=C604,G606,IF(LEN(SUBSTITUTE(H606," ",""))=C604+1,LEFT(G606,C604),LEFT(G606,FIND("§",SUBSTITUTE(H606," ","§",LEN(H606)-LEN(SUBSTITUTE(H606," ",""))))-1))))</f>
        <v/>
      </c>
      <c r="G606" s="49" t="str">
        <f t="shared" si="15"/>
        <v/>
      </c>
      <c r="H606" s="49" t="str">
        <f>IF(OR(G606="",G606=0,G606="0"),"",LEFT(G606,C604+1))</f>
        <v/>
      </c>
      <c r="I606" s="49"/>
      <c r="J606" s="107"/>
      <c r="K606" s="246" t="str">
        <f>IF(LEN(TRIM(L606))&gt;0,MAX(K13:K605)+1,"")</f>
        <v/>
      </c>
      <c r="L606" s="110"/>
      <c r="M606" s="107"/>
      <c r="N606" s="150"/>
      <c r="X606" s="3">
        <v>1</v>
      </c>
    </row>
    <row r="607" spans="2:24" ht="15.75">
      <c r="B607" s="829"/>
      <c r="C607" s="49" t="str">
        <f>TRIM(SUBSTITUTE(SUBSTITUTE(SUBSTITUTE(SUBSTITUTE(SUBSTITUTE(SUBSTITUTE(SUBSTITUTE(SUBSTITUTE(C606,"("," "),")"," "),CHAR(34)," "),"-"," "),"_"," "),"&lt;"," "),"&gt;"," "),"="," "))</f>
        <v/>
      </c>
      <c r="D607" s="49" t="str" cm="1">
        <f t="array" ref="D607">IF(ROW()=ROW(D602),C605,INDEX(E602:E615,ROW()-ROW(D602)))</f>
        <v/>
      </c>
      <c r="E607" s="89" t="str">
        <f>IF(OR(D607="",C604="",C604&lt;=0,F607=""),"",TRIM(MID(D607,LEN(F607)+1+IF(MID(D607,LEN(F607)+1,1)=" ",1,0),99999)))</f>
        <v/>
      </c>
      <c r="F607" s="49" t="str">
        <f>IF(OR(G607="",G607=0,G607="0"),"",IF(LEN(G607)&lt;=C604,G607,IF(LEN(SUBSTITUTE(H607," ",""))=C604+1,LEFT(G607,C604),LEFT(G607,FIND("§",SUBSTITUTE(H607," ","§",LEN(H607)-LEN(SUBSTITUTE(H607," ",""))))-1))))</f>
        <v/>
      </c>
      <c r="G607" s="49" t="str">
        <f t="shared" si="15"/>
        <v/>
      </c>
      <c r="H607" s="49" t="str">
        <f>IF(OR(G607="",G607=0,G607="0"),"",LEFT(G607,C604+1))</f>
        <v/>
      </c>
      <c r="I607" s="49"/>
      <c r="J607" s="107"/>
      <c r="K607" s="246" t="str">
        <f>IF(LEN(TRIM(L607))&gt;0,MAX(K13:K606)+1,"")</f>
        <v/>
      </c>
      <c r="L607" s="110"/>
      <c r="M607" s="107"/>
      <c r="N607" s="150"/>
      <c r="X607" s="3">
        <v>1</v>
      </c>
    </row>
    <row r="608" spans="2:24" ht="15.75">
      <c r="B608" s="829"/>
      <c r="C608" s="55" t="str">
        <f>TRIM(SUBSTITUTE(SUBSTITUTE(SUBSTITUTE(SUBSTITUTE(C607,"►"," "),"▼"," "),"▲"," "),"◄"," "))</f>
        <v/>
      </c>
      <c r="D608" s="49" t="str" cm="1">
        <f t="array" ref="D608">IF(ROW()=ROW(D602),C605,INDEX(E602:E615,ROW()-ROW(D602)))</f>
        <v/>
      </c>
      <c r="E608" s="89" t="str">
        <f>IF(OR(D608="",C604="",C604&lt;=0,F608=""),"",TRIM(MID(D608,LEN(F608)+1+IF(MID(D608,LEN(F608)+1,1)=" ",1,0),99999)))</f>
        <v/>
      </c>
      <c r="F608" s="49" t="str">
        <f>IF(OR(G608="",G608=0,G608="0"),"",IF(LEN(G608)&lt;=C604,G608,IF(LEN(SUBSTITUTE(H608," ",""))=C604+1,LEFT(G608,C604),LEFT(G608,FIND("§",SUBSTITUTE(H608," ","§",LEN(H608)-LEN(SUBSTITUTE(H608," ",""))))-1))))</f>
        <v/>
      </c>
      <c r="G608" s="49" t="str">
        <f t="shared" si="15"/>
        <v/>
      </c>
      <c r="H608" s="49" t="str">
        <f>IF(OR(G608="",G608=0,G608="0"),"",LEFT(G608,C604+1))</f>
        <v/>
      </c>
      <c r="I608" s="49"/>
      <c r="J608" s="107"/>
      <c r="K608" s="246" t="str">
        <f>IF(LEN(TRIM(L608))&gt;0,MAX(K13:K607)+1,"")</f>
        <v/>
      </c>
      <c r="L608" s="110"/>
      <c r="M608" s="107"/>
      <c r="N608" s="150"/>
      <c r="X608" s="3">
        <v>1</v>
      </c>
    </row>
    <row r="609" spans="2:24" ht="15.75">
      <c r="B609" s="829"/>
      <c r="C609" s="55" t="str">
        <f>TRIM(SUBSTITUTE(SUBSTITUTE(C608,"“"," "),"”"," "))</f>
        <v/>
      </c>
      <c r="D609" s="49" t="str" cm="1">
        <f t="array" ref="D609">IF(ROW()=ROW(D602),C605,INDEX(E602:E615,ROW()-ROW(D602)))</f>
        <v/>
      </c>
      <c r="E609" s="89" t="str">
        <f>IF(OR(D609="",C604="",C604&lt;=0,F609=""),"",TRIM(MID(D609,LEN(F609)+1+IF(MID(D609,LEN(F609)+1,1)=" ",1,0),99999)))</f>
        <v/>
      </c>
      <c r="F609" s="49" t="str">
        <f>IF(OR(G609="",G609=0,G609="0"),"",IF(LEN(G609)&lt;=C604,G609,IF(LEN(SUBSTITUTE(H609," ",""))=C604+1,LEFT(G609,C604),LEFT(G609,FIND("§",SUBSTITUTE(H609," ","§",LEN(H609)-LEN(SUBSTITUTE(H609," ",""))))-1))))</f>
        <v/>
      </c>
      <c r="G609" s="49" t="str">
        <f t="shared" si="15"/>
        <v/>
      </c>
      <c r="H609" s="49" t="str">
        <f>IF(OR(G609="",G609=0,G609="0"),"",LEFT(G609,C604+1))</f>
        <v/>
      </c>
      <c r="I609" s="49"/>
      <c r="J609" s="107"/>
      <c r="K609" s="246" t="str">
        <f>IF(LEN(TRIM(L609))&gt;0,MAX(K13:K608)+1,"")</f>
        <v/>
      </c>
      <c r="L609" s="110"/>
      <c r="M609" s="107"/>
      <c r="N609" s="150"/>
      <c r="X609" s="3">
        <v>1</v>
      </c>
    </row>
    <row r="610" spans="2:24" ht="15.75">
      <c r="B610" s="829"/>
      <c r="C610" s="55"/>
      <c r="D610" s="49" t="str" cm="1">
        <f t="array" ref="D610">IF(ROW()=ROW(D602),C605,INDEX(E602:E615,ROW()-ROW(D602)))</f>
        <v/>
      </c>
      <c r="E610" s="89" t="str">
        <f>IF(OR(D610="",C604="",C604&lt;=0,F610=""),"",TRIM(MID(D610,LEN(F610)+1+IF(MID(D610,LEN(F610)+1,1)=" ",1,0),99999)))</f>
        <v/>
      </c>
      <c r="F610" s="49" t="str">
        <f>IF(OR(G610="",G610=0,G610="0"),"",IF(LEN(G610)&lt;=C604,G610,IF(LEN(SUBSTITUTE(H610," ",""))=C604+1,LEFT(G610,C604),LEFT(G610,FIND("§",SUBSTITUTE(H610," ","§",LEN(H610)-LEN(SUBSTITUTE(H610," ",""))))-1))))</f>
        <v/>
      </c>
      <c r="G610" s="49" t="str">
        <f t="shared" si="15"/>
        <v/>
      </c>
      <c r="H610" s="49" t="str">
        <f>IF(OR(G610="",G610=0,G610="0"),"",LEFT(G610,C604+1))</f>
        <v/>
      </c>
      <c r="I610" s="49"/>
      <c r="J610" s="107"/>
      <c r="K610" s="246" t="str">
        <f>IF(LEN(TRIM(L610))&gt;0,MAX(K13:K609)+1,"")</f>
        <v/>
      </c>
      <c r="L610" s="110"/>
      <c r="M610" s="107"/>
      <c r="N610" s="150"/>
      <c r="X610" s="3">
        <v>1</v>
      </c>
    </row>
    <row r="611" spans="2:24" ht="15.75">
      <c r="B611" s="829"/>
      <c r="C611" s="55"/>
      <c r="D611" s="49" t="str" cm="1">
        <f t="array" ref="D611">IF(ROW()=ROW(D602),C605,INDEX(E602:E615,ROW()-ROW(D602)))</f>
        <v/>
      </c>
      <c r="E611" s="89" t="str">
        <f>IF(OR(D611="",C604="",C604&lt;=0,F611=""),"",TRIM(MID(D611,LEN(F611)+1+IF(MID(D611,LEN(F611)+1,1)=" ",1,0),99999)))</f>
        <v/>
      </c>
      <c r="F611" s="49" t="str">
        <f>IF(OR(G611="",G611=0,G611="0"),"",IF(LEN(G611)&lt;=C604,G611,IF(LEN(SUBSTITUTE(H611," ",""))=C604+1,LEFT(G611,C604),LEFT(G611,FIND("§",SUBSTITUTE(H611," ","§",LEN(H611)-LEN(SUBSTITUTE(H611," ",""))))-1))))</f>
        <v/>
      </c>
      <c r="G611" s="49" t="str">
        <f t="shared" si="15"/>
        <v/>
      </c>
      <c r="H611" s="49" t="str">
        <f>IF(OR(G611="",G611=0,G611="0"),"",LEFT(G611,C604+1))</f>
        <v/>
      </c>
      <c r="I611" s="49"/>
      <c r="J611" s="107"/>
      <c r="K611" s="246" t="str">
        <f>IF(LEN(TRIM(L611))&gt;0,MAX(K13:K610)+1,"")</f>
        <v/>
      </c>
      <c r="L611" s="110"/>
      <c r="M611" s="107"/>
      <c r="N611" s="150"/>
      <c r="X611" s="3">
        <v>1</v>
      </c>
    </row>
    <row r="612" spans="2:24" ht="15.75">
      <c r="B612" s="829"/>
      <c r="C612" s="55"/>
      <c r="D612" s="49" t="str" cm="1">
        <f t="array" ref="D612">IF(ROW()=ROW(D602),C605,INDEX(E602:E615,ROW()-ROW(D602)))</f>
        <v/>
      </c>
      <c r="E612" s="89" t="str">
        <f>IF(OR(D612="",C604="",C604&lt;=0,F612=""),"",TRIM(MID(D612,LEN(F612)+1+IF(MID(D612,LEN(F612)+1,1)=" ",1,0),99999)))</f>
        <v/>
      </c>
      <c r="F612" s="49" t="str">
        <f>IF(OR(G612="",G612=0,G612="0"),"",IF(LEN(G612)&lt;=C604,G612,IF(LEN(SUBSTITUTE(H612," ",""))=C604+1,LEFT(G612,C604),LEFT(G612,FIND("§",SUBSTITUTE(H612," ","§",LEN(H612)-LEN(SUBSTITUTE(H612," ",""))))-1))))</f>
        <v/>
      </c>
      <c r="G612" s="49" t="str">
        <f t="shared" si="15"/>
        <v/>
      </c>
      <c r="H612" s="49" t="str">
        <f>IF(OR(G612="",G612=0,G612="0"),"",LEFT(G612,C604+1))</f>
        <v/>
      </c>
      <c r="I612" s="49"/>
      <c r="J612" s="107"/>
      <c r="K612" s="246" t="str">
        <f>IF(LEN(TRIM(L612))&gt;0,MAX(K13:K611)+1,"")</f>
        <v/>
      </c>
      <c r="L612" s="110"/>
      <c r="M612" s="107"/>
      <c r="N612" s="150"/>
      <c r="X612" s="3">
        <v>1</v>
      </c>
    </row>
    <row r="613" spans="2:24" ht="15.75">
      <c r="B613" s="829"/>
      <c r="C613" s="55"/>
      <c r="D613" s="49" t="str" cm="1">
        <f t="array" ref="D613">IF(ROW()=ROW(D602),C605,INDEX(E602:E615,ROW()-ROW(D602)))</f>
        <v/>
      </c>
      <c r="E613" s="89" t="str">
        <f>IF(OR(D613="",C604="",C604&lt;=0,F613=""),"",TRIM(MID(D613,LEN(F613)+1+IF(MID(D613,LEN(F613)+1,1)=" ",1,0),99999)))</f>
        <v/>
      </c>
      <c r="F613" s="49" t="str">
        <f>IF(OR(G613="",G613=0,G613="0"),"",IF(LEN(G613)&lt;=C604,G613,IF(LEN(SUBSTITUTE(H613," ",""))=C604+1,LEFT(G613,C604),LEFT(G613,FIND("§",SUBSTITUTE(H613," ","§",LEN(H613)-LEN(SUBSTITUTE(H613," ",""))))-1))))</f>
        <v/>
      </c>
      <c r="G613" s="49" t="str">
        <f t="shared" si="15"/>
        <v/>
      </c>
      <c r="H613" s="49" t="str">
        <f>IF(OR(G613="",G613=0,G613="0"),"",LEFT(G613,C604+1))</f>
        <v/>
      </c>
      <c r="I613" s="49"/>
      <c r="J613" s="107"/>
      <c r="K613" s="246" t="str">
        <f>IF(LEN(TRIM(L613))&gt;0,MAX(K13:K612)+1,"")</f>
        <v/>
      </c>
      <c r="L613" s="110"/>
      <c r="M613" s="107"/>
      <c r="N613" s="150"/>
      <c r="X613" s="3">
        <v>1</v>
      </c>
    </row>
    <row r="614" spans="2:24" ht="15.75">
      <c r="B614" s="829"/>
      <c r="C614" s="55"/>
      <c r="D614" s="49" t="str" cm="1">
        <f t="array" ref="D614">IF(ROW()=ROW(D602),C605,INDEX(E602:E615,ROW()-ROW(D602)))</f>
        <v/>
      </c>
      <c r="E614" s="89" t="str">
        <f>IF(OR(D614="",C604="",C604&lt;=0,F614=""),"",TRIM(MID(D614,LEN(F614)+1+IF(MID(D614,LEN(F614)+1,1)=" ",1,0),99999)))</f>
        <v/>
      </c>
      <c r="F614" s="49" t="str">
        <f>IF(OR(G614="",G614=0,G614="0"),"",IF(LEN(G614)&lt;=C604,G614,IF(LEN(SUBSTITUTE(H614," ",""))=C604+1,LEFT(G614,C604),LEFT(G614,FIND("§",SUBSTITUTE(H614," ","§",LEN(H614)-LEN(SUBSTITUTE(H614," ",""))))-1))))</f>
        <v/>
      </c>
      <c r="G614" s="49" t="str">
        <f t="shared" si="15"/>
        <v/>
      </c>
      <c r="H614" s="49" t="str">
        <f>IF(OR(G614="",G614=0,G614="0"),"",LEFT(G614,C604+1))</f>
        <v/>
      </c>
      <c r="I614" s="49"/>
      <c r="J614" s="107"/>
      <c r="K614" s="246" t="str">
        <f>IF(LEN(TRIM(L614))&gt;0,MAX(K13:K613)+1,"")</f>
        <v/>
      </c>
      <c r="L614" s="110"/>
      <c r="M614" s="107"/>
      <c r="N614" s="150"/>
      <c r="X614" s="3">
        <v>1</v>
      </c>
    </row>
    <row r="615" spans="2:24" ht="15.75">
      <c r="B615" s="829"/>
      <c r="C615" s="55"/>
      <c r="D615" s="49" t="str" cm="1">
        <f t="array" ref="D615">IF(ROW()=ROW(D602),C605,INDEX(E602:E615,ROW()-ROW(D602)))</f>
        <v/>
      </c>
      <c r="E615" s="89" t="str">
        <f>IF(OR(D615="",C604="",C604&lt;=0,F615=""),"",TRIM(MID(D615,LEN(F615)+1+IF(MID(D615,LEN(F615)+1,1)=" ",1,0),99999)))</f>
        <v/>
      </c>
      <c r="F615" s="49" t="str">
        <f>IF(OR(G615="",G615=0,G615="0"),"",IF(LEN(G615)&lt;=C604,G615,IF(LEN(SUBSTITUTE(H615," ",""))=C604+1,LEFT(G615,C604),LEFT(G615,FIND("§",SUBSTITUTE(H615," ","§",LEN(H615)-LEN(SUBSTITUTE(H615," ",""))))-1))))</f>
        <v/>
      </c>
      <c r="G615" s="49" t="str">
        <f t="shared" si="15"/>
        <v/>
      </c>
      <c r="H615" s="49" t="str">
        <f>IF(OR(G615="",G615=0,G615="0"),"",LEFT(G615,C604+1))</f>
        <v/>
      </c>
      <c r="I615" s="49"/>
      <c r="J615" s="107"/>
      <c r="K615" s="246" t="str">
        <f>IF(LEN(TRIM(L615))&gt;0,MAX(K13:K614)+1,"")</f>
        <v/>
      </c>
      <c r="L615" s="110"/>
      <c r="M615" s="107"/>
      <c r="N615" s="150"/>
      <c r="X615" s="3">
        <v>1</v>
      </c>
    </row>
    <row r="616" spans="2:24" ht="15.75">
      <c r="B616" s="829"/>
      <c r="C616" s="88" t="str">
        <f>IF(TRIM(SUBSTITUTE(J57,CHAR(160),""))="","",J57)</f>
        <v/>
      </c>
      <c r="D616" s="49" t="str" cm="1">
        <f t="array" ref="D616">IF(ROW()=ROW(D616),C619,INDEX(E616:E629,ROW()-ROW(D616)))</f>
        <v/>
      </c>
      <c r="E616" s="89" t="str">
        <f>IF(OR(D616="",C618="",C618&lt;=0,F616=""),"",TRIM(MID(D616,LEN(F616)+1+IF(MID(D616,LEN(F616)+1,1)=" ",1,0),99999)))</f>
        <v/>
      </c>
      <c r="F616" s="49" t="str">
        <f>IF(OR(G616="",G616=0,G616="0"),"",IF(LEN(G616)&lt;=C618,G616,IF(LEN(SUBSTITUTE(H616," ",""))=C618+1,LEFT(G616,C618),LEFT(G616,FIND("§",SUBSTITUTE(H616," ","§",LEN(H616)-LEN(SUBSTITUTE(H616," ",""))))-1))))</f>
        <v/>
      </c>
      <c r="G616" s="49" t="str">
        <f t="shared" si="15"/>
        <v/>
      </c>
      <c r="H616" s="49" t="str">
        <f>IF(OR(G616="",G616=0,G616="0"),"",LEFT(G616,C618+1))</f>
        <v/>
      </c>
      <c r="I616" s="49"/>
      <c r="J616" s="107"/>
      <c r="K616" s="246" t="str">
        <f>IF(LEN(TRIM(L616))&gt;0,MAX(K13:K615)+1,"")</f>
        <v/>
      </c>
      <c r="L616" s="110"/>
      <c r="M616" s="107"/>
      <c r="N616" s="150"/>
      <c r="X616" s="3">
        <v>1</v>
      </c>
    </row>
    <row r="617" spans="2:24" ht="15.75">
      <c r="B617" s="829"/>
      <c r="C617" s="55" t="str">
        <f>TRIM(SUBSTITUTE(SUBSTITUTE(SUBSTITUTE(SUBSTITUTE(SUBSTITUTE(SUBSTITUTE(SUBSTITUTE(SUBSTITUTE(SUBSTITUTE(CLEAN(IF(OR(LEFT(C616,1)="-",LEFT(C616,1)="="),MID(C616,2,99999),C616)),"—","-"),"–","-"),CHAR(160)," "),CHAR(9)," "),CHAR(13)," "),CHAR(10)," ")," "," ")," "," ")," "," "))</f>
        <v/>
      </c>
      <c r="D617" s="49" t="str" cm="1">
        <f t="array" ref="D617">IF(ROW()=ROW(D616),C619,INDEX(E616:E629,ROW()-ROW(D616)))</f>
        <v/>
      </c>
      <c r="E617" s="89" t="str">
        <f>IF(OR(D617="",C618="",C618&lt;=0,F617=""),"",TRIM(MID(D617,LEN(F617)+1+IF(MID(D617,LEN(F617)+1,1)=" ",1,0),99999)))</f>
        <v/>
      </c>
      <c r="F617" s="49" t="str">
        <f>IF(OR(G617="",G617=0,G617="0"),"",IF(LEN(G617)&lt;=C618,G617,IF(LEN(SUBSTITUTE(H617," ",""))=C618+1,LEFT(G617,C618),LEFT(G617,FIND("§",SUBSTITUTE(H617," ","§",LEN(H617)-LEN(SUBSTITUTE(H617," ",""))))-1))))</f>
        <v/>
      </c>
      <c r="G617" s="49" t="str">
        <f t="shared" si="15"/>
        <v/>
      </c>
      <c r="H617" s="49" t="str">
        <f>IF(OR(G617="",G617=0,G617="0"),"",LEFT(G617,C618+1))</f>
        <v/>
      </c>
      <c r="I617" s="49"/>
      <c r="J617" s="107"/>
      <c r="K617" s="246" t="str">
        <f>IF(LEN(TRIM(L617))&gt;0,MAX(K13:K616)+1,"")</f>
        <v/>
      </c>
      <c r="L617" s="110"/>
      <c r="M617" s="107"/>
      <c r="N617" s="150"/>
      <c r="X617" s="3">
        <v>1</v>
      </c>
    </row>
    <row r="618" spans="2:24" ht="15.75">
      <c r="B618" s="829"/>
      <c r="C618" s="92">
        <f>C11</f>
        <v>120</v>
      </c>
      <c r="D618" s="49" t="str" cm="1">
        <f t="array" ref="D618">IF(ROW()=ROW(D616),C619,INDEX(E616:E629,ROW()-ROW(D616)))</f>
        <v/>
      </c>
      <c r="E618" s="89" t="str">
        <f>IF(OR(D618="",C618="",C618&lt;=0,F618=""),"",TRIM(MID(D618,LEN(F618)+1+IF(MID(D618,LEN(F618)+1,1)=" ",1,0),99999)))</f>
        <v/>
      </c>
      <c r="F618" s="49" t="str">
        <f>IF(OR(G618="",G618=0,G618="0"),"",IF(LEN(G618)&lt;=C618,G618,IF(LEN(SUBSTITUTE(H618," ",""))=C618+1,LEFT(G618,C618),LEFT(G618,FIND("§",SUBSTITUTE(H618," ","§",LEN(H618)-LEN(SUBSTITUTE(H618," ",""))))-1))))</f>
        <v/>
      </c>
      <c r="G618" s="49" t="str">
        <f t="shared" si="15"/>
        <v/>
      </c>
      <c r="H618" s="49" t="str">
        <f>IF(OR(G618="",G618=0,G618="0"),"",LEFT(G618,C618+1))</f>
        <v/>
      </c>
      <c r="I618" s="49"/>
      <c r="J618" s="107"/>
      <c r="K618" s="246" t="str">
        <f>IF(LEN(TRIM(L618))&gt;0,MAX(K13:K617)+1,"")</f>
        <v/>
      </c>
      <c r="L618" s="110"/>
      <c r="M618" s="107"/>
      <c r="N618" s="150"/>
      <c r="X618" s="3">
        <v>1</v>
      </c>
    </row>
    <row r="619" spans="2:24" ht="15.75">
      <c r="B619" s="829"/>
      <c r="C619" s="55" t="str">
        <f>IF(UPPER(TRIM(C12))="X",C623,C617)</f>
        <v/>
      </c>
      <c r="D619" s="49" t="str" cm="1">
        <f t="array" ref="D619">IF(ROW()=ROW(D616),C619,INDEX(E616:E629,ROW()-ROW(D616)))</f>
        <v/>
      </c>
      <c r="E619" s="89" t="str">
        <f>IF(OR(D619="",C618="",C618&lt;=0,F619=""),"",TRIM(MID(D619,LEN(F619)+1+IF(MID(D619,LEN(F619)+1,1)=" ",1,0),99999)))</f>
        <v/>
      </c>
      <c r="F619" s="49" t="str">
        <f>IF(OR(G619="",G619=0,G619="0"),"",IF(LEN(G619)&lt;=C618,G619,IF(LEN(SUBSTITUTE(H619," ",""))=C618+1,LEFT(G619,C618),LEFT(G619,FIND("§",SUBSTITUTE(H619," ","§",LEN(H619)-LEN(SUBSTITUTE(H619," ",""))))-1))))</f>
        <v/>
      </c>
      <c r="G619" s="49" t="str">
        <f t="shared" si="15"/>
        <v/>
      </c>
      <c r="H619" s="49" t="str">
        <f>IF(OR(G619="",G619=0,G619="0"),"",LEFT(G619,C618+1))</f>
        <v/>
      </c>
      <c r="I619" s="49"/>
      <c r="J619" s="107"/>
      <c r="K619" s="246" t="str">
        <f>IF(LEN(TRIM(L619))&gt;0,MAX(K13:K618)+1,"")</f>
        <v/>
      </c>
      <c r="L619" s="110"/>
      <c r="M619" s="107"/>
      <c r="N619" s="150"/>
      <c r="X619" s="3">
        <v>1</v>
      </c>
    </row>
    <row r="620" spans="2:24" ht="15.75">
      <c r="B620" s="829"/>
      <c r="C620" s="94" t="str">
        <f>TRIM(SUBSTITUTE(SUBSTITUTE(SUBSTITUTE(SUBSTITUTE(SUBSTITUTE(SUBSTITUTE(SUBSTITUTE(SUBSTITUTE(SUBSTITUTE(SUBSTITUTE(C617,","," "),";"," "),":"," "),"!"," "),"?"," "),"…"," "),"»"," "),"«"," "),"/"," "),"."," "))</f>
        <v/>
      </c>
      <c r="D620" s="49" t="str" cm="1">
        <f t="array" ref="D620">IF(ROW()=ROW(D616),C619,INDEX(E616:E629,ROW()-ROW(D616)))</f>
        <v/>
      </c>
      <c r="E620" s="89" t="str">
        <f>IF(OR(D620="",C618="",C618&lt;=0,F620=""),"",TRIM(MID(D620,LEN(F620)+1+IF(MID(D620,LEN(F620)+1,1)=" ",1,0),99999)))</f>
        <v/>
      </c>
      <c r="F620" s="49" t="str">
        <f>IF(OR(G620="",G620=0,G620="0"),"",IF(LEN(G620)&lt;=C618,G620,IF(LEN(SUBSTITUTE(H620," ",""))=C618+1,LEFT(G620,C618),LEFT(G620,FIND("§",SUBSTITUTE(H620," ","§",LEN(H620)-LEN(SUBSTITUTE(H620," ",""))))-1))))</f>
        <v/>
      </c>
      <c r="G620" s="49" t="str">
        <f t="shared" si="15"/>
        <v/>
      </c>
      <c r="H620" s="49" t="str">
        <f>IF(OR(G620="",G620=0,G620="0"),"",LEFT(G620,C618+1))</f>
        <v/>
      </c>
      <c r="I620" s="49"/>
      <c r="J620" s="107"/>
      <c r="K620" s="246" t="str">
        <f>IF(LEN(TRIM(L620))&gt;0,MAX(K13:K619)+1,"")</f>
        <v/>
      </c>
      <c r="L620" s="110"/>
      <c r="M620" s="107"/>
      <c r="N620" s="150"/>
      <c r="X620" s="3">
        <v>1</v>
      </c>
    </row>
    <row r="621" spans="2:24" ht="15.75">
      <c r="B621" s="829"/>
      <c r="C621" s="49" t="str">
        <f>TRIM(SUBSTITUTE(SUBSTITUTE(SUBSTITUTE(SUBSTITUTE(SUBSTITUTE(SUBSTITUTE(SUBSTITUTE(SUBSTITUTE(C620,"("," "),")"," "),CHAR(34)," "),"-"," "),"_"," "),"&lt;"," "),"&gt;"," "),"="," "))</f>
        <v/>
      </c>
      <c r="D621" s="49" t="str" cm="1">
        <f t="array" ref="D621">IF(ROW()=ROW(D616),C619,INDEX(E616:E629,ROW()-ROW(D616)))</f>
        <v/>
      </c>
      <c r="E621" s="89" t="str">
        <f>IF(OR(D621="",C618="",C618&lt;=0,F621=""),"",TRIM(MID(D621,LEN(F621)+1+IF(MID(D621,LEN(F621)+1,1)=" ",1,0),99999)))</f>
        <v/>
      </c>
      <c r="F621" s="49" t="str">
        <f>IF(OR(G621="",G621=0,G621="0"),"",IF(LEN(G621)&lt;=C618,G621,IF(LEN(SUBSTITUTE(H621," ",""))=C618+1,LEFT(G621,C618),LEFT(G621,FIND("§",SUBSTITUTE(H621," ","§",LEN(H621)-LEN(SUBSTITUTE(H621," ",""))))-1))))</f>
        <v/>
      </c>
      <c r="G621" s="49" t="str">
        <f t="shared" si="15"/>
        <v/>
      </c>
      <c r="H621" s="49" t="str">
        <f>IF(OR(G621="",G621=0,G621="0"),"",LEFT(G621,C618+1))</f>
        <v/>
      </c>
      <c r="I621" s="49"/>
      <c r="J621" s="107"/>
      <c r="K621" s="246" t="str">
        <f>IF(LEN(TRIM(L621))&gt;0,MAX(K13:K620)+1,"")</f>
        <v/>
      </c>
      <c r="L621" s="110"/>
      <c r="M621" s="107"/>
      <c r="N621" s="150"/>
      <c r="X621" s="3">
        <v>1</v>
      </c>
    </row>
    <row r="622" spans="2:24" ht="15.75">
      <c r="B622" s="829"/>
      <c r="C622" s="55" t="str">
        <f>TRIM(SUBSTITUTE(SUBSTITUTE(SUBSTITUTE(SUBSTITUTE(C621,"►"," "),"▼"," "),"▲"," "),"◄"," "))</f>
        <v/>
      </c>
      <c r="D622" s="49" t="str" cm="1">
        <f t="array" ref="D622">IF(ROW()=ROW(D616),C619,INDEX(E616:E629,ROW()-ROW(D616)))</f>
        <v/>
      </c>
      <c r="E622" s="89" t="str">
        <f>IF(OR(D622="",C618="",C618&lt;=0,F622=""),"",TRIM(MID(D622,LEN(F622)+1+IF(MID(D622,LEN(F622)+1,1)=" ",1,0),99999)))</f>
        <v/>
      </c>
      <c r="F622" s="49" t="str">
        <f>IF(OR(G622="",G622=0,G622="0"),"",IF(LEN(G622)&lt;=C618,G622,IF(LEN(SUBSTITUTE(H622," ",""))=C618+1,LEFT(G622,C618),LEFT(G622,FIND("§",SUBSTITUTE(H622," ","§",LEN(H622)-LEN(SUBSTITUTE(H622," ",""))))-1))))</f>
        <v/>
      </c>
      <c r="G622" s="49" t="str">
        <f t="shared" si="15"/>
        <v/>
      </c>
      <c r="H622" s="49" t="str">
        <f>IF(OR(G622="",G622=0,G622="0"),"",LEFT(G622,C618+1))</f>
        <v/>
      </c>
      <c r="I622" s="49"/>
      <c r="J622" s="107"/>
      <c r="K622" s="246" t="str">
        <f>IF(LEN(TRIM(L622))&gt;0,MAX(K13:K621)+1,"")</f>
        <v/>
      </c>
      <c r="L622" s="110"/>
      <c r="M622" s="107"/>
      <c r="N622" s="150"/>
      <c r="X622" s="3">
        <v>1</v>
      </c>
    </row>
    <row r="623" spans="2:24" ht="15.75">
      <c r="B623" s="829"/>
      <c r="C623" s="55" t="str">
        <f>TRIM(SUBSTITUTE(SUBSTITUTE(C622,"“"," "),"”"," "))</f>
        <v/>
      </c>
      <c r="D623" s="49" t="str" cm="1">
        <f t="array" ref="D623">IF(ROW()=ROW(D616),C619,INDEX(E616:E629,ROW()-ROW(D616)))</f>
        <v/>
      </c>
      <c r="E623" s="89" t="str">
        <f>IF(OR(D623="",C618="",C618&lt;=0,F623=""),"",TRIM(MID(D623,LEN(F623)+1+IF(MID(D623,LEN(F623)+1,1)=" ",1,0),99999)))</f>
        <v/>
      </c>
      <c r="F623" s="49" t="str">
        <f>IF(OR(G623="",G623=0,G623="0"),"",IF(LEN(G623)&lt;=C618,G623,IF(LEN(SUBSTITUTE(H623," ",""))=C618+1,LEFT(G623,C618),LEFT(G623,FIND("§",SUBSTITUTE(H623," ","§",LEN(H623)-LEN(SUBSTITUTE(H623," ",""))))-1))))</f>
        <v/>
      </c>
      <c r="G623" s="49" t="str">
        <f t="shared" si="15"/>
        <v/>
      </c>
      <c r="H623" s="49" t="str">
        <f>IF(OR(G623="",G623=0,G623="0"),"",LEFT(G623,C618+1))</f>
        <v/>
      </c>
      <c r="I623" s="49"/>
      <c r="J623" s="107"/>
      <c r="K623" s="246" t="str">
        <f>IF(LEN(TRIM(L623))&gt;0,MAX(K13:K622)+1,"")</f>
        <v/>
      </c>
      <c r="L623" s="110"/>
      <c r="M623" s="107"/>
      <c r="N623" s="150"/>
      <c r="X623" s="3">
        <v>1</v>
      </c>
    </row>
    <row r="624" spans="2:24" ht="15.75">
      <c r="B624" s="829"/>
      <c r="C624" s="55"/>
      <c r="D624" s="49" t="str" cm="1">
        <f t="array" ref="D624">IF(ROW()=ROW(D616),C619,INDEX(E616:E629,ROW()-ROW(D616)))</f>
        <v/>
      </c>
      <c r="E624" s="89" t="str">
        <f>IF(OR(D624="",C618="",C618&lt;=0,F624=""),"",TRIM(MID(D624,LEN(F624)+1+IF(MID(D624,LEN(F624)+1,1)=" ",1,0),99999)))</f>
        <v/>
      </c>
      <c r="F624" s="49" t="str">
        <f>IF(OR(G624="",G624=0,G624="0"),"",IF(LEN(G624)&lt;=C618,G624,IF(LEN(SUBSTITUTE(H624," ",""))=C618+1,LEFT(G624,C618),LEFT(G624,FIND("§",SUBSTITUTE(H624," ","§",LEN(H624)-LEN(SUBSTITUTE(H624," ",""))))-1))))</f>
        <v/>
      </c>
      <c r="G624" s="49" t="str">
        <f t="shared" si="15"/>
        <v/>
      </c>
      <c r="H624" s="49" t="str">
        <f>IF(OR(G624="",G624=0,G624="0"),"",LEFT(G624,C618+1))</f>
        <v/>
      </c>
      <c r="I624" s="49"/>
      <c r="J624" s="107"/>
      <c r="K624" s="246" t="str">
        <f>IF(LEN(TRIM(L624))&gt;0,MAX(K13:K623)+1,"")</f>
        <v/>
      </c>
      <c r="L624" s="110"/>
      <c r="M624" s="107"/>
      <c r="N624" s="150"/>
      <c r="X624" s="3">
        <v>1</v>
      </c>
    </row>
    <row r="625" spans="2:24" ht="15.75">
      <c r="B625" s="829"/>
      <c r="C625" s="55"/>
      <c r="D625" s="49" t="str" cm="1">
        <f t="array" ref="D625">IF(ROW()=ROW(D616),C619,INDEX(E616:E629,ROW()-ROW(D616)))</f>
        <v/>
      </c>
      <c r="E625" s="89" t="str">
        <f>IF(OR(D625="",C618="",C618&lt;=0,F625=""),"",TRIM(MID(D625,LEN(F625)+1+IF(MID(D625,LEN(F625)+1,1)=" ",1,0),99999)))</f>
        <v/>
      </c>
      <c r="F625" s="49" t="str">
        <f>IF(OR(G625="",G625=0,G625="0"),"",IF(LEN(G625)&lt;=C618,G625,IF(LEN(SUBSTITUTE(H625," ",""))=C618+1,LEFT(G625,C618),LEFT(G625,FIND("§",SUBSTITUTE(H625," ","§",LEN(H625)-LEN(SUBSTITUTE(H625," ",""))))-1))))</f>
        <v/>
      </c>
      <c r="G625" s="49" t="str">
        <f t="shared" si="15"/>
        <v/>
      </c>
      <c r="H625" s="49" t="str">
        <f>IF(OR(G625="",G625=0,G625="0"),"",LEFT(G625,C618+1))</f>
        <v/>
      </c>
      <c r="I625" s="49"/>
      <c r="J625" s="107"/>
      <c r="K625" s="246" t="str">
        <f>IF(LEN(TRIM(L625))&gt;0,MAX(K13:K624)+1,"")</f>
        <v/>
      </c>
      <c r="L625" s="110"/>
      <c r="M625" s="107"/>
      <c r="N625" s="150"/>
      <c r="X625" s="3">
        <v>1</v>
      </c>
    </row>
    <row r="626" spans="2:24" ht="15.75">
      <c r="B626" s="829"/>
      <c r="C626" s="55"/>
      <c r="D626" s="49" t="str" cm="1">
        <f t="array" ref="D626">IF(ROW()=ROW(D616),C619,INDEX(E616:E629,ROW()-ROW(D616)))</f>
        <v/>
      </c>
      <c r="E626" s="89" t="str">
        <f>IF(OR(D626="",C618="",C618&lt;=0,F626=""),"",TRIM(MID(D626,LEN(F626)+1+IF(MID(D626,LEN(F626)+1,1)=" ",1,0),99999)))</f>
        <v/>
      </c>
      <c r="F626" s="49" t="str">
        <f>IF(OR(G626="",G626=0,G626="0"),"",IF(LEN(G626)&lt;=C618,G626,IF(LEN(SUBSTITUTE(H626," ",""))=C618+1,LEFT(G626,C618),LEFT(G626,FIND("§",SUBSTITUTE(H626," ","§",LEN(H626)-LEN(SUBSTITUTE(H626," ",""))))-1))))</f>
        <v/>
      </c>
      <c r="G626" s="49" t="str">
        <f t="shared" si="15"/>
        <v/>
      </c>
      <c r="H626" s="49" t="str">
        <f>IF(OR(G626="",G626=0,G626="0"),"",LEFT(G626,C618+1))</f>
        <v/>
      </c>
      <c r="I626" s="49"/>
      <c r="J626" s="107"/>
      <c r="K626" s="246" t="str">
        <f>IF(LEN(TRIM(L626))&gt;0,MAX(K13:K625)+1,"")</f>
        <v/>
      </c>
      <c r="L626" s="110"/>
      <c r="M626" s="107"/>
      <c r="N626" s="150"/>
      <c r="X626" s="3">
        <v>1</v>
      </c>
    </row>
    <row r="627" spans="2:24" ht="15.75">
      <c r="B627" s="829"/>
      <c r="C627" s="55"/>
      <c r="D627" s="49" t="str" cm="1">
        <f t="array" ref="D627">IF(ROW()=ROW(D616),C619,INDEX(E616:E629,ROW()-ROW(D616)))</f>
        <v/>
      </c>
      <c r="E627" s="89" t="str">
        <f>IF(OR(D627="",C618="",C618&lt;=0,F627=""),"",TRIM(MID(D627,LEN(F627)+1+IF(MID(D627,LEN(F627)+1,1)=" ",1,0),99999)))</f>
        <v/>
      </c>
      <c r="F627" s="49" t="str">
        <f>IF(OR(G627="",G627=0,G627="0"),"",IF(LEN(G627)&lt;=C618,G627,IF(LEN(SUBSTITUTE(H627," ",""))=C618+1,LEFT(G627,C618),LEFT(G627,FIND("§",SUBSTITUTE(H627," ","§",LEN(H627)-LEN(SUBSTITUTE(H627," ",""))))-1))))</f>
        <v/>
      </c>
      <c r="G627" s="49" t="str">
        <f t="shared" si="15"/>
        <v/>
      </c>
      <c r="H627" s="49" t="str">
        <f>IF(OR(G627="",G627=0,G627="0"),"",LEFT(G627,C618+1))</f>
        <v/>
      </c>
      <c r="I627" s="49"/>
      <c r="J627" s="107"/>
      <c r="K627" s="246" t="str">
        <f>IF(LEN(TRIM(L627))&gt;0,MAX(K13:K626)+1,"")</f>
        <v/>
      </c>
      <c r="L627" s="110"/>
      <c r="M627" s="107"/>
      <c r="N627" s="150"/>
      <c r="X627" s="3">
        <v>1</v>
      </c>
    </row>
    <row r="628" spans="2:24" ht="15.75">
      <c r="B628" s="829"/>
      <c r="C628" s="55"/>
      <c r="D628" s="49" t="str" cm="1">
        <f t="array" ref="D628">IF(ROW()=ROW(D616),C619,INDEX(E616:E629,ROW()-ROW(D616)))</f>
        <v/>
      </c>
      <c r="E628" s="89" t="str">
        <f>IF(OR(D628="",C618="",C618&lt;=0,F628=""),"",TRIM(MID(D628,LEN(F628)+1+IF(MID(D628,LEN(F628)+1,1)=" ",1,0),99999)))</f>
        <v/>
      </c>
      <c r="F628" s="49" t="str">
        <f>IF(OR(G628="",G628=0,G628="0"),"",IF(LEN(G628)&lt;=C618,G628,IF(LEN(SUBSTITUTE(H628," ",""))=C618+1,LEFT(G628,C618),LEFT(G628,FIND("§",SUBSTITUTE(H628," ","§",LEN(H628)-LEN(SUBSTITUTE(H628," ",""))))-1))))</f>
        <v/>
      </c>
      <c r="G628" s="49" t="str">
        <f t="shared" si="15"/>
        <v/>
      </c>
      <c r="H628" s="49" t="str">
        <f>IF(OR(G628="",G628=0,G628="0"),"",LEFT(G628,C618+1))</f>
        <v/>
      </c>
      <c r="I628" s="49"/>
      <c r="J628" s="107"/>
      <c r="K628" s="246" t="str">
        <f>IF(LEN(TRIM(L628))&gt;0,MAX(K13:K627)+1,"")</f>
        <v/>
      </c>
      <c r="L628" s="110"/>
      <c r="M628" s="107"/>
      <c r="N628" s="150"/>
      <c r="X628" s="3">
        <v>1</v>
      </c>
    </row>
    <row r="629" spans="2:24" ht="15.75">
      <c r="B629" s="829"/>
      <c r="C629" s="55"/>
      <c r="D629" s="49" t="str" cm="1">
        <f t="array" ref="D629">IF(ROW()=ROW(D616),C619,INDEX(E616:E629,ROW()-ROW(D616)))</f>
        <v/>
      </c>
      <c r="E629" s="89" t="str">
        <f>IF(OR(D629="",C618="",C618&lt;=0,F629=""),"",TRIM(MID(D629,LEN(F629)+1+IF(MID(D629,LEN(F629)+1,1)=" ",1,0),99999)))</f>
        <v/>
      </c>
      <c r="F629" s="49" t="str">
        <f>IF(OR(G629="",G629=0,G629="0"),"",IF(LEN(G629)&lt;=C618,G629,IF(LEN(SUBSTITUTE(H629," ",""))=C618+1,LEFT(G629,C618),LEFT(G629,FIND("§",SUBSTITUTE(H629," ","§",LEN(H629)-LEN(SUBSTITUTE(H629," ",""))))-1))))</f>
        <v/>
      </c>
      <c r="G629" s="49" t="str">
        <f t="shared" si="15"/>
        <v/>
      </c>
      <c r="H629" s="49" t="str">
        <f>IF(OR(G629="",G629=0,G629="0"),"",LEFT(G629,C618+1))</f>
        <v/>
      </c>
      <c r="I629" s="49"/>
      <c r="J629" s="107"/>
      <c r="K629" s="246" t="str">
        <f>IF(LEN(TRIM(L629))&gt;0,MAX(K13:K628)+1,"")</f>
        <v/>
      </c>
      <c r="L629" s="110"/>
      <c r="M629" s="107"/>
      <c r="N629" s="150"/>
      <c r="X629" s="3">
        <v>1</v>
      </c>
    </row>
    <row r="630" spans="2:24" ht="15.75">
      <c r="B630" s="829"/>
      <c r="C630" s="88" t="str">
        <f>IF(TRIM(SUBSTITUTE(J58,CHAR(160),""))="","",J58)</f>
        <v/>
      </c>
      <c r="D630" s="49" t="str" cm="1">
        <f t="array" ref="D630">IF(ROW()=ROW(D630),C633,INDEX(E630:E643,ROW()-ROW(D630)))</f>
        <v/>
      </c>
      <c r="E630" s="89" t="str">
        <f>IF(OR(D630="",C632="",C632&lt;=0,F630=""),"",TRIM(MID(D630,LEN(F630)+1+IF(MID(D630,LEN(F630)+1,1)=" ",1,0),99999)))</f>
        <v/>
      </c>
      <c r="F630" s="49" t="str">
        <f>IF(OR(G630="",G630=0,G630="0"),"",IF(LEN(G630)&lt;=C632,G630,IF(LEN(SUBSTITUTE(H630," ",""))=C632+1,LEFT(G630,C632),LEFT(G630,FIND("§",SUBSTITUTE(H630," ","§",LEN(H630)-LEN(SUBSTITUTE(H630," ",""))))-1))))</f>
        <v/>
      </c>
      <c r="G630" s="49" t="str">
        <f t="shared" si="15"/>
        <v/>
      </c>
      <c r="H630" s="49" t="str">
        <f>IF(OR(G630="",G630=0,G630="0"),"",LEFT(G630,C632+1))</f>
        <v/>
      </c>
      <c r="I630" s="49"/>
      <c r="J630" s="107"/>
      <c r="K630" s="246" t="str">
        <f>IF(LEN(TRIM(L630))&gt;0,MAX(K13:K629)+1,"")</f>
        <v/>
      </c>
      <c r="L630" s="110"/>
      <c r="M630" s="107"/>
      <c r="N630" s="150"/>
      <c r="X630" s="3">
        <v>1</v>
      </c>
    </row>
    <row r="631" spans="2:24" ht="15.75">
      <c r="B631" s="829"/>
      <c r="C631" s="55" t="str">
        <f>TRIM(SUBSTITUTE(SUBSTITUTE(SUBSTITUTE(SUBSTITUTE(SUBSTITUTE(SUBSTITUTE(SUBSTITUTE(SUBSTITUTE(SUBSTITUTE(CLEAN(IF(OR(LEFT(C630,1)="-",LEFT(C630,1)="="),MID(C630,2,99999),C630)),"—","-"),"–","-"),CHAR(160)," "),CHAR(9)," "),CHAR(13)," "),CHAR(10)," ")," "," ")," "," ")," "," "))</f>
        <v/>
      </c>
      <c r="D631" s="49" t="str" cm="1">
        <f t="array" ref="D631">IF(ROW()=ROW(D630),C633,INDEX(E630:E643,ROW()-ROW(D630)))</f>
        <v/>
      </c>
      <c r="E631" s="89" t="str">
        <f>IF(OR(D631="",C632="",C632&lt;=0,F631=""),"",TRIM(MID(D631,LEN(F631)+1+IF(MID(D631,LEN(F631)+1,1)=" ",1,0),99999)))</f>
        <v/>
      </c>
      <c r="F631" s="49" t="str">
        <f>IF(OR(G631="",G631=0,G631="0"),"",IF(LEN(G631)&lt;=C632,G631,IF(LEN(SUBSTITUTE(H631," ",""))=C632+1,LEFT(G631,C632),LEFT(G631,FIND("§",SUBSTITUTE(H631," ","§",LEN(H631)-LEN(SUBSTITUTE(H631," ",""))))-1))))</f>
        <v/>
      </c>
      <c r="G631" s="49" t="str">
        <f t="shared" si="15"/>
        <v/>
      </c>
      <c r="H631" s="49" t="str">
        <f>IF(OR(G631="",G631=0,G631="0"),"",LEFT(G631,C632+1))</f>
        <v/>
      </c>
      <c r="I631" s="49"/>
      <c r="J631" s="107"/>
      <c r="K631" s="246" t="str">
        <f>IF(LEN(TRIM(L631))&gt;0,MAX(K13:K630)+1,"")</f>
        <v/>
      </c>
      <c r="L631" s="110"/>
      <c r="M631" s="107"/>
      <c r="N631" s="150"/>
      <c r="X631" s="3">
        <v>1</v>
      </c>
    </row>
    <row r="632" spans="2:24" ht="15.75">
      <c r="B632" s="829"/>
      <c r="C632" s="92">
        <f>C11</f>
        <v>120</v>
      </c>
      <c r="D632" s="49" t="str" cm="1">
        <f t="array" ref="D632">IF(ROW()=ROW(D630),C633,INDEX(E630:E643,ROW()-ROW(D630)))</f>
        <v/>
      </c>
      <c r="E632" s="89" t="str">
        <f>IF(OR(D632="",C632="",C632&lt;=0,F632=""),"",TRIM(MID(D632,LEN(F632)+1+IF(MID(D632,LEN(F632)+1,1)=" ",1,0),99999)))</f>
        <v/>
      </c>
      <c r="F632" s="49" t="str">
        <f>IF(OR(G632="",G632=0,G632="0"),"",IF(LEN(G632)&lt;=C632,G632,IF(LEN(SUBSTITUTE(H632," ",""))=C632+1,LEFT(G632,C632),LEFT(G632,FIND("§",SUBSTITUTE(H632," ","§",LEN(H632)-LEN(SUBSTITUTE(H632," ",""))))-1))))</f>
        <v/>
      </c>
      <c r="G632" s="49" t="str">
        <f t="shared" si="15"/>
        <v/>
      </c>
      <c r="H632" s="49" t="str">
        <f>IF(OR(G632="",G632=0,G632="0"),"",LEFT(G632,C632+1))</f>
        <v/>
      </c>
      <c r="I632" s="49"/>
      <c r="J632" s="107"/>
      <c r="K632" s="246" t="str">
        <f>IF(LEN(TRIM(L632))&gt;0,MAX(K13:K631)+1,"")</f>
        <v/>
      </c>
      <c r="L632" s="110"/>
      <c r="M632" s="107"/>
      <c r="N632" s="150"/>
      <c r="X632" s="3">
        <v>1</v>
      </c>
    </row>
    <row r="633" spans="2:24" ht="15.75">
      <c r="B633" s="829"/>
      <c r="C633" s="55" t="str">
        <f>IF(UPPER(TRIM(C12))="X",C637,C631)</f>
        <v/>
      </c>
      <c r="D633" s="49" t="str" cm="1">
        <f t="array" ref="D633">IF(ROW()=ROW(D630),C633,INDEX(E630:E643,ROW()-ROW(D630)))</f>
        <v/>
      </c>
      <c r="E633" s="89" t="str">
        <f>IF(OR(D633="",C632="",C632&lt;=0,F633=""),"",TRIM(MID(D633,LEN(F633)+1+IF(MID(D633,LEN(F633)+1,1)=" ",1,0),99999)))</f>
        <v/>
      </c>
      <c r="F633" s="49" t="str">
        <f>IF(OR(G633="",G633=0,G633="0"),"",IF(LEN(G633)&lt;=C632,G633,IF(LEN(SUBSTITUTE(H633," ",""))=C632+1,LEFT(G633,C632),LEFT(G633,FIND("§",SUBSTITUTE(H633," ","§",LEN(H633)-LEN(SUBSTITUTE(H633," ",""))))-1))))</f>
        <v/>
      </c>
      <c r="G633" s="49" t="str">
        <f t="shared" si="15"/>
        <v/>
      </c>
      <c r="H633" s="49" t="str">
        <f>IF(OR(G633="",G633=0,G633="0"),"",LEFT(G633,C632+1))</f>
        <v/>
      </c>
      <c r="I633" s="49"/>
      <c r="J633" s="107"/>
      <c r="K633" s="246" t="str">
        <f>IF(LEN(TRIM(L633))&gt;0,MAX(K13:K632)+1,"")</f>
        <v/>
      </c>
      <c r="L633" s="110"/>
      <c r="M633" s="107"/>
      <c r="N633" s="150"/>
      <c r="X633" s="3">
        <v>1</v>
      </c>
    </row>
    <row r="634" spans="2:24" ht="15.75">
      <c r="B634" s="829"/>
      <c r="C634" s="94" t="str">
        <f>TRIM(SUBSTITUTE(SUBSTITUTE(SUBSTITUTE(SUBSTITUTE(SUBSTITUTE(SUBSTITUTE(SUBSTITUTE(SUBSTITUTE(SUBSTITUTE(SUBSTITUTE(C631,","," "),";"," "),":"," "),"!"," "),"?"," "),"…"," "),"»"," "),"«"," "),"/"," "),"."," "))</f>
        <v/>
      </c>
      <c r="D634" s="49" t="str" cm="1">
        <f t="array" ref="D634">IF(ROW()=ROW(D630),C633,INDEX(E630:E643,ROW()-ROW(D630)))</f>
        <v/>
      </c>
      <c r="E634" s="89" t="str">
        <f>IF(OR(D634="",C632="",C632&lt;=0,F634=""),"",TRIM(MID(D634,LEN(F634)+1+IF(MID(D634,LEN(F634)+1,1)=" ",1,0),99999)))</f>
        <v/>
      </c>
      <c r="F634" s="49" t="str">
        <f>IF(OR(G634="",G634=0,G634="0"),"",IF(LEN(G634)&lt;=C632,G634,IF(LEN(SUBSTITUTE(H634," ",""))=C632+1,LEFT(G634,C632),LEFT(G634,FIND("§",SUBSTITUTE(H634," ","§",LEN(H634)-LEN(SUBSTITUTE(H634," ",""))))-1))))</f>
        <v/>
      </c>
      <c r="G634" s="49" t="str">
        <f t="shared" si="15"/>
        <v/>
      </c>
      <c r="H634" s="49" t="str">
        <f>IF(OR(G634="",G634=0,G634="0"),"",LEFT(G634,C632+1))</f>
        <v/>
      </c>
      <c r="I634" s="49"/>
      <c r="J634" s="107"/>
      <c r="K634" s="246" t="str">
        <f>IF(LEN(TRIM(L634))&gt;0,MAX(K13:K633)+1,"")</f>
        <v/>
      </c>
      <c r="L634" s="110"/>
      <c r="M634" s="107"/>
      <c r="N634" s="150"/>
      <c r="X634" s="3">
        <v>1</v>
      </c>
    </row>
    <row r="635" spans="2:24" ht="15.75">
      <c r="B635" s="829"/>
      <c r="C635" s="49" t="str">
        <f>TRIM(SUBSTITUTE(SUBSTITUTE(SUBSTITUTE(SUBSTITUTE(SUBSTITUTE(SUBSTITUTE(SUBSTITUTE(SUBSTITUTE(C634,"("," "),")"," "),CHAR(34)," "),"-"," "),"_"," "),"&lt;"," "),"&gt;"," "),"="," "))</f>
        <v/>
      </c>
      <c r="D635" s="49" t="str" cm="1">
        <f t="array" ref="D635">IF(ROW()=ROW(D630),C633,INDEX(E630:E643,ROW()-ROW(D630)))</f>
        <v/>
      </c>
      <c r="E635" s="89" t="str">
        <f>IF(OR(D635="",C632="",C632&lt;=0,F635=""),"",TRIM(MID(D635,LEN(F635)+1+IF(MID(D635,LEN(F635)+1,1)=" ",1,0),99999)))</f>
        <v/>
      </c>
      <c r="F635" s="49" t="str">
        <f>IF(OR(G635="",G635=0,G635="0"),"",IF(LEN(G635)&lt;=C632,G635,IF(LEN(SUBSTITUTE(H635," ",""))=C632+1,LEFT(G635,C632),LEFT(G635,FIND("§",SUBSTITUTE(H635," ","§",LEN(H635)-LEN(SUBSTITUTE(H635," ",""))))-1))))</f>
        <v/>
      </c>
      <c r="G635" s="49" t="str">
        <f t="shared" si="15"/>
        <v/>
      </c>
      <c r="H635" s="49" t="str">
        <f>IF(OR(G635="",G635=0,G635="0"),"",LEFT(G635,C632+1))</f>
        <v/>
      </c>
      <c r="I635" s="49"/>
      <c r="J635" s="107"/>
      <c r="K635" s="246" t="str">
        <f>IF(LEN(TRIM(L635))&gt;0,MAX(K13:K634)+1,"")</f>
        <v/>
      </c>
      <c r="L635" s="110"/>
      <c r="M635" s="107"/>
      <c r="N635" s="150"/>
      <c r="X635" s="3">
        <v>1</v>
      </c>
    </row>
    <row r="636" spans="2:24" ht="15.75">
      <c r="B636" s="829"/>
      <c r="C636" s="55" t="str">
        <f>TRIM(SUBSTITUTE(SUBSTITUTE(SUBSTITUTE(SUBSTITUTE(C635,"►"," "),"▼"," "),"▲"," "),"◄"," "))</f>
        <v/>
      </c>
      <c r="D636" s="49" t="str" cm="1">
        <f t="array" ref="D636">IF(ROW()=ROW(D630),C633,INDEX(E630:E643,ROW()-ROW(D630)))</f>
        <v/>
      </c>
      <c r="E636" s="89" t="str">
        <f>IF(OR(D636="",C632="",C632&lt;=0,F636=""),"",TRIM(MID(D636,LEN(F636)+1+IF(MID(D636,LEN(F636)+1,1)=" ",1,0),99999)))</f>
        <v/>
      </c>
      <c r="F636" s="49" t="str">
        <f>IF(OR(G636="",G636=0,G636="0"),"",IF(LEN(G636)&lt;=C632,G636,IF(LEN(SUBSTITUTE(H636," ",""))=C632+1,LEFT(G636,C632),LEFT(G636,FIND("§",SUBSTITUTE(H636," ","§",LEN(H636)-LEN(SUBSTITUTE(H636," ",""))))-1))))</f>
        <v/>
      </c>
      <c r="G636" s="49" t="str">
        <f t="shared" si="15"/>
        <v/>
      </c>
      <c r="H636" s="49" t="str">
        <f>IF(OR(G636="",G636=0,G636="0"),"",LEFT(G636,C632+1))</f>
        <v/>
      </c>
      <c r="I636" s="49"/>
      <c r="J636" s="107"/>
      <c r="K636" s="246" t="str">
        <f>IF(LEN(TRIM(L636))&gt;0,MAX(K13:K635)+1,"")</f>
        <v/>
      </c>
      <c r="L636" s="110"/>
      <c r="M636" s="107"/>
      <c r="N636" s="150"/>
      <c r="X636" s="3">
        <v>1</v>
      </c>
    </row>
    <row r="637" spans="2:24" ht="15.75">
      <c r="B637" s="829"/>
      <c r="C637" s="55" t="str">
        <f>TRIM(SUBSTITUTE(SUBSTITUTE(C636,"“"," "),"”"," "))</f>
        <v/>
      </c>
      <c r="D637" s="49" t="str" cm="1">
        <f t="array" ref="D637">IF(ROW()=ROW(D630),C633,INDEX(E630:E643,ROW()-ROW(D630)))</f>
        <v/>
      </c>
      <c r="E637" s="89" t="str">
        <f>IF(OR(D637="",C632="",C632&lt;=0,F637=""),"",TRIM(MID(D637,LEN(F637)+1+IF(MID(D637,LEN(F637)+1,1)=" ",1,0),99999)))</f>
        <v/>
      </c>
      <c r="F637" s="49" t="str">
        <f>IF(OR(G637="",G637=0,G637="0"),"",IF(LEN(G637)&lt;=C632,G637,IF(LEN(SUBSTITUTE(H637," ",""))=C632+1,LEFT(G637,C632),LEFT(G637,FIND("§",SUBSTITUTE(H637," ","§",LEN(H637)-LEN(SUBSTITUTE(H637," ",""))))-1))))</f>
        <v/>
      </c>
      <c r="G637" s="49" t="str">
        <f t="shared" si="15"/>
        <v/>
      </c>
      <c r="H637" s="49" t="str">
        <f>IF(OR(G637="",G637=0,G637="0"),"",LEFT(G637,C632+1))</f>
        <v/>
      </c>
      <c r="I637" s="49"/>
      <c r="J637" s="107"/>
      <c r="K637" s="246" t="str">
        <f>IF(LEN(TRIM(L637))&gt;0,MAX(K13:K636)+1,"")</f>
        <v/>
      </c>
      <c r="L637" s="110"/>
      <c r="M637" s="107"/>
      <c r="N637" s="150"/>
      <c r="X637" s="3">
        <v>1</v>
      </c>
    </row>
    <row r="638" spans="2:24" ht="15.75">
      <c r="B638" s="829"/>
      <c r="C638" s="55"/>
      <c r="D638" s="49" t="str" cm="1">
        <f t="array" ref="D638">IF(ROW()=ROW(D630),C633,INDEX(E630:E643,ROW()-ROW(D630)))</f>
        <v/>
      </c>
      <c r="E638" s="89" t="str">
        <f>IF(OR(D638="",C632="",C632&lt;=0,F638=""),"",TRIM(MID(D638,LEN(F638)+1+IF(MID(D638,LEN(F638)+1,1)=" ",1,0),99999)))</f>
        <v/>
      </c>
      <c r="F638" s="49" t="str">
        <f>IF(OR(G638="",G638=0,G638="0"),"",IF(LEN(G638)&lt;=C632,G638,IF(LEN(SUBSTITUTE(H638," ",""))=C632+1,LEFT(G638,C632),LEFT(G638,FIND("§",SUBSTITUTE(H638," ","§",LEN(H638)-LEN(SUBSTITUTE(H638," ",""))))-1))))</f>
        <v/>
      </c>
      <c r="G638" s="49" t="str">
        <f t="shared" si="15"/>
        <v/>
      </c>
      <c r="H638" s="49" t="str">
        <f>IF(OR(G638="",G638=0,G638="0"),"",LEFT(G638,C632+1))</f>
        <v/>
      </c>
      <c r="I638" s="49"/>
      <c r="J638" s="107"/>
      <c r="K638" s="246" t="str">
        <f>IF(LEN(TRIM(L638))&gt;0,MAX(K13:K637)+1,"")</f>
        <v/>
      </c>
      <c r="L638" s="110"/>
      <c r="M638" s="107"/>
      <c r="N638" s="150"/>
      <c r="X638" s="3">
        <v>1</v>
      </c>
    </row>
    <row r="639" spans="2:24" ht="15.75">
      <c r="B639" s="829"/>
      <c r="C639" s="55"/>
      <c r="D639" s="49" t="str" cm="1">
        <f t="array" ref="D639">IF(ROW()=ROW(D630),C633,INDEX(E630:E643,ROW()-ROW(D630)))</f>
        <v/>
      </c>
      <c r="E639" s="89" t="str">
        <f>IF(OR(D639="",C632="",C632&lt;=0,F639=""),"",TRIM(MID(D639,LEN(F639)+1+IF(MID(D639,LEN(F639)+1,1)=" ",1,0),99999)))</f>
        <v/>
      </c>
      <c r="F639" s="49" t="str">
        <f>IF(OR(G639="",G639=0,G639="0"),"",IF(LEN(G639)&lt;=C632,G639,IF(LEN(SUBSTITUTE(H639," ",""))=C632+1,LEFT(G639,C632),LEFT(G639,FIND("§",SUBSTITUTE(H639," ","§",LEN(H639)-LEN(SUBSTITUTE(H639," ",""))))-1))))</f>
        <v/>
      </c>
      <c r="G639" s="49" t="str">
        <f t="shared" si="15"/>
        <v/>
      </c>
      <c r="H639" s="49" t="str">
        <f>IF(OR(G639="",G639=0,G639="0"),"",LEFT(G639,C632+1))</f>
        <v/>
      </c>
      <c r="I639" s="49"/>
      <c r="J639" s="107"/>
      <c r="K639" s="246" t="str">
        <f>IF(LEN(TRIM(L639))&gt;0,MAX(K13:K638)+1,"")</f>
        <v/>
      </c>
      <c r="L639" s="110"/>
      <c r="M639" s="107"/>
      <c r="N639" s="150"/>
      <c r="X639" s="3">
        <v>1</v>
      </c>
    </row>
    <row r="640" spans="2:24" ht="15.75">
      <c r="B640" s="829"/>
      <c r="C640" s="55"/>
      <c r="D640" s="49" t="str" cm="1">
        <f t="array" ref="D640">IF(ROW()=ROW(D630),C633,INDEX(E630:E643,ROW()-ROW(D630)))</f>
        <v/>
      </c>
      <c r="E640" s="89" t="str">
        <f>IF(OR(D640="",C632="",C632&lt;=0,F640=""),"",TRIM(MID(D640,LEN(F640)+1+IF(MID(D640,LEN(F640)+1,1)=" ",1,0),99999)))</f>
        <v/>
      </c>
      <c r="F640" s="49" t="str">
        <f>IF(OR(G640="",G640=0,G640="0"),"",IF(LEN(G640)&lt;=C632,G640,IF(LEN(SUBSTITUTE(H640," ",""))=C632+1,LEFT(G640,C632),LEFT(G640,FIND("§",SUBSTITUTE(H640," ","§",LEN(H640)-LEN(SUBSTITUTE(H640," ",""))))-1))))</f>
        <v/>
      </c>
      <c r="G640" s="49" t="str">
        <f t="shared" si="15"/>
        <v/>
      </c>
      <c r="H640" s="49" t="str">
        <f>IF(OR(G640="",G640=0,G640="0"),"",LEFT(G640,C632+1))</f>
        <v/>
      </c>
      <c r="I640" s="49"/>
      <c r="J640" s="107"/>
      <c r="K640" s="246" t="str">
        <f>IF(LEN(TRIM(L640))&gt;0,MAX(K13:K639)+1,"")</f>
        <v/>
      </c>
      <c r="L640" s="110"/>
      <c r="M640" s="107"/>
      <c r="N640" s="150"/>
      <c r="X640" s="3">
        <v>1</v>
      </c>
    </row>
    <row r="641" spans="1:26" ht="15.75">
      <c r="B641" s="829"/>
      <c r="C641" s="55"/>
      <c r="D641" s="49" t="str" cm="1">
        <f t="array" ref="D641">IF(ROW()=ROW(D630),C633,INDEX(E630:E643,ROW()-ROW(D630)))</f>
        <v/>
      </c>
      <c r="E641" s="89" t="str">
        <f>IF(OR(D641="",C632="",C632&lt;=0,F641=""),"",TRIM(MID(D641,LEN(F641)+1+IF(MID(D641,LEN(F641)+1,1)=" ",1,0),99999)))</f>
        <v/>
      </c>
      <c r="F641" s="49" t="str">
        <f>IF(OR(G641="",G641=0,G641="0"),"",IF(LEN(G641)&lt;=C632,G641,IF(LEN(SUBSTITUTE(H641," ",""))=C632+1,LEFT(G641,C632),LEFT(G641,FIND("§",SUBSTITUTE(H641," ","§",LEN(H641)-LEN(SUBSTITUTE(H641," ",""))))-1))))</f>
        <v/>
      </c>
      <c r="G641" s="49" t="str">
        <f t="shared" si="15"/>
        <v/>
      </c>
      <c r="H641" s="49" t="str">
        <f>IF(OR(G641="",G641=0,G641="0"),"",LEFT(G641,C632+1))</f>
        <v/>
      </c>
      <c r="I641" s="49"/>
      <c r="J641" s="107"/>
      <c r="K641" s="246" t="str">
        <f>IF(LEN(TRIM(L641))&gt;0,MAX(K13:K640)+1,"")</f>
        <v/>
      </c>
      <c r="L641" s="110"/>
      <c r="M641" s="107"/>
      <c r="N641" s="150"/>
      <c r="X641" s="3">
        <v>1</v>
      </c>
    </row>
    <row r="642" spans="1:26" ht="15.75">
      <c r="B642" s="829"/>
      <c r="C642" s="55"/>
      <c r="D642" s="49" t="str" cm="1">
        <f t="array" ref="D642">IF(ROW()=ROW(D630),C633,INDEX(E630:E643,ROW()-ROW(D630)))</f>
        <v/>
      </c>
      <c r="E642" s="89" t="str">
        <f>IF(OR(D642="",C632="",C632&lt;=0,F642=""),"",TRIM(MID(D642,LEN(F642)+1+IF(MID(D642,LEN(F642)+1,1)=" ",1,0),99999)))</f>
        <v/>
      </c>
      <c r="F642" s="49" t="str">
        <f>IF(OR(G642="",G642=0,G642="0"),"",IF(LEN(G642)&lt;=C632,G642,IF(LEN(SUBSTITUTE(H642," ",""))=C632+1,LEFT(G642,C632),LEFT(G642,FIND("§",SUBSTITUTE(H642," ","§",LEN(H642)-LEN(SUBSTITUTE(H642," ",""))))-1))))</f>
        <v/>
      </c>
      <c r="G642" s="49" t="str">
        <f t="shared" si="15"/>
        <v/>
      </c>
      <c r="H642" s="49" t="str">
        <f>IF(OR(G642="",G642=0,G642="0"),"",LEFT(G642,C632+1))</f>
        <v/>
      </c>
      <c r="I642" s="49"/>
      <c r="J642" s="107"/>
      <c r="K642" s="246" t="str">
        <f>IF(LEN(TRIM(L642))&gt;0,MAX(K13:K641)+1,"")</f>
        <v/>
      </c>
      <c r="L642" s="110"/>
      <c r="M642" s="107"/>
      <c r="N642" s="150"/>
      <c r="X642" s="3">
        <v>1</v>
      </c>
    </row>
    <row r="643" spans="1:26" ht="15.75">
      <c r="B643" s="829"/>
      <c r="C643" s="55"/>
      <c r="D643" s="49" t="str" cm="1">
        <f t="array" ref="D643">IF(ROW()=ROW(D630),C633,INDEX(E630:E643,ROW()-ROW(D630)))</f>
        <v/>
      </c>
      <c r="E643" s="89" t="str">
        <f>IF(OR(D643="",C632="",C632&lt;=0,F643=""),"",TRIM(MID(D643,LEN(F643)+1+IF(MID(D643,LEN(F643)+1,1)=" ",1,0),99999)))</f>
        <v/>
      </c>
      <c r="F643" s="49" t="str">
        <f>IF(OR(G643="",G643=0,G643="0"),"",IF(LEN(G643)&lt;=C632,G643,IF(LEN(SUBSTITUTE(H643," ",""))=C632+1,LEFT(G643,C632),LEFT(G643,FIND("§",SUBSTITUTE(H643," ","§",LEN(H643)-LEN(SUBSTITUTE(H643," ",""))))-1))))</f>
        <v/>
      </c>
      <c r="G643" s="49" t="str">
        <f t="shared" si="15"/>
        <v/>
      </c>
      <c r="H643" s="49" t="str">
        <f>IF(OR(G643="",G643=0,G643="0"),"",LEFT(G643,C632+1))</f>
        <v/>
      </c>
      <c r="I643" s="49"/>
      <c r="J643" s="107"/>
      <c r="K643" s="246" t="str">
        <f>IF(LEN(TRIM(L643))&gt;0,MAX(K13:K642)+1,"")</f>
        <v/>
      </c>
      <c r="L643" s="110"/>
      <c r="M643" s="107"/>
      <c r="N643" s="150"/>
      <c r="X643" s="3">
        <v>1</v>
      </c>
    </row>
    <row r="644" spans="1:26">
      <c r="X644" s="3">
        <v>1</v>
      </c>
    </row>
    <row r="645" spans="1:26">
      <c r="X645" s="62" t="s">
        <v>56</v>
      </c>
    </row>
    <row r="646" spans="1:26">
      <c r="A646" s="3">
        <v>1</v>
      </c>
      <c r="B646" s="3">
        <v>1</v>
      </c>
      <c r="C646" s="3">
        <v>1</v>
      </c>
      <c r="D646" s="3">
        <v>1</v>
      </c>
      <c r="E646" s="3">
        <v>1</v>
      </c>
      <c r="F646" s="3">
        <v>1</v>
      </c>
      <c r="G646" s="3">
        <v>1</v>
      </c>
      <c r="H646" s="3">
        <v>1</v>
      </c>
      <c r="I646" s="3">
        <v>1</v>
      </c>
      <c r="J646" s="3">
        <v>1</v>
      </c>
      <c r="K646" s="3">
        <v>1</v>
      </c>
      <c r="L646" s="3">
        <v>1</v>
      </c>
      <c r="M646" s="3">
        <v>1</v>
      </c>
      <c r="N646" s="3">
        <v>1</v>
      </c>
      <c r="O646" s="3">
        <v>1</v>
      </c>
      <c r="P646" s="3">
        <v>1</v>
      </c>
      <c r="Q646" s="3">
        <v>1</v>
      </c>
      <c r="R646" s="3">
        <v>1</v>
      </c>
      <c r="S646" s="3">
        <v>1</v>
      </c>
      <c r="T646" s="3">
        <v>1</v>
      </c>
      <c r="U646" s="3">
        <v>1</v>
      </c>
      <c r="V646" s="3">
        <v>1</v>
      </c>
      <c r="W646" s="3">
        <v>1</v>
      </c>
      <c r="X646" s="1" t="str">
        <f>ADDRESS(ROW(),COLUMN(),4)</f>
        <v>X646</v>
      </c>
      <c r="Y646" s="21"/>
      <c r="Z646" s="22" t="str">
        <f>ADDRESS(ROW(),COLUMN(),4)</f>
        <v>Z646</v>
      </c>
    </row>
  </sheetData>
  <mergeCells count="5">
    <mergeCell ref="B5:B643"/>
    <mergeCell ref="L11:N12"/>
    <mergeCell ref="O4:O5"/>
    <mergeCell ref="O6:O7"/>
    <mergeCell ref="B1:L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DDFB1-5FCC-4D05-9B76-26480025F814}">
  <dimension ref="A1:AF479"/>
  <sheetViews>
    <sheetView showZeros="0" zoomScaleNormal="100" workbookViewId="0">
      <selection activeCell="C7" sqref="C7:S9"/>
    </sheetView>
  </sheetViews>
  <sheetFormatPr baseColWidth="10" defaultRowHeight="15"/>
  <cols>
    <col min="1" max="1" width="7.5703125" style="6" customWidth="1"/>
    <col min="2" max="2" width="14.28515625" style="6" customWidth="1"/>
    <col min="3" max="3" width="43.85546875" style="6" customWidth="1"/>
    <col min="4" max="4" width="37" style="6" customWidth="1"/>
    <col min="5" max="5" width="16.28515625" style="6" customWidth="1"/>
    <col min="6" max="6" width="27" style="6" customWidth="1"/>
    <col min="7" max="7" width="10.7109375" style="6" customWidth="1"/>
    <col min="8" max="9" width="22" style="6" customWidth="1"/>
    <col min="10" max="10" width="16" style="6" customWidth="1"/>
    <col min="11" max="11" width="28" style="6" customWidth="1"/>
    <col min="12" max="12" width="11.42578125" style="6" customWidth="1"/>
    <col min="13" max="13" width="11.7109375" style="6" customWidth="1"/>
    <col min="14" max="14" width="26.28515625" style="6" customWidth="1"/>
    <col min="15" max="15" width="10.140625" style="6" customWidth="1"/>
    <col min="16" max="17" width="21.7109375" style="6" customWidth="1"/>
    <col min="18" max="18" width="15.7109375" style="6" customWidth="1"/>
    <col min="19" max="19" width="27.7109375" style="6" customWidth="1"/>
    <col min="20" max="20" width="11.7109375" style="6" customWidth="1"/>
    <col min="21" max="21" width="16.85546875" style="6" customWidth="1"/>
    <col min="22" max="22" width="26.28515625" style="6" customWidth="1"/>
    <col min="23" max="23" width="27.85546875" style="6" customWidth="1"/>
    <col min="24" max="24" width="32.42578125" style="6" customWidth="1"/>
    <col min="25" max="25" width="32.28515625" style="6" customWidth="1"/>
    <col min="26" max="26" width="20.85546875" style="6" customWidth="1"/>
    <col min="27" max="28" width="11.42578125" style="6"/>
    <col min="29" max="29" width="4.7109375" style="6" customWidth="1"/>
    <col min="30" max="30" width="8.7109375" style="6" customWidth="1"/>
    <col min="31" max="31" width="11.42578125" style="6"/>
    <col min="32" max="32" width="89.28515625" style="6" customWidth="1"/>
    <col min="33" max="16384" width="11.42578125" style="6"/>
  </cols>
  <sheetData>
    <row r="1" spans="1:32" ht="15.75" thickTop="1">
      <c r="A1" s="1" t="str">
        <f>ADDRESS(ROW(),COLUMN(),4)</f>
        <v>A1</v>
      </c>
      <c r="B1" s="225" t="str">
        <f t="shared" ref="B1:S1" si="0">SUBSTITUTE(ADDRESS(1,COLUMN(),4),"1","")</f>
        <v>B</v>
      </c>
      <c r="C1" s="225" t="str">
        <f t="shared" si="0"/>
        <v>C</v>
      </c>
      <c r="D1" s="225" t="str">
        <f t="shared" si="0"/>
        <v>D</v>
      </c>
      <c r="E1" s="225" t="str">
        <f t="shared" si="0"/>
        <v>E</v>
      </c>
      <c r="F1" s="225" t="str">
        <f t="shared" si="0"/>
        <v>F</v>
      </c>
      <c r="G1" s="225" t="str">
        <f t="shared" si="0"/>
        <v>G</v>
      </c>
      <c r="H1" s="225" t="str">
        <f t="shared" si="0"/>
        <v>H</v>
      </c>
      <c r="I1" s="225" t="str">
        <f t="shared" si="0"/>
        <v>I</v>
      </c>
      <c r="J1" s="225" t="str">
        <f t="shared" si="0"/>
        <v>J</v>
      </c>
      <c r="K1" s="225" t="str">
        <f t="shared" si="0"/>
        <v>K</v>
      </c>
      <c r="L1" s="225" t="str">
        <f t="shared" si="0"/>
        <v>L</v>
      </c>
      <c r="M1" s="225" t="str">
        <f t="shared" si="0"/>
        <v>M</v>
      </c>
      <c r="N1" s="225" t="str">
        <f t="shared" si="0"/>
        <v>N</v>
      </c>
      <c r="O1" s="225" t="str">
        <f t="shared" si="0"/>
        <v>O</v>
      </c>
      <c r="P1" s="225" t="str">
        <f t="shared" si="0"/>
        <v>P</v>
      </c>
      <c r="Q1" s="225" t="str">
        <f t="shared" si="0"/>
        <v>Q</v>
      </c>
      <c r="R1" s="225" t="str">
        <f t="shared" si="0"/>
        <v>R</v>
      </c>
      <c r="S1" s="225" t="str">
        <f t="shared" si="0"/>
        <v>S</v>
      </c>
      <c r="T1" s="225" t="str">
        <f>SUBSTITUTE(ADDRESS(1,COLUMN(),4),"1","")</f>
        <v>T</v>
      </c>
      <c r="U1" s="797" t="s">
        <v>793</v>
      </c>
      <c r="V1" s="612" t="str">
        <f t="shared" ref="V1:Z1" si="1">SUBSTITUTE(ADDRESS(1,COLUMN(),4),"1","")</f>
        <v>V</v>
      </c>
      <c r="W1" s="612" t="str">
        <f t="shared" si="1"/>
        <v>W</v>
      </c>
      <c r="X1" s="612" t="str">
        <f t="shared" si="1"/>
        <v>X</v>
      </c>
      <c r="Y1" s="612" t="str">
        <f t="shared" si="1"/>
        <v>Y</v>
      </c>
      <c r="Z1" s="612" t="str">
        <f t="shared" si="1"/>
        <v>Z</v>
      </c>
      <c r="AA1" s="73"/>
      <c r="AB1" s="73"/>
      <c r="AC1" s="73"/>
      <c r="AD1" s="3">
        <v>1</v>
      </c>
      <c r="AE1" s="4" t="str">
        <f>SUBSTITUTE(ADDRESS(1,COLUMN(),4),"1","")</f>
        <v>AE</v>
      </c>
      <c r="AF1" s="5" t="str">
        <f>SUBSTITUTE(ADDRESS(1,COLUMN(),4),"1","")</f>
        <v>AF</v>
      </c>
    </row>
    <row r="2" spans="1:32" ht="26.25" customHeight="1">
      <c r="A2" s="2"/>
      <c r="B2" s="226">
        <f t="shared" ref="B2:S2" ca="1" si="2">CELL("largeur",B2)</f>
        <v>14</v>
      </c>
      <c r="C2" s="226">
        <f t="shared" ca="1" si="2"/>
        <v>43</v>
      </c>
      <c r="D2" s="226">
        <f t="shared" ca="1" si="2"/>
        <v>36</v>
      </c>
      <c r="E2" s="226">
        <f t="shared" ca="1" si="2"/>
        <v>16</v>
      </c>
      <c r="F2" s="226">
        <f t="shared" ca="1" si="2"/>
        <v>26</v>
      </c>
      <c r="G2" s="226">
        <f t="shared" ca="1" si="2"/>
        <v>10</v>
      </c>
      <c r="H2" s="226">
        <f t="shared" ca="1" si="2"/>
        <v>21</v>
      </c>
      <c r="I2" s="226">
        <f t="shared" ca="1" si="2"/>
        <v>21</v>
      </c>
      <c r="J2" s="226">
        <f t="shared" ca="1" si="2"/>
        <v>15</v>
      </c>
      <c r="K2" s="226">
        <f t="shared" ca="1" si="2"/>
        <v>27</v>
      </c>
      <c r="L2" s="226">
        <f t="shared" ca="1" si="2"/>
        <v>11</v>
      </c>
      <c r="M2" s="226">
        <f t="shared" ca="1" si="2"/>
        <v>11</v>
      </c>
      <c r="N2" s="226">
        <f t="shared" ca="1" si="2"/>
        <v>26</v>
      </c>
      <c r="O2" s="226">
        <f t="shared" ca="1" si="2"/>
        <v>9</v>
      </c>
      <c r="P2" s="226">
        <f t="shared" ca="1" si="2"/>
        <v>21</v>
      </c>
      <c r="Q2" s="226">
        <f t="shared" ca="1" si="2"/>
        <v>21</v>
      </c>
      <c r="R2" s="226">
        <f t="shared" ca="1" si="2"/>
        <v>15</v>
      </c>
      <c r="S2" s="226">
        <f t="shared" ca="1" si="2"/>
        <v>27</v>
      </c>
      <c r="T2" s="226">
        <f ca="1">CELL("largeur",T2)</f>
        <v>11</v>
      </c>
      <c r="U2" s="797"/>
      <c r="V2" s="226">
        <f t="shared" ref="V2:Z2" ca="1" si="3">CELL("largeur",V2)</f>
        <v>26</v>
      </c>
      <c r="W2" s="226">
        <f t="shared" ca="1" si="3"/>
        <v>27</v>
      </c>
      <c r="X2" s="226">
        <f t="shared" ca="1" si="3"/>
        <v>32</v>
      </c>
      <c r="Y2" s="226">
        <f t="shared" ca="1" si="3"/>
        <v>32</v>
      </c>
      <c r="Z2" s="226">
        <f t="shared" ca="1" si="3"/>
        <v>20</v>
      </c>
      <c r="AC2" s="73"/>
      <c r="AD2" s="3">
        <v>1</v>
      </c>
      <c r="AE2" s="7" t="s">
        <v>0</v>
      </c>
      <c r="AF2" s="8"/>
    </row>
    <row r="3" spans="1:32" ht="21" customHeight="1">
      <c r="A3" s="2"/>
      <c r="B3" s="473">
        <v>14</v>
      </c>
      <c r="C3" s="473">
        <v>127</v>
      </c>
      <c r="D3" s="473">
        <v>70</v>
      </c>
      <c r="E3" s="473">
        <v>70</v>
      </c>
      <c r="F3" s="473">
        <v>26</v>
      </c>
      <c r="G3" s="473">
        <v>10</v>
      </c>
      <c r="H3" s="473">
        <v>21</v>
      </c>
      <c r="I3" s="473">
        <v>21</v>
      </c>
      <c r="J3" s="473">
        <v>15</v>
      </c>
      <c r="K3" s="473">
        <v>27</v>
      </c>
      <c r="L3" s="473">
        <v>11</v>
      </c>
      <c r="M3" s="473">
        <v>11</v>
      </c>
      <c r="N3" s="473">
        <v>26</v>
      </c>
      <c r="O3" s="473">
        <v>9</v>
      </c>
      <c r="P3" s="473">
        <v>21</v>
      </c>
      <c r="Q3" s="473">
        <v>21</v>
      </c>
      <c r="R3" s="473">
        <v>15</v>
      </c>
      <c r="S3" s="473">
        <v>27</v>
      </c>
      <c r="T3" s="473">
        <v>11</v>
      </c>
      <c r="U3" s="798" t="s">
        <v>792</v>
      </c>
      <c r="V3" s="611">
        <v>26</v>
      </c>
      <c r="W3" s="611">
        <v>27</v>
      </c>
      <c r="X3" s="611">
        <v>32</v>
      </c>
      <c r="Y3" s="611">
        <v>32</v>
      </c>
      <c r="Z3" s="611">
        <v>20</v>
      </c>
      <c r="AB3" s="73"/>
      <c r="AC3" s="73"/>
      <c r="AD3" s="3">
        <v>1</v>
      </c>
      <c r="AE3" s="9">
        <f ca="1">COUNTA(A1:AD479) + COUNTBLANK(A1:AD479)</f>
        <v>19005</v>
      </c>
      <c r="AF3" s="10" t="str">
        <f>"cellules entre -cells -celdas  "&amp;" " &amp;A1&amp;" et  "&amp;AD479</f>
        <v>cellules entre -cells -celdas   A1 et  AD479</v>
      </c>
    </row>
    <row r="4" spans="1:32" ht="21" customHeight="1">
      <c r="A4" s="2"/>
      <c r="B4" s="855" t="s">
        <v>791</v>
      </c>
      <c r="C4" s="855"/>
      <c r="D4" s="855"/>
      <c r="E4" s="855"/>
      <c r="F4" s="855"/>
      <c r="G4" s="855"/>
      <c r="H4" s="855"/>
      <c r="I4" s="855"/>
      <c r="J4" s="855"/>
      <c r="K4" s="855"/>
      <c r="L4" s="855"/>
      <c r="M4" s="855"/>
      <c r="N4" s="855"/>
      <c r="O4" s="855"/>
      <c r="P4" s="855"/>
      <c r="Q4" s="855"/>
      <c r="R4" s="855"/>
      <c r="S4" s="855"/>
      <c r="T4" s="855"/>
      <c r="U4" s="798"/>
      <c r="V4"/>
      <c r="W4"/>
      <c r="X4"/>
      <c r="Y4"/>
      <c r="Z4"/>
      <c r="AB4" s="73"/>
      <c r="AC4" s="73"/>
      <c r="AD4" s="3">
        <v>1</v>
      </c>
      <c r="AE4" s="9">
        <f ca="1">COUNTA(A1:AD479)</f>
        <v>8299</v>
      </c>
      <c r="AF4" s="10" t="s">
        <v>1</v>
      </c>
    </row>
    <row r="5" spans="1:32" ht="21" customHeight="1">
      <c r="A5" s="2"/>
      <c r="B5" s="855"/>
      <c r="C5" s="855"/>
      <c r="D5" s="855"/>
      <c r="E5" s="855"/>
      <c r="F5" s="855"/>
      <c r="G5" s="855"/>
      <c r="H5" s="855"/>
      <c r="I5" s="855"/>
      <c r="J5" s="855"/>
      <c r="K5" s="855"/>
      <c r="L5" s="855"/>
      <c r="M5" s="855"/>
      <c r="N5" s="855"/>
      <c r="O5" s="855"/>
      <c r="P5" s="855"/>
      <c r="Q5" s="855"/>
      <c r="R5" s="855"/>
      <c r="S5" s="855"/>
      <c r="T5" s="855"/>
      <c r="U5"/>
      <c r="V5"/>
      <c r="W5"/>
      <c r="X5"/>
      <c r="Y5"/>
      <c r="Z5"/>
      <c r="AB5" s="473" t="str">
        <f ca="1">"Page "&amp;_xlfn.SHEET()&amp;" sur "&amp;_xlfn.SHEETS()</f>
        <v>Page 7 sur 8</v>
      </c>
      <c r="AC5" s="73"/>
      <c r="AD5" s="3">
        <v>1</v>
      </c>
      <c r="AE5" s="9">
        <f ca="1">COUNTBLANK(A1:AD479)</f>
        <v>10706</v>
      </c>
      <c r="AF5" s="10" t="s">
        <v>2</v>
      </c>
    </row>
    <row r="6" spans="1:32" ht="21" customHeight="1">
      <c r="A6" s="2"/>
      <c r="B6" s="2" t="s">
        <v>845</v>
      </c>
      <c r="C6" s="516"/>
      <c r="D6" s="516"/>
      <c r="E6" s="516"/>
      <c r="F6" s="516"/>
      <c r="G6" s="516"/>
      <c r="H6" s="516"/>
      <c r="I6" s="516"/>
      <c r="J6" s="516"/>
      <c r="K6" s="516"/>
      <c r="L6" s="516"/>
      <c r="M6" s="516"/>
      <c r="N6" s="516"/>
      <c r="O6" s="516"/>
      <c r="P6" s="516"/>
      <c r="Q6" s="516"/>
      <c r="R6" s="516"/>
      <c r="S6" s="516"/>
      <c r="T6" s="516"/>
      <c r="U6"/>
      <c r="V6" s="67"/>
      <c r="W6"/>
      <c r="X6"/>
      <c r="Y6"/>
      <c r="Z6"/>
      <c r="AA6" s="73"/>
      <c r="AB6" s="73"/>
      <c r="AC6" s="73"/>
      <c r="AD6" s="3">
        <v>1</v>
      </c>
      <c r="AE6" s="9">
        <f>SUM(AD1:AD477)+2</f>
        <v>479</v>
      </c>
      <c r="AF6" s="10" t="s">
        <v>3</v>
      </c>
    </row>
    <row r="7" spans="1:32" ht="21" customHeight="1">
      <c r="A7" s="2"/>
      <c r="B7" s="856" t="s">
        <v>742</v>
      </c>
      <c r="C7" s="857" t="str" cm="1">
        <f t="array" ref="C7">IF(C10="","",IFERROR("⚠ Allergènes : "&amp;_xlfn.TEXTJOIN(" • ",TRUE,_xlfn.UNIQUE(_xlfn._xlws.FILTER(R14:R474&amp;" "&amp;S14:S474,ISNUMBER(SEARCH(Q14:Q474,C10))))),"✅ Allergènes : aucun détecté"))</f>
        <v xml:space="preserve">⚠ Allergènes : ⚠ Crustacés • ⚠ Fruits à coque • ⚠ Gluten • ⚠ Lait • ⚠ Mollusques • ⚠ Œufs • ⚠ Soja • ⚠ </v>
      </c>
      <c r="D7" s="857"/>
      <c r="E7" s="857"/>
      <c r="F7" s="857"/>
      <c r="G7" s="857"/>
      <c r="H7" s="857"/>
      <c r="I7" s="857"/>
      <c r="J7" s="857"/>
      <c r="K7" s="857"/>
      <c r="L7" s="857"/>
      <c r="M7" s="857"/>
      <c r="N7" s="857"/>
      <c r="O7" s="857"/>
      <c r="P7" s="857"/>
      <c r="Q7" s="857"/>
      <c r="R7" s="857"/>
      <c r="S7" s="857"/>
      <c r="T7" s="2"/>
      <c r="U7" s="2"/>
      <c r="V7" s="2"/>
      <c r="W7" s="2"/>
      <c r="X7" s="2"/>
      <c r="Y7" s="2"/>
      <c r="Z7" s="2"/>
      <c r="AA7" s="68" t="s">
        <v>84</v>
      </c>
      <c r="AB7" s="609" t="str">
        <f>AD479</f>
        <v>AD479</v>
      </c>
      <c r="AD7" s="3">
        <v>1</v>
      </c>
      <c r="AE7" s="9" cm="1">
        <f t="array" ref="AE7">SUM(A479:AC479+1)</f>
        <v>58</v>
      </c>
      <c r="AF7" s="10" t="s">
        <v>4</v>
      </c>
    </row>
    <row r="8" spans="1:32" ht="21" customHeight="1">
      <c r="A8" s="2"/>
      <c r="B8" s="856"/>
      <c r="C8" s="857"/>
      <c r="D8" s="857"/>
      <c r="E8" s="857"/>
      <c r="F8" s="857"/>
      <c r="G8" s="857"/>
      <c r="H8" s="857"/>
      <c r="I8" s="857"/>
      <c r="J8" s="857"/>
      <c r="K8" s="857"/>
      <c r="L8" s="857"/>
      <c r="M8" s="857"/>
      <c r="N8" s="857"/>
      <c r="O8" s="857"/>
      <c r="P8" s="857"/>
      <c r="Q8" s="857"/>
      <c r="R8" s="857"/>
      <c r="S8" s="857"/>
      <c r="T8" s="2"/>
      <c r="U8" s="2"/>
      <c r="V8" s="2"/>
      <c r="W8" s="2"/>
      <c r="X8" s="2"/>
      <c r="Y8" s="2"/>
      <c r="Z8" s="2"/>
      <c r="AA8" s="608" t="s">
        <v>790</v>
      </c>
      <c r="AD8" s="3">
        <v>1</v>
      </c>
    </row>
    <row r="9" spans="1:32" ht="21" customHeight="1">
      <c r="A9" s="2"/>
      <c r="B9" s="856"/>
      <c r="C9" s="857"/>
      <c r="D9" s="857"/>
      <c r="E9" s="857"/>
      <c r="F9" s="857"/>
      <c r="G9" s="857"/>
      <c r="H9" s="857"/>
      <c r="I9" s="857"/>
      <c r="J9" s="857"/>
      <c r="K9" s="857"/>
      <c r="L9" s="857"/>
      <c r="M9" s="857"/>
      <c r="N9" s="857"/>
      <c r="O9" s="857"/>
      <c r="P9" s="857"/>
      <c r="Q9" s="857"/>
      <c r="R9" s="857"/>
      <c r="S9" s="857"/>
      <c r="T9" s="2"/>
      <c r="U9" s="2"/>
      <c r="V9" s="2"/>
      <c r="W9" s="2"/>
      <c r="X9" s="2"/>
      <c r="Y9" s="2"/>
      <c r="Z9" s="2"/>
      <c r="AD9" s="3">
        <v>1</v>
      </c>
    </row>
    <row r="10" spans="1:32" ht="21" customHeight="1">
      <c r="A10" s="2"/>
      <c r="B10" s="850" t="s">
        <v>710</v>
      </c>
      <c r="C10" s="851" t="str" cm="1">
        <f t="array" ref="C10">_xlfn.TEXTJOIN(" • ",TRUE,_xlfn.UNIQUE(_xlfn._xlws.FILTER(D14:D474,(D14:D474&lt;&gt;"")*ISNUMBER(IFERROR(FIND("*",D14:D474),"")))))</f>
        <v>fromage blanc 20% mg  * • Mélanger la macédoine, le homard et le fromage blanc ajouter la gélatine fondue dans un mixeur. Avec du sel de céléri,des noisettes et de la crème.Mixer le tout ajouter 3 jaunes d'œufs les palourdes cuites trempées dans le soja et saupoudrez de chapelure *</v>
      </c>
      <c r="D10" s="851"/>
      <c r="E10" s="851"/>
      <c r="F10" s="851"/>
      <c r="G10" s="851"/>
      <c r="H10" s="851"/>
      <c r="I10" s="851"/>
      <c r="J10" s="851"/>
      <c r="K10" s="851"/>
      <c r="L10" s="851"/>
      <c r="M10" s="851"/>
      <c r="N10" s="851"/>
      <c r="O10" s="851"/>
      <c r="P10" s="851"/>
      <c r="Q10" s="851"/>
      <c r="R10" s="851"/>
      <c r="S10" s="851"/>
      <c r="T10" s="2"/>
      <c r="U10" s="2"/>
      <c r="V10" s="2"/>
      <c r="W10" s="2"/>
      <c r="X10" s="2"/>
      <c r="Y10" s="2"/>
      <c r="Z10" s="2"/>
      <c r="AD10" s="3">
        <v>1</v>
      </c>
    </row>
    <row r="11" spans="1:32" ht="21" customHeight="1">
      <c r="A11" s="2"/>
      <c r="B11" s="850"/>
      <c r="C11" s="851"/>
      <c r="D11" s="851"/>
      <c r="E11" s="851"/>
      <c r="F11" s="851"/>
      <c r="G11" s="851"/>
      <c r="H11" s="851"/>
      <c r="I11" s="851"/>
      <c r="J11" s="851"/>
      <c r="K11" s="851"/>
      <c r="L11" s="851"/>
      <c r="M11" s="851"/>
      <c r="N11" s="851"/>
      <c r="O11" s="851"/>
      <c r="P11" s="851"/>
      <c r="Q11" s="851"/>
      <c r="R11" s="851"/>
      <c r="S11" s="851"/>
      <c r="T11" s="2"/>
      <c r="U11" s="2"/>
      <c r="V11" s="2"/>
      <c r="W11" s="2"/>
      <c r="X11" s="2"/>
      <c r="Y11" s="2"/>
      <c r="Z11" s="2"/>
      <c r="AD11" s="3">
        <v>1</v>
      </c>
    </row>
    <row r="12" spans="1:32" ht="21" customHeight="1" thickBot="1">
      <c r="A12" s="2"/>
      <c r="B12" s="850"/>
      <c r="C12" s="851"/>
      <c r="D12" s="851"/>
      <c r="E12" s="851"/>
      <c r="F12" s="851"/>
      <c r="G12" s="851"/>
      <c r="H12" s="851"/>
      <c r="I12" s="851"/>
      <c r="J12" s="851"/>
      <c r="K12" s="851"/>
      <c r="L12" s="851"/>
      <c r="M12" s="851"/>
      <c r="N12" s="851"/>
      <c r="O12" s="851"/>
      <c r="P12" s="851"/>
      <c r="Q12" s="851"/>
      <c r="R12" s="851"/>
      <c r="S12" s="851"/>
      <c r="T12" s="2"/>
      <c r="U12" s="2"/>
      <c r="V12" s="2"/>
      <c r="W12" s="2"/>
      <c r="X12" s="2"/>
      <c r="Y12" s="2"/>
      <c r="Z12" s="2"/>
      <c r="AD12" s="3">
        <v>1</v>
      </c>
    </row>
    <row r="13" spans="1:32" ht="51" customHeight="1">
      <c r="A13" s="2"/>
      <c r="B13" s="363" t="s">
        <v>704</v>
      </c>
      <c r="C13" s="750" t="s">
        <v>825</v>
      </c>
      <c r="D13" s="750" t="s">
        <v>811</v>
      </c>
      <c r="E13" s="750" t="s">
        <v>701</v>
      </c>
      <c r="F13" s="481" t="s">
        <v>700</v>
      </c>
      <c r="G13" s="481" t="s">
        <v>699</v>
      </c>
      <c r="H13" s="481" t="s">
        <v>698</v>
      </c>
      <c r="I13" s="481" t="s">
        <v>697</v>
      </c>
      <c r="J13" s="481" t="s">
        <v>696</v>
      </c>
      <c r="K13" s="481" t="s">
        <v>695</v>
      </c>
      <c r="L13" s="481" t="s">
        <v>694</v>
      </c>
      <c r="M13" s="481" t="s">
        <v>693</v>
      </c>
      <c r="N13" s="481" t="s">
        <v>692</v>
      </c>
      <c r="O13" s="481" t="s">
        <v>691</v>
      </c>
      <c r="P13" s="363" t="s">
        <v>690</v>
      </c>
      <c r="Q13" s="363" t="s">
        <v>689</v>
      </c>
      <c r="R13" s="363" t="s">
        <v>688</v>
      </c>
      <c r="S13" s="363" t="s">
        <v>687</v>
      </c>
      <c r="T13" s="480" t="s">
        <v>686</v>
      </c>
      <c r="V13" s="479" t="str">
        <f t="shared" ref="V13:Z13" si="4">SUBSTITUTE(ADDRESS(1,COLUMN(),4),"1","")</f>
        <v>V</v>
      </c>
      <c r="W13" s="478" t="str">
        <f t="shared" si="4"/>
        <v>W</v>
      </c>
      <c r="X13" s="478" t="str">
        <f t="shared" si="4"/>
        <v>X</v>
      </c>
      <c r="Y13" s="478" t="str">
        <f t="shared" si="4"/>
        <v>Y</v>
      </c>
      <c r="Z13" s="477" t="str">
        <f t="shared" si="4"/>
        <v>Z</v>
      </c>
      <c r="AD13" s="3">
        <v>1</v>
      </c>
    </row>
    <row r="14" spans="1:32" ht="21" customHeight="1">
      <c r="A14" s="2"/>
      <c r="B14" s="294">
        <v>1</v>
      </c>
      <c r="C14" s="290"/>
      <c r="D14" s="289" t="str">
        <f t="shared" ref="D14:D77" si="5">IF(C14="","",IF(E14="",C14,C14&amp;" *"))</f>
        <v/>
      </c>
      <c r="E14" s="288" t="str" cm="1">
        <f t="array" ref="E14">IF(L14="","",IFERROR(_xlfn.TEXTJOIN(" • ",TRUE,_xlfn.UNIQUE(_xlfn._xlws.FILTER("⚠ "&amp;S14:S474,(Q14:Q474&lt;&gt;"")*ISNUMBER(SEARCH(" "&amp;Q14:Q474&amp;" "," "&amp;L14&amp;" "))))),""))</f>
        <v/>
      </c>
      <c r="F14" s="287" t="str">
        <f>IF(Q14="","",O14)</f>
        <v>arachide</v>
      </c>
      <c r="G14" s="287" t="str">
        <f>IF(S14="","",R14&amp;" "&amp;S14)</f>
        <v>⚠ Arachides</v>
      </c>
      <c r="H14" s="287" t="str">
        <f>IF(L14="","",SUBSTITUTE(SUBSTITUTE(SUBSTITUTE(SUBSTITUTE(SUBSTITUTE(SUBSTITUTE(SUBSTITUTE(SUBSTITUTE(SUBSTITUTE(LOWER(L14),"œ","oe"),"æ","ae"),"à","a"),"â","a"),"ä","a"),"á","a"),"ã","a"),"å","a"),"ç","c"))</f>
        <v/>
      </c>
      <c r="I14" s="287" t="str">
        <f t="shared" ref="I14:I77" si="6">IF(H14="","",SUBSTITUTE(SUBSTITUTE(SUBSTITUTE(SUBSTITUTE(SUBSTITUTE(SUBSTITUTE(SUBSTITUTE(SUBSTITUTE(H14,"è","e"),"é","e"),"ê","e"),"ë","e"),"ì","i"),"í","i"),"î","i"),"ï","i"))</f>
        <v/>
      </c>
      <c r="J14" s="287" t="str">
        <f t="shared" ref="J14:J77" si="7">IF(I14="","",TRIM(SUBSTITUTE(SUBSTITUTE(SUBSTITUTE(SUBSTITUTE(SUBSTITUTE(SUBSTITUTE(SUBSTITUTE(SUBSTITUTE(SUBSTITUTE(SUBSTITUTE(SUBSTITUTE(SUBSTITUTE(I14,"ò","o"),"ó","o"),"ô","o"),"ö","o"),"õ","o"),"ù","u"),"ú","u"),"û","u"),"ü","u"),"ý","y"),"ÿ","y"),"ñ","n")))</f>
        <v/>
      </c>
      <c r="K14" s="287" t="str">
        <f>IF(L14="","",J14)</f>
        <v/>
      </c>
      <c r="L14" s="287" t="str">
        <f t="shared" ref="L14:L77" si="8">IF(C14="","",LOWER(TRIM(CLEAN(SUBSTITUTE(SUBSTITUTE(SUBSTITUTE(SUBSTITUTE(SUBSTITUTE(SUBSTITUTE(SUBSTITUTE(SUBSTITUTE(SUBSTITUTE(SUBSTITUTE(SUBSTITUTE(SUBSTITUTE(SUBSTITUTE(SUBSTITUTE(SUBSTITUTE(SUBSTITUTE(SUBSTITUTE(SUBSTITUTE(SUBSTITUTE(SUBSTITUTE(SUBSTITUTE(SUBSTITUTE(C14,CHAR(160)," "),CHAR(9)," "),CHAR(10)," "),CHAR(13)," "),"—"," "),"–"," "),"’"," "),"'"," "),""""," "),","," "),"."," "),";"," "),":"," "),"!"," "),"?"," "),"…"," "),"/"," "),"-"," "),"("," "),")"," "),"«"," "),"»"," ")))))</f>
        <v/>
      </c>
      <c r="M14" s="287" t="str">
        <f>IF(Q14="","",SUBSTITUTE(SUBSTITUTE(SUBSTITUTE(SUBSTITUTE(SUBSTITUTE(SUBSTITUTE(SUBSTITUTE(SUBSTITUTE(SUBSTITUTE(LOWER(Q14),"œ","oe"),"æ","ae"),"à","a"),"â","a"),"ä","a"),"á","a"),"ã","a"),"å","a"),"ç","c"))</f>
        <v>arachide</v>
      </c>
      <c r="N14" s="287" t="str">
        <f t="shared" ref="N14:N77" si="9">IF(M14="","",SUBSTITUTE(SUBSTITUTE(SUBSTITUTE(SUBSTITUTE(SUBSTITUTE(SUBSTITUTE(SUBSTITUTE(SUBSTITUTE(M14,"è","e"),"é","e"),"ê","e"),"ë","e"),"ì","i"),"í","i"),"î","i"),"ï","i"))</f>
        <v>arachide</v>
      </c>
      <c r="O14" s="287" t="str">
        <f t="shared" ref="O14:O77" si="10">IF(N14="","",TRIM(SUBSTITUTE(SUBSTITUTE(SUBSTITUTE(SUBSTITUTE(SUBSTITUTE(SUBSTITUTE(SUBSTITUTE(SUBSTITUTE(SUBSTITUTE(SUBSTITUTE(SUBSTITUTE(SUBSTITUTE(N14,"ò","o"),"ó","o"),"ô","o"),"ö","o"),"õ","o"),"ù","u"),"ú","u"),"û","u"),"ü","u"),"ý","y"),"ÿ","y"),"ñ","n")))</f>
        <v>arachide</v>
      </c>
      <c r="P14" s="293" t="s">
        <v>685</v>
      </c>
      <c r="Q14" s="285" t="str">
        <f t="shared" ref="Q14:Q77" si="11">IF(P14="","",LOWER(TRIM(CLEAN(SUBSTITUTE(SUBSTITUTE(SUBSTITUTE(SUBSTITUTE(SUBSTITUTE(SUBSTITUTE(SUBSTITUTE(SUBSTITUTE(SUBSTITUTE(SUBSTITUTE(SUBSTITUTE(SUBSTITUTE(SUBSTITUTE(SUBSTITUTE(SUBSTITUTE(SUBSTITUTE(SUBSTITUTE(SUBSTITUTE(SUBSTITUTE(SUBSTITUTE(SUBSTITUTE(SUBSTITUTE(P14,CHAR(160)," "),CHAR(9)," "),CHAR(10)," "),CHAR(13)," "),"—"," "),"–"," "),"’"," "),"'"," "),""""," "),","," "),"."," "),";"," "),":"," "),"!"," "),"?"," "),"…"," "),"/"," "),"-"," "),"("," "),")"," "),"«"," "),"»"," ")))))</f>
        <v>arachide</v>
      </c>
      <c r="R14" s="284" t="s">
        <v>291</v>
      </c>
      <c r="S14" s="292" t="s">
        <v>657</v>
      </c>
      <c r="T14" s="457" t="s">
        <v>656</v>
      </c>
      <c r="V14" s="476">
        <f ca="1">CELL("largeur",V14)</f>
        <v>26</v>
      </c>
      <c r="W14" s="226">
        <f t="shared" ref="W14:Z14" ca="1" si="12">CELL("largeur",W14)</f>
        <v>27</v>
      </c>
      <c r="X14" s="226">
        <f t="shared" ca="1" si="12"/>
        <v>32</v>
      </c>
      <c r="Y14" s="226">
        <f t="shared" ca="1" si="12"/>
        <v>32</v>
      </c>
      <c r="Z14" s="475">
        <f t="shared" ca="1" si="12"/>
        <v>20</v>
      </c>
      <c r="AD14" s="3">
        <v>1</v>
      </c>
    </row>
    <row r="15" spans="1:32" ht="21" customHeight="1">
      <c r="A15" s="2"/>
      <c r="B15" s="294">
        <v>2</v>
      </c>
      <c r="C15" s="290" t="s">
        <v>684</v>
      </c>
      <c r="D15" s="289" t="str">
        <f t="shared" si="5"/>
        <v>macedoine surgelée</v>
      </c>
      <c r="E15" s="288" t="str" cm="1">
        <f t="array" ref="E15">IF(L15="","",IFERROR(_xlfn.TEXTJOIN(" • ",TRUE,_xlfn.UNIQUE(_xlfn._xlws.FILTER("⚠ "&amp;S14:S474,(Q14:Q474&lt;&gt;"")*ISNUMBER(SEARCH(" "&amp;Q14:Q474&amp;" "," "&amp;L15&amp;" "))))),""))</f>
        <v/>
      </c>
      <c r="F15" s="287" t="str">
        <f>IF(Q15="","",O15)</f>
        <v>arachides</v>
      </c>
      <c r="G15" s="287" t="str">
        <f>IF(S15="","",R15&amp;" "&amp;S15)</f>
        <v>⚠ Arachides</v>
      </c>
      <c r="H15" s="287" t="str">
        <f>IF(L15="","",SUBSTITUTE(SUBSTITUTE(SUBSTITUTE(SUBSTITUTE(SUBSTITUTE(SUBSTITUTE(SUBSTITUTE(SUBSTITUTE(SUBSTITUTE(LOWER(L15),"œ","oe"),"æ","ae"),"à","a"),"â","a"),"ä","a"),"á","a"),"ã","a"),"å","a"),"ç","c"))</f>
        <v>macedoine surgelée</v>
      </c>
      <c r="I15" s="287" t="str">
        <f t="shared" si="6"/>
        <v>macedoine surgelee</v>
      </c>
      <c r="J15" s="287" t="str">
        <f t="shared" si="7"/>
        <v>macedoine surgelee</v>
      </c>
      <c r="K15" s="287" t="str">
        <f>IF(L15="","",J15)</f>
        <v>macedoine surgelee</v>
      </c>
      <c r="L15" s="287" t="str">
        <f t="shared" si="8"/>
        <v>macedoine surgelée</v>
      </c>
      <c r="M15" s="287" t="str">
        <f>IF(Q15="","",SUBSTITUTE(SUBSTITUTE(SUBSTITUTE(SUBSTITUTE(SUBSTITUTE(SUBSTITUTE(SUBSTITUTE(SUBSTITUTE(SUBSTITUTE(LOWER(Q15),"œ","oe"),"æ","ae"),"à","a"),"â","a"),"ä","a"),"á","a"),"ã","a"),"å","a"),"ç","c"))</f>
        <v>arachides</v>
      </c>
      <c r="N15" s="287" t="str">
        <f t="shared" si="9"/>
        <v>arachides</v>
      </c>
      <c r="O15" s="287" t="str">
        <f t="shared" si="10"/>
        <v>arachides</v>
      </c>
      <c r="P15" s="293" t="s">
        <v>683</v>
      </c>
      <c r="Q15" s="285" t="str">
        <f t="shared" si="11"/>
        <v>arachides</v>
      </c>
      <c r="R15" s="284" t="s">
        <v>291</v>
      </c>
      <c r="S15" s="292" t="s">
        <v>657</v>
      </c>
      <c r="T15" s="457" t="s">
        <v>656</v>
      </c>
      <c r="V15" s="474">
        <v>26</v>
      </c>
      <c r="W15" s="473">
        <v>27</v>
      </c>
      <c r="X15" s="473">
        <v>32</v>
      </c>
      <c r="Y15" s="473">
        <v>32</v>
      </c>
      <c r="Z15" s="472">
        <v>20</v>
      </c>
      <c r="AD15" s="3">
        <v>1</v>
      </c>
    </row>
    <row r="16" spans="1:32" ht="21" customHeight="1">
      <c r="A16" s="2"/>
      <c r="B16" s="294">
        <v>3</v>
      </c>
      <c r="C16" s="290" t="s">
        <v>681</v>
      </c>
      <c r="D16" s="289" t="str">
        <f t="shared" si="5"/>
        <v>fromage blanc 20% mg  *</v>
      </c>
      <c r="E16" s="288" t="str" cm="1">
        <f t="array" ref="E16">IF(L16="","",IFERROR(_xlfn.TEXTJOIN(" • ",TRUE,_xlfn.UNIQUE(_xlfn._xlws.FILTER("⚠ "&amp;S14:S474,(Q14:Q474&lt;&gt;"")*ISNUMBER(SEARCH(" "&amp;Q14:Q474&amp;" "," "&amp;L16&amp;" "))))),""))</f>
        <v>⚠ Lait</v>
      </c>
      <c r="F16" s="287" t="str">
        <f t="shared" ref="F16:F79" si="13">IF(Q16="","",O16)</f>
        <v>beurre de cacahuete</v>
      </c>
      <c r="G16" s="287" t="str">
        <f t="shared" ref="G16:G79" si="14">IF(S16="","",R16&amp;" "&amp;S16)</f>
        <v>⚠ Arachides</v>
      </c>
      <c r="H16" s="287" t="str">
        <f t="shared" ref="H16:H79" si="15">IF(L16="","",SUBSTITUTE(SUBSTITUTE(SUBSTITUTE(SUBSTITUTE(SUBSTITUTE(SUBSTITUTE(SUBSTITUTE(SUBSTITUTE(SUBSTITUTE(LOWER(L16),"œ","oe"),"æ","ae"),"à","a"),"â","a"),"ä","a"),"á","a"),"ã","a"),"å","a"),"ç","c"))</f>
        <v>fromage blanc 20% mg</v>
      </c>
      <c r="I16" s="287" t="str">
        <f t="shared" si="6"/>
        <v>fromage blanc 20% mg</v>
      </c>
      <c r="J16" s="287" t="str">
        <f t="shared" si="7"/>
        <v>fromage blanc 20% mg</v>
      </c>
      <c r="K16" s="287" t="str">
        <f t="shared" ref="K16:K79" si="16">IF(L16="","",J16)</f>
        <v>fromage blanc 20% mg</v>
      </c>
      <c r="L16" s="287" t="str">
        <f t="shared" si="8"/>
        <v>fromage blanc 20% mg</v>
      </c>
      <c r="M16" s="287" t="str">
        <f t="shared" ref="M16:M79" si="17">IF(Q16="","",SUBSTITUTE(SUBSTITUTE(SUBSTITUTE(SUBSTITUTE(SUBSTITUTE(SUBSTITUTE(SUBSTITUTE(SUBSTITUTE(SUBSTITUTE(LOWER(Q16),"œ","oe"),"æ","ae"),"à","a"),"â","a"),"ä","a"),"á","a"),"ã","a"),"å","a"),"ç","c"))</f>
        <v>beurre de cacahuete</v>
      </c>
      <c r="N16" s="287" t="str">
        <f t="shared" si="9"/>
        <v>beurre de cacahuete</v>
      </c>
      <c r="O16" s="287" t="str">
        <f t="shared" si="10"/>
        <v>beurre de cacahuete</v>
      </c>
      <c r="P16" s="293" t="s">
        <v>680</v>
      </c>
      <c r="Q16" s="285" t="str">
        <f t="shared" si="11"/>
        <v>beurre de cacahuete</v>
      </c>
      <c r="R16" s="284" t="s">
        <v>291</v>
      </c>
      <c r="S16" s="292" t="s">
        <v>657</v>
      </c>
      <c r="T16" s="457" t="s">
        <v>656</v>
      </c>
      <c r="V16" s="852" t="s">
        <v>679</v>
      </c>
      <c r="W16" s="853"/>
      <c r="X16" s="853"/>
      <c r="Y16" s="853"/>
      <c r="Z16" s="854"/>
      <c r="AD16" s="3">
        <v>1</v>
      </c>
    </row>
    <row r="17" spans="1:30" ht="21" customHeight="1">
      <c r="A17" s="2"/>
      <c r="B17" s="294">
        <v>4</v>
      </c>
      <c r="C17" s="290" t="s">
        <v>677</v>
      </c>
      <c r="D17" s="289" t="str">
        <f t="shared" si="5"/>
        <v>tomates</v>
      </c>
      <c r="E17" s="288" t="str" cm="1">
        <f t="array" ref="E17">IF(L17="","",IFERROR(_xlfn.TEXTJOIN(" • ",TRUE,_xlfn.UNIQUE(_xlfn._xlws.FILTER("⚠ "&amp;S14:S474,(Q14:Q474&lt;&gt;"")*ISNUMBER(SEARCH(" "&amp;Q14:Q474&amp;" "," "&amp;L17&amp;" "))))),""))</f>
        <v/>
      </c>
      <c r="F17" s="287" t="str">
        <f t="shared" si="13"/>
        <v>cacahuete</v>
      </c>
      <c r="G17" s="287" t="str">
        <f t="shared" si="14"/>
        <v>⚠ Arachides</v>
      </c>
      <c r="H17" s="287" t="str">
        <f t="shared" si="15"/>
        <v>tomates</v>
      </c>
      <c r="I17" s="287" t="str">
        <f t="shared" si="6"/>
        <v>tomates</v>
      </c>
      <c r="J17" s="287" t="str">
        <f t="shared" si="7"/>
        <v>tomates</v>
      </c>
      <c r="K17" s="287" t="str">
        <f t="shared" si="16"/>
        <v>tomates</v>
      </c>
      <c r="L17" s="287" t="str">
        <f t="shared" si="8"/>
        <v>tomates</v>
      </c>
      <c r="M17" s="287" t="str">
        <f t="shared" si="17"/>
        <v>cacahuete</v>
      </c>
      <c r="N17" s="287" t="str">
        <f t="shared" si="9"/>
        <v>cacahuete</v>
      </c>
      <c r="O17" s="287" t="str">
        <f t="shared" si="10"/>
        <v>cacahuete</v>
      </c>
      <c r="P17" s="293" t="s">
        <v>676</v>
      </c>
      <c r="Q17" s="285" t="str">
        <f t="shared" si="11"/>
        <v>cacahuete</v>
      </c>
      <c r="R17" s="284" t="s">
        <v>291</v>
      </c>
      <c r="S17" s="292" t="s">
        <v>657</v>
      </c>
      <c r="T17" s="457" t="s">
        <v>656</v>
      </c>
      <c r="V17" s="835" t="s">
        <v>675</v>
      </c>
      <c r="W17" s="374" t="s">
        <v>674</v>
      </c>
      <c r="X17" s="374"/>
      <c r="Y17" s="373"/>
      <c r="Z17" s="372"/>
      <c r="AD17" s="3">
        <v>1</v>
      </c>
    </row>
    <row r="18" spans="1:30" ht="21" customHeight="1">
      <c r="A18" s="2"/>
      <c r="B18" s="294">
        <v>5</v>
      </c>
      <c r="C18" s="290" t="s">
        <v>672</v>
      </c>
      <c r="D18" s="289" t="str">
        <f t="shared" si="5"/>
        <v>gelatine poudre</v>
      </c>
      <c r="E18" s="288" t="str" cm="1">
        <f t="array" ref="E18">IF(L18="","",IFERROR(_xlfn.TEXTJOIN(" • ",TRUE,_xlfn.UNIQUE(_xlfn._xlws.FILTER("⚠ "&amp;S14:S474,(Q14:Q474&lt;&gt;"")*ISNUMBER(SEARCH(" "&amp;Q14:Q474&amp;" "," "&amp;L18&amp;" "))))),""))</f>
        <v/>
      </c>
      <c r="F18" s="287" t="str">
        <f t="shared" si="13"/>
        <v>cacahuetes</v>
      </c>
      <c r="G18" s="287" t="str">
        <f t="shared" si="14"/>
        <v>⚠ Arachides</v>
      </c>
      <c r="H18" s="287" t="str">
        <f t="shared" si="15"/>
        <v>gelatine poudre</v>
      </c>
      <c r="I18" s="287" t="str">
        <f t="shared" si="6"/>
        <v>gelatine poudre</v>
      </c>
      <c r="J18" s="287" t="str">
        <f t="shared" si="7"/>
        <v>gelatine poudre</v>
      </c>
      <c r="K18" s="287" t="str">
        <f t="shared" si="16"/>
        <v>gelatine poudre</v>
      </c>
      <c r="L18" s="287" t="str">
        <f t="shared" si="8"/>
        <v>gelatine poudre</v>
      </c>
      <c r="M18" s="287" t="str">
        <f t="shared" si="17"/>
        <v>cacahuetes</v>
      </c>
      <c r="N18" s="287" t="str">
        <f t="shared" si="9"/>
        <v>cacahuetes</v>
      </c>
      <c r="O18" s="287" t="str">
        <f t="shared" si="10"/>
        <v>cacahuetes</v>
      </c>
      <c r="P18" s="293" t="s">
        <v>671</v>
      </c>
      <c r="Q18" s="285" t="str">
        <f t="shared" si="11"/>
        <v>cacahuetes</v>
      </c>
      <c r="R18" s="284" t="s">
        <v>291</v>
      </c>
      <c r="S18" s="292" t="s">
        <v>657</v>
      </c>
      <c r="T18" s="457" t="s">
        <v>656</v>
      </c>
      <c r="V18" s="835"/>
      <c r="W18" s="17"/>
      <c r="X18" s="17" t="s">
        <v>670</v>
      </c>
      <c r="Y18" s="2"/>
      <c r="Z18" s="38"/>
      <c r="AD18" s="3">
        <v>1</v>
      </c>
    </row>
    <row r="19" spans="1:30" ht="21" customHeight="1">
      <c r="A19" s="2"/>
      <c r="B19" s="294">
        <v>6</v>
      </c>
      <c r="C19" s="290" t="s">
        <v>668</v>
      </c>
      <c r="D19" s="289" t="str">
        <f t="shared" si="5"/>
        <v>basilic coupe surgelé</v>
      </c>
      <c r="E19" s="288" t="str" cm="1">
        <f t="array" ref="E19">IF(L19="","",IFERROR(_xlfn.TEXTJOIN(" • ",TRUE,_xlfn.UNIQUE(_xlfn._xlws.FILTER("⚠ "&amp;S14:S474,(Q14:Q474&lt;&gt;"")*ISNUMBER(SEARCH(" "&amp;Q14:Q474&amp;" "," "&amp;L19&amp;" "))))),""))</f>
        <v/>
      </c>
      <c r="F19" s="287" t="str">
        <f t="shared" si="13"/>
        <v>groundnut</v>
      </c>
      <c r="G19" s="287" t="str">
        <f t="shared" si="14"/>
        <v>⚠ Arachides</v>
      </c>
      <c r="H19" s="287" t="str">
        <f t="shared" si="15"/>
        <v>basilic coupe surgelé</v>
      </c>
      <c r="I19" s="287" t="str">
        <f t="shared" si="6"/>
        <v>basilic coupe surgele</v>
      </c>
      <c r="J19" s="287" t="str">
        <f t="shared" si="7"/>
        <v>basilic coupe surgele</v>
      </c>
      <c r="K19" s="287" t="str">
        <f t="shared" si="16"/>
        <v>basilic coupe surgele</v>
      </c>
      <c r="L19" s="287" t="str">
        <f t="shared" si="8"/>
        <v>basilic coupe surgelé</v>
      </c>
      <c r="M19" s="287" t="str">
        <f t="shared" si="17"/>
        <v>groundnut</v>
      </c>
      <c r="N19" s="287" t="str">
        <f t="shared" si="9"/>
        <v>groundnut</v>
      </c>
      <c r="O19" s="287" t="str">
        <f t="shared" si="10"/>
        <v>groundnut</v>
      </c>
      <c r="P19" s="293" t="s">
        <v>667</v>
      </c>
      <c r="Q19" s="285" t="str">
        <f t="shared" si="11"/>
        <v>groundnut</v>
      </c>
      <c r="R19" s="284" t="s">
        <v>291</v>
      </c>
      <c r="S19" s="292" t="s">
        <v>657</v>
      </c>
      <c r="T19" s="457" t="s">
        <v>656</v>
      </c>
      <c r="V19" s="835"/>
      <c r="W19" s="17"/>
      <c r="X19" s="17" t="s">
        <v>666</v>
      </c>
      <c r="Y19" s="2"/>
      <c r="Z19" s="38"/>
      <c r="AD19" s="3">
        <v>1</v>
      </c>
    </row>
    <row r="20" spans="1:30" ht="21" customHeight="1">
      <c r="A20" s="2"/>
      <c r="B20" s="294">
        <v>7</v>
      </c>
      <c r="C20" s="290" t="s">
        <v>664</v>
      </c>
      <c r="D20" s="289" t="str">
        <f t="shared" si="5"/>
        <v xml:space="preserve">sel fin </v>
      </c>
      <c r="E20" s="288" t="str" cm="1">
        <f t="array" ref="E20">IF(L20="","",IFERROR(_xlfn.TEXTJOIN(" • ",TRUE,_xlfn.UNIQUE(_xlfn._xlws.FILTER("⚠ "&amp;S14:S474,(Q14:Q474&lt;&gt;"")*ISNUMBER(SEARCH(" "&amp;Q14:Q474&amp;" "," "&amp;L20&amp;" "))))),""))</f>
        <v/>
      </c>
      <c r="F20" s="287" t="str">
        <f t="shared" si="13"/>
        <v>huile d arachide</v>
      </c>
      <c r="G20" s="287" t="str">
        <f t="shared" si="14"/>
        <v>⚠ Arachides</v>
      </c>
      <c r="H20" s="287" t="str">
        <f t="shared" si="15"/>
        <v>sel fin</v>
      </c>
      <c r="I20" s="287" t="str">
        <f t="shared" si="6"/>
        <v>sel fin</v>
      </c>
      <c r="J20" s="287" t="str">
        <f t="shared" si="7"/>
        <v>sel fin</v>
      </c>
      <c r="K20" s="287" t="str">
        <f t="shared" si="16"/>
        <v>sel fin</v>
      </c>
      <c r="L20" s="287" t="str">
        <f t="shared" si="8"/>
        <v>sel fin</v>
      </c>
      <c r="M20" s="287" t="str">
        <f t="shared" si="17"/>
        <v>huile d arachide</v>
      </c>
      <c r="N20" s="287" t="str">
        <f t="shared" si="9"/>
        <v>huile d arachide</v>
      </c>
      <c r="O20" s="287" t="str">
        <f t="shared" si="10"/>
        <v>huile d arachide</v>
      </c>
      <c r="P20" s="293" t="s">
        <v>663</v>
      </c>
      <c r="Q20" s="285" t="str">
        <f t="shared" si="11"/>
        <v>huile d arachide</v>
      </c>
      <c r="R20" s="284" t="s">
        <v>291</v>
      </c>
      <c r="S20" s="292" t="s">
        <v>657</v>
      </c>
      <c r="T20" s="457" t="s">
        <v>656</v>
      </c>
      <c r="V20" s="835"/>
      <c r="W20" s="17"/>
      <c r="X20" s="17" t="s">
        <v>662</v>
      </c>
      <c r="Y20" s="2"/>
      <c r="Z20" s="38"/>
      <c r="AD20" s="3">
        <v>1</v>
      </c>
    </row>
    <row r="21" spans="1:30" ht="21" customHeight="1">
      <c r="A21" s="2"/>
      <c r="B21" s="294">
        <v>8</v>
      </c>
      <c r="C21" s="290" t="s">
        <v>661</v>
      </c>
      <c r="D21" s="289" t="str">
        <f t="shared" si="5"/>
        <v>poivre blanc moulu</v>
      </c>
      <c r="E21" s="288" t="str" cm="1">
        <f t="array" ref="E21">IF(L21="","",IFERROR(_xlfn.TEXTJOIN(" • ",TRUE,_xlfn.UNIQUE(_xlfn._xlws.FILTER("⚠ "&amp;S14:S474,(Q14:Q474&lt;&gt;"")*ISNUMBER(SEARCH(" "&amp;Q14:Q474&amp;" "," "&amp;L21&amp;" "))))),""))</f>
        <v/>
      </c>
      <c r="F21" s="287" t="str">
        <f t="shared" si="13"/>
        <v>peanut</v>
      </c>
      <c r="G21" s="287" t="str">
        <f t="shared" si="14"/>
        <v>⚠ Arachides</v>
      </c>
      <c r="H21" s="287" t="str">
        <f t="shared" si="15"/>
        <v>poivre blanc moulu</v>
      </c>
      <c r="I21" s="287" t="str">
        <f t="shared" si="6"/>
        <v>poivre blanc moulu</v>
      </c>
      <c r="J21" s="287" t="str">
        <f t="shared" si="7"/>
        <v>poivre blanc moulu</v>
      </c>
      <c r="K21" s="287" t="str">
        <f t="shared" si="16"/>
        <v>poivre blanc moulu</v>
      </c>
      <c r="L21" s="287" t="str">
        <f t="shared" si="8"/>
        <v>poivre blanc moulu</v>
      </c>
      <c r="M21" s="287" t="str">
        <f t="shared" si="17"/>
        <v>peanut</v>
      </c>
      <c r="N21" s="287" t="str">
        <f t="shared" si="9"/>
        <v>peanut</v>
      </c>
      <c r="O21" s="287" t="str">
        <f t="shared" si="10"/>
        <v>peanut</v>
      </c>
      <c r="P21" s="293" t="s">
        <v>660</v>
      </c>
      <c r="Q21" s="285" t="str">
        <f t="shared" si="11"/>
        <v>peanut</v>
      </c>
      <c r="R21" s="284" t="s">
        <v>291</v>
      </c>
      <c r="S21" s="292" t="s">
        <v>657</v>
      </c>
      <c r="T21" s="457" t="s">
        <v>656</v>
      </c>
      <c r="V21" s="835"/>
      <c r="W21" s="17"/>
      <c r="X21" s="17" t="s">
        <v>659</v>
      </c>
      <c r="Y21" s="2"/>
      <c r="Z21" s="38"/>
      <c r="AD21" s="3">
        <v>1</v>
      </c>
    </row>
    <row r="22" spans="1:30" ht="21" customHeight="1">
      <c r="A22" s="2"/>
      <c r="B22" s="294">
        <v>9</v>
      </c>
      <c r="C22" s="369" t="s">
        <v>808</v>
      </c>
      <c r="D22" s="289" t="str">
        <f t="shared" si="5"/>
        <v>Mélanger la macédoine, le homard et le fromage blanc ajouter la gélatine fondue dans un mixeur. Avec du sel de céléri,des noisettes et de la crème.Mixer le tout ajouter 3 jaunes d'œufs les palourdes cuites trempées dans le soja et saupoudrez de chapelure *</v>
      </c>
      <c r="E22" s="288" t="str" cm="1">
        <f t="array" ref="E22">IF(L22="","",IFERROR(_xlfn.TEXTJOIN(" • ",TRUE,_xlfn.UNIQUE(_xlfn._xlws.FILTER("⚠ "&amp;S14:S474,(Q14:Q474&lt;&gt;"")*ISNUMBER(SEARCH(" "&amp;Q14:Q474&amp;" "," "&amp;L22&amp;" "))))),""))</f>
        <v>⚠ Crustacés • ⚠ Fruits à coque • ⚠ Gluten • ⚠ Lait • ⚠ Mollusques • ⚠ Œufs • ⚠ Soja</v>
      </c>
      <c r="F22" s="287" t="str">
        <f t="shared" si="13"/>
        <v>peanuts</v>
      </c>
      <c r="G22" s="287" t="str">
        <f t="shared" si="14"/>
        <v>⚠ Arachides</v>
      </c>
      <c r="H22" s="287" t="str">
        <f t="shared" si="15"/>
        <v>mélanger la macédoine le homard et le fromage blanc ajouter la gélatine fondue dans un mixeur avec du sel de céléri des noisettes et de la crème mixer le tout ajouter 3 jaunes d oeufs les palourdes cuites trempées dans le soja et saupoudrez de chapelure</v>
      </c>
      <c r="I22" s="287" t="str">
        <f t="shared" si="6"/>
        <v>melanger la macedoine le homard et le fromage blanc ajouter la gelatine fondue dans un mixeur avec du sel de celeri des noisettes et de la creme mixer le tout ajouter 3 jaunes d oeufs les palourdes cuites trempees dans le soja et saupoudrez de chapelure</v>
      </c>
      <c r="J22" s="287" t="str">
        <f t="shared" si="7"/>
        <v>melanger la macedoine le homard et le fromage blanc ajouter la gelatine fondue dans un mixeur avec du sel de celeri des noisettes et de la creme mixer le tout ajouter 3 jaunes d oeufs les palourdes cuites trempees dans le soja et saupoudrez de chapelure</v>
      </c>
      <c r="K22" s="287" t="str">
        <f t="shared" si="16"/>
        <v>melanger la macedoine le homard et le fromage blanc ajouter la gelatine fondue dans un mixeur avec du sel de celeri des noisettes et de la creme mixer le tout ajouter 3 jaunes d oeufs les palourdes cuites trempees dans le soja et saupoudrez de chapelure</v>
      </c>
      <c r="L22" s="287" t="str">
        <f t="shared" si="8"/>
        <v>mélanger la macédoine le homard et le fromage blanc ajouter la gélatine fondue dans un mixeur avec du sel de céléri des noisettes et de la crème mixer le tout ajouter 3 jaunes d œufs les palourdes cuites trempées dans le soja et saupoudrez de chapelure</v>
      </c>
      <c r="M22" s="287" t="str">
        <f t="shared" si="17"/>
        <v>peanuts</v>
      </c>
      <c r="N22" s="287" t="str">
        <f t="shared" si="9"/>
        <v>peanuts</v>
      </c>
      <c r="O22" s="287" t="str">
        <f t="shared" si="10"/>
        <v>peanuts</v>
      </c>
      <c r="P22" s="293" t="s">
        <v>658</v>
      </c>
      <c r="Q22" s="285" t="str">
        <f t="shared" si="11"/>
        <v>peanuts</v>
      </c>
      <c r="R22" s="284" t="s">
        <v>291</v>
      </c>
      <c r="S22" s="292" t="s">
        <v>657</v>
      </c>
      <c r="T22" s="457" t="s">
        <v>656</v>
      </c>
      <c r="V22" s="848" t="s">
        <v>655</v>
      </c>
      <c r="W22" s="388" t="str">
        <f>"Colonne "&amp;SUBSTITUTE(ADDRESS(1,COLUMN(C22),4),"1","")</f>
        <v>Colonne C</v>
      </c>
      <c r="X22" s="456" t="s">
        <v>654</v>
      </c>
      <c r="Y22" s="455"/>
      <c r="Z22" s="387"/>
      <c r="AD22" s="3">
        <v>1</v>
      </c>
    </row>
    <row r="23" spans="1:30" ht="21" customHeight="1">
      <c r="A23" s="2"/>
      <c r="B23" s="294">
        <v>10</v>
      </c>
      <c r="C23" s="290"/>
      <c r="D23" s="289" t="str">
        <f t="shared" si="5"/>
        <v/>
      </c>
      <c r="E23" s="288" t="str" cm="1">
        <f t="array" ref="E23">IF(L23="","",IFERROR(_xlfn.TEXTJOIN(" • ",TRUE,_xlfn.UNIQUE(_xlfn._xlws.FILTER("⚠ "&amp;S14:S474,(Q14:Q474&lt;&gt;"")*ISNUMBER(SEARCH(" "&amp;Q14:Q474&amp;" "," "&amp;L23&amp;" "))))),""))</f>
        <v/>
      </c>
      <c r="F23" s="287" t="str">
        <f t="shared" si="13"/>
        <v>celeri</v>
      </c>
      <c r="G23" s="287" t="str">
        <f t="shared" si="14"/>
        <v>⚠ Céleri</v>
      </c>
      <c r="H23" s="287" t="str">
        <f t="shared" si="15"/>
        <v/>
      </c>
      <c r="I23" s="287" t="str">
        <f t="shared" si="6"/>
        <v/>
      </c>
      <c r="J23" s="287" t="str">
        <f t="shared" si="7"/>
        <v/>
      </c>
      <c r="K23" s="287" t="str">
        <f t="shared" si="16"/>
        <v/>
      </c>
      <c r="L23" s="287" t="str">
        <f t="shared" si="8"/>
        <v/>
      </c>
      <c r="M23" s="287" t="str">
        <f t="shared" si="17"/>
        <v>celeri</v>
      </c>
      <c r="N23" s="287" t="str">
        <f t="shared" si="9"/>
        <v>celeri</v>
      </c>
      <c r="O23" s="287" t="str">
        <f t="shared" si="10"/>
        <v>celeri</v>
      </c>
      <c r="P23" s="293" t="s">
        <v>653</v>
      </c>
      <c r="Q23" s="285" t="str">
        <f t="shared" si="11"/>
        <v>celeri</v>
      </c>
      <c r="R23" s="284" t="s">
        <v>291</v>
      </c>
      <c r="S23" s="292" t="s">
        <v>612</v>
      </c>
      <c r="T23" s="413" t="s">
        <v>611</v>
      </c>
      <c r="V23" s="835"/>
      <c r="W23" s="17"/>
      <c r="X23" s="17" t="s">
        <v>652</v>
      </c>
      <c r="Y23" s="2"/>
      <c r="Z23" s="38"/>
      <c r="AD23" s="3">
        <v>1</v>
      </c>
    </row>
    <row r="24" spans="1:30" ht="21" customHeight="1">
      <c r="A24" s="2"/>
      <c r="B24" s="294">
        <v>11</v>
      </c>
      <c r="C24" s="290"/>
      <c r="D24" s="289" t="str">
        <f t="shared" si="5"/>
        <v/>
      </c>
      <c r="E24" s="288" t="str" cm="1">
        <f t="array" ref="E24">IF(L24="","",IFERROR(_xlfn.TEXTJOIN(" • ",TRUE,_xlfn.UNIQUE(_xlfn._xlws.FILTER("⚠ "&amp;S14:S474,(Q14:Q474&lt;&gt;"")*ISNUMBER(SEARCH(" "&amp;Q14:Q474&amp;" "," "&amp;L24&amp;" "))))),""))</f>
        <v/>
      </c>
      <c r="F24" s="287" t="str">
        <f t="shared" si="13"/>
        <v>celeri</v>
      </c>
      <c r="G24" s="287" t="str">
        <f t="shared" si="14"/>
        <v>⚠ Céleri</v>
      </c>
      <c r="H24" s="287" t="str">
        <f t="shared" si="15"/>
        <v/>
      </c>
      <c r="I24" s="287" t="str">
        <f t="shared" si="6"/>
        <v/>
      </c>
      <c r="J24" s="287" t="str">
        <f t="shared" si="7"/>
        <v/>
      </c>
      <c r="K24" s="287" t="str">
        <f t="shared" si="16"/>
        <v/>
      </c>
      <c r="L24" s="287" t="str">
        <f t="shared" si="8"/>
        <v/>
      </c>
      <c r="M24" s="287" t="str">
        <f t="shared" si="17"/>
        <v>céleri</v>
      </c>
      <c r="N24" s="287" t="str">
        <f t="shared" si="9"/>
        <v>celeri</v>
      </c>
      <c r="O24" s="287" t="str">
        <f t="shared" si="10"/>
        <v>celeri</v>
      </c>
      <c r="P24" s="293" t="s">
        <v>649</v>
      </c>
      <c r="Q24" s="285" t="str">
        <f t="shared" si="11"/>
        <v>céleri</v>
      </c>
      <c r="R24" s="284" t="s">
        <v>291</v>
      </c>
      <c r="S24" s="292" t="s">
        <v>612</v>
      </c>
      <c r="T24" s="413" t="s">
        <v>611</v>
      </c>
      <c r="V24" s="849"/>
      <c r="W24" s="383" t="s">
        <v>648</v>
      </c>
      <c r="X24" s="383"/>
      <c r="Y24" s="377"/>
      <c r="Z24" s="382"/>
      <c r="AD24" s="3">
        <v>1</v>
      </c>
    </row>
    <row r="25" spans="1:30" ht="21" customHeight="1">
      <c r="A25" s="2"/>
      <c r="B25" s="294">
        <v>12</v>
      </c>
      <c r="C25" s="290"/>
      <c r="D25" s="289" t="str">
        <f t="shared" si="5"/>
        <v/>
      </c>
      <c r="E25" s="288" t="str" cm="1">
        <f t="array" ref="E25">IF(L25="","",IFERROR(_xlfn.TEXTJOIN(" • ",TRUE,_xlfn.UNIQUE(_xlfn._xlws.FILTER("⚠ "&amp;S14:S474,(Q14:Q474&lt;&gt;"")*ISNUMBER(SEARCH(" "&amp;Q14:Q474&amp;" "," "&amp;L25&amp;" "))))),""))</f>
        <v/>
      </c>
      <c r="F25" s="287" t="str">
        <f t="shared" si="13"/>
        <v>celeri branche</v>
      </c>
      <c r="G25" s="287" t="str">
        <f t="shared" si="14"/>
        <v>⚠ Céleri</v>
      </c>
      <c r="H25" s="287" t="str">
        <f t="shared" si="15"/>
        <v/>
      </c>
      <c r="I25" s="287" t="str">
        <f t="shared" si="6"/>
        <v/>
      </c>
      <c r="J25" s="287" t="str">
        <f t="shared" si="7"/>
        <v/>
      </c>
      <c r="K25" s="287" t="str">
        <f t="shared" si="16"/>
        <v/>
      </c>
      <c r="L25" s="287" t="str">
        <f t="shared" si="8"/>
        <v/>
      </c>
      <c r="M25" s="287" t="str">
        <f t="shared" si="17"/>
        <v>celeri branche</v>
      </c>
      <c r="N25" s="287" t="str">
        <f t="shared" si="9"/>
        <v>celeri branche</v>
      </c>
      <c r="O25" s="287" t="str">
        <f t="shared" si="10"/>
        <v>celeri branche</v>
      </c>
      <c r="P25" s="293" t="s">
        <v>634</v>
      </c>
      <c r="Q25" s="285" t="str">
        <f t="shared" si="11"/>
        <v>celeri branche</v>
      </c>
      <c r="R25" s="284" t="s">
        <v>291</v>
      </c>
      <c r="S25" s="292" t="s">
        <v>612</v>
      </c>
      <c r="T25" s="413" t="s">
        <v>611</v>
      </c>
      <c r="V25" s="848" t="s">
        <v>633</v>
      </c>
      <c r="W25" s="388" t="str">
        <f>"• Colonne "&amp;SUBSTITUTE(ADDRESS(1,COLUMN(D25),4),"1","")</f>
        <v>• Colonne D</v>
      </c>
      <c r="X25" s="381" t="s">
        <v>632</v>
      </c>
      <c r="Y25" s="380"/>
      <c r="Z25" s="387"/>
      <c r="AD25" s="3">
        <v>1</v>
      </c>
    </row>
    <row r="26" spans="1:30" ht="21" customHeight="1">
      <c r="A26" s="2"/>
      <c r="B26" s="294">
        <v>13</v>
      </c>
      <c r="C26" s="290"/>
      <c r="D26" s="289" t="str">
        <f t="shared" si="5"/>
        <v/>
      </c>
      <c r="E26" s="288" t="str" cm="1">
        <f t="array" ref="E26">IF(L26="","",IFERROR(_xlfn.TEXTJOIN(" • ",TRUE,_xlfn.UNIQUE(_xlfn._xlws.FILTER("⚠ "&amp;S14:S474,(Q14:Q474&lt;&gt;"")*ISNUMBER(SEARCH(" "&amp;Q14:Q474&amp;" "," "&amp;L26&amp;" "))))),""))</f>
        <v/>
      </c>
      <c r="F26" s="287" t="str">
        <f t="shared" si="13"/>
        <v>celeri rave</v>
      </c>
      <c r="G26" s="287" t="str">
        <f t="shared" si="14"/>
        <v>⚠ Céleri</v>
      </c>
      <c r="H26" s="287" t="str">
        <f t="shared" si="15"/>
        <v/>
      </c>
      <c r="I26" s="287" t="str">
        <f t="shared" si="6"/>
        <v/>
      </c>
      <c r="J26" s="287" t="str">
        <f t="shared" si="7"/>
        <v/>
      </c>
      <c r="K26" s="287" t="str">
        <f t="shared" si="16"/>
        <v/>
      </c>
      <c r="L26" s="287" t="str">
        <f t="shared" si="8"/>
        <v/>
      </c>
      <c r="M26" s="287" t="str">
        <f t="shared" si="17"/>
        <v>celeri rave</v>
      </c>
      <c r="N26" s="287" t="str">
        <f t="shared" si="9"/>
        <v>celeri rave</v>
      </c>
      <c r="O26" s="287" t="str">
        <f t="shared" si="10"/>
        <v>celeri rave</v>
      </c>
      <c r="P26" s="293" t="s">
        <v>631</v>
      </c>
      <c r="Q26" s="285" t="str">
        <f t="shared" si="11"/>
        <v>celeri rave</v>
      </c>
      <c r="R26" s="284" t="s">
        <v>291</v>
      </c>
      <c r="S26" s="292" t="s">
        <v>612</v>
      </c>
      <c r="T26" s="413" t="s">
        <v>611</v>
      </c>
      <c r="V26" s="835"/>
      <c r="W26" s="386" t="str">
        <f>"• Colonne "&amp;SUBSTITUTE(ADDRESS(1,COLUMN(E26),4),"1","")</f>
        <v>• Colonne E</v>
      </c>
      <c r="X26" s="17" t="s">
        <v>630</v>
      </c>
      <c r="Y26" s="2"/>
      <c r="Z26" s="38"/>
      <c r="AD26" s="3">
        <v>1</v>
      </c>
    </row>
    <row r="27" spans="1:30" ht="21" customHeight="1">
      <c r="A27" s="2"/>
      <c r="B27" s="294">
        <v>14</v>
      </c>
      <c r="C27" s="290"/>
      <c r="D27" s="289" t="str">
        <f t="shared" si="5"/>
        <v/>
      </c>
      <c r="E27" s="288" t="str" cm="1">
        <f t="array" ref="E27">IF(L27="","",IFERROR(_xlfn.TEXTJOIN(" • ",TRUE,_xlfn.UNIQUE(_xlfn._xlws.FILTER("⚠ "&amp;S14:S474,(Q14:Q474&lt;&gt;"")*ISNUMBER(SEARCH(" "&amp;Q14:Q474&amp;" "," "&amp;L27&amp;" "))))),""))</f>
        <v/>
      </c>
      <c r="F27" s="287" t="str">
        <f t="shared" si="13"/>
        <v>celery</v>
      </c>
      <c r="G27" s="287" t="str">
        <f t="shared" si="14"/>
        <v>⚠ Céleri</v>
      </c>
      <c r="H27" s="287" t="str">
        <f t="shared" si="15"/>
        <v/>
      </c>
      <c r="I27" s="287" t="str">
        <f t="shared" si="6"/>
        <v/>
      </c>
      <c r="J27" s="287" t="str">
        <f t="shared" si="7"/>
        <v/>
      </c>
      <c r="K27" s="287" t="str">
        <f t="shared" si="16"/>
        <v/>
      </c>
      <c r="L27" s="287" t="str">
        <f t="shared" si="8"/>
        <v/>
      </c>
      <c r="M27" s="287" t="str">
        <f t="shared" si="17"/>
        <v>celery</v>
      </c>
      <c r="N27" s="287" t="str">
        <f t="shared" si="9"/>
        <v>celery</v>
      </c>
      <c r="O27" s="287" t="str">
        <f t="shared" si="10"/>
        <v>celery</v>
      </c>
      <c r="P27" s="293" t="s">
        <v>615</v>
      </c>
      <c r="Q27" s="285" t="str">
        <f t="shared" si="11"/>
        <v>celery</v>
      </c>
      <c r="R27" s="284" t="s">
        <v>291</v>
      </c>
      <c r="S27" s="292" t="s">
        <v>612</v>
      </c>
      <c r="T27" s="413" t="s">
        <v>611</v>
      </c>
      <c r="V27" s="835"/>
      <c r="W27" s="17" t="str">
        <f>"• Cellule "&amp;ADDRESS(ROW(C7),COLUMN(C7),4)</f>
        <v>• Cellule C7</v>
      </c>
      <c r="X27" s="17" t="s">
        <v>614</v>
      </c>
      <c r="Y27" s="2"/>
      <c r="Z27" s="38"/>
      <c r="AD27" s="3">
        <v>1</v>
      </c>
    </row>
    <row r="28" spans="1:30" ht="21" customHeight="1">
      <c r="A28" s="2"/>
      <c r="B28" s="294">
        <v>15</v>
      </c>
      <c r="C28" s="290"/>
      <c r="D28" s="289" t="str">
        <f t="shared" si="5"/>
        <v/>
      </c>
      <c r="E28" s="288" t="str" cm="1">
        <f t="array" ref="E28">IF(L28="","",IFERROR(_xlfn.TEXTJOIN(" • ",TRUE,_xlfn.UNIQUE(_xlfn._xlws.FILTER("⚠ "&amp;S14:S474,(Q14:Q474&lt;&gt;"")*ISNUMBER(SEARCH(" "&amp;Q14:Q474&amp;" "," "&amp;L28&amp;" "))))),""))</f>
        <v/>
      </c>
      <c r="F28" s="287" t="str">
        <f t="shared" si="13"/>
        <v>sel de celeri</v>
      </c>
      <c r="G28" s="287" t="str">
        <f t="shared" si="14"/>
        <v>⚠ Céleri</v>
      </c>
      <c r="H28" s="287" t="str">
        <f t="shared" si="15"/>
        <v/>
      </c>
      <c r="I28" s="287" t="str">
        <f t="shared" si="6"/>
        <v/>
      </c>
      <c r="J28" s="287" t="str">
        <f t="shared" si="7"/>
        <v/>
      </c>
      <c r="K28" s="287" t="str">
        <f t="shared" si="16"/>
        <v/>
      </c>
      <c r="L28" s="287" t="str">
        <f t="shared" si="8"/>
        <v/>
      </c>
      <c r="M28" s="287" t="str">
        <f t="shared" si="17"/>
        <v>sel de celeri</v>
      </c>
      <c r="N28" s="287" t="str">
        <f t="shared" si="9"/>
        <v>sel de celeri</v>
      </c>
      <c r="O28" s="287" t="str">
        <f t="shared" si="10"/>
        <v>sel de celeri</v>
      </c>
      <c r="P28" s="293" t="s">
        <v>613</v>
      </c>
      <c r="Q28" s="285" t="str">
        <f t="shared" si="11"/>
        <v>sel de celeri</v>
      </c>
      <c r="R28" s="284" t="s">
        <v>291</v>
      </c>
      <c r="S28" s="292" t="s">
        <v>612</v>
      </c>
      <c r="T28" s="413" t="s">
        <v>611</v>
      </c>
      <c r="V28" s="849"/>
      <c r="W28" s="383" t="str">
        <f>"• Cellule "&amp;ADDRESS(ROW(C10),COLUMN(C10),4)</f>
        <v>• Cellule C10</v>
      </c>
      <c r="X28" s="383" t="s">
        <v>610</v>
      </c>
      <c r="Y28" s="377"/>
      <c r="Z28" s="382"/>
      <c r="AD28" s="3">
        <v>1</v>
      </c>
    </row>
    <row r="29" spans="1:30" ht="21" customHeight="1">
      <c r="A29" s="2"/>
      <c r="B29" s="294">
        <v>16</v>
      </c>
      <c r="C29" s="290"/>
      <c r="D29" s="289" t="str">
        <f t="shared" si="5"/>
        <v/>
      </c>
      <c r="E29" s="288" t="str" cm="1">
        <f t="array" ref="E29">IF(L29="","",IFERROR(_xlfn.TEXTJOIN(" • ",TRUE,_xlfn.UNIQUE(_xlfn._xlws.FILTER("⚠ "&amp;S14:S474,(Q14:Q474&lt;&gt;"")*ISNUMBER(SEARCH(" "&amp;Q14:Q474&amp;" "," "&amp;L29&amp;" "))))),""))</f>
        <v/>
      </c>
      <c r="F29" s="287" t="str">
        <f t="shared" si="13"/>
        <v>crab</v>
      </c>
      <c r="G29" s="287" t="str">
        <f t="shared" si="14"/>
        <v>⚠ Crustacés</v>
      </c>
      <c r="H29" s="287" t="str">
        <f t="shared" si="15"/>
        <v/>
      </c>
      <c r="I29" s="287" t="str">
        <f t="shared" si="6"/>
        <v/>
      </c>
      <c r="J29" s="287" t="str">
        <f t="shared" si="7"/>
        <v/>
      </c>
      <c r="K29" s="287" t="str">
        <f t="shared" si="16"/>
        <v/>
      </c>
      <c r="L29" s="287" t="str">
        <f t="shared" si="8"/>
        <v/>
      </c>
      <c r="M29" s="287" t="str">
        <f t="shared" si="17"/>
        <v>crab</v>
      </c>
      <c r="N29" s="287" t="str">
        <f t="shared" si="9"/>
        <v>crab</v>
      </c>
      <c r="O29" s="287" t="str">
        <f t="shared" si="10"/>
        <v>crab</v>
      </c>
      <c r="P29" s="293" t="s">
        <v>609</v>
      </c>
      <c r="Q29" s="285" t="str">
        <f t="shared" si="11"/>
        <v>crab</v>
      </c>
      <c r="R29" s="284" t="s">
        <v>291</v>
      </c>
      <c r="S29" s="292" t="s">
        <v>547</v>
      </c>
      <c r="T29" s="378" t="s">
        <v>546</v>
      </c>
      <c r="V29" s="835" t="s">
        <v>608</v>
      </c>
      <c r="W29" s="386" t="str">
        <f>"• Colonne "&amp;SUBSTITUTE(ADDRESS(1,COLUMN(F29),4),"1","")&amp;" à "&amp;SUBSTITUTE(ADDRESS(1,COLUMN(O29),4),"1","")</f>
        <v>• Colonne F à O</v>
      </c>
      <c r="X29" s="374" t="s">
        <v>607</v>
      </c>
      <c r="Y29" s="373"/>
      <c r="Z29" s="372"/>
      <c r="AD29" s="3">
        <v>1</v>
      </c>
    </row>
    <row r="30" spans="1:30" ht="21" customHeight="1">
      <c r="A30" s="2"/>
      <c r="B30" s="294">
        <v>17</v>
      </c>
      <c r="C30" s="290"/>
      <c r="D30" s="289" t="str">
        <f t="shared" si="5"/>
        <v/>
      </c>
      <c r="E30" s="288" t="str" cm="1">
        <f t="array" ref="E30">IF(L30="","",IFERROR(_xlfn.TEXTJOIN(" • ",TRUE,_xlfn.UNIQUE(_xlfn._xlws.FILTER("⚠ "&amp;S14:S474,(Q14:Q474&lt;&gt;"")*ISNUMBER(SEARCH(" "&amp;Q14:Q474&amp;" "," "&amp;L30&amp;" "))))),""))</f>
        <v/>
      </c>
      <c r="F30" s="287" t="str">
        <f t="shared" si="13"/>
        <v>crabe</v>
      </c>
      <c r="G30" s="287" t="str">
        <f t="shared" si="14"/>
        <v>⚠ Crustacés</v>
      </c>
      <c r="H30" s="287" t="str">
        <f t="shared" si="15"/>
        <v/>
      </c>
      <c r="I30" s="287" t="str">
        <f t="shared" si="6"/>
        <v/>
      </c>
      <c r="J30" s="287" t="str">
        <f t="shared" si="7"/>
        <v/>
      </c>
      <c r="K30" s="287" t="str">
        <f t="shared" si="16"/>
        <v/>
      </c>
      <c r="L30" s="287" t="str">
        <f t="shared" si="8"/>
        <v/>
      </c>
      <c r="M30" s="287" t="str">
        <f t="shared" si="17"/>
        <v>crabe</v>
      </c>
      <c r="N30" s="287" t="str">
        <f t="shared" si="9"/>
        <v>crabe</v>
      </c>
      <c r="O30" s="287" t="str">
        <f t="shared" si="10"/>
        <v>crabe</v>
      </c>
      <c r="P30" s="293" t="s">
        <v>606</v>
      </c>
      <c r="Q30" s="285" t="str">
        <f t="shared" si="11"/>
        <v>crabe</v>
      </c>
      <c r="R30" s="284" t="s">
        <v>291</v>
      </c>
      <c r="S30" s="292" t="s">
        <v>547</v>
      </c>
      <c r="T30" s="378" t="s">
        <v>546</v>
      </c>
      <c r="V30" s="835"/>
      <c r="W30" s="17"/>
      <c r="X30" s="17" t="s">
        <v>605</v>
      </c>
      <c r="Y30" s="2"/>
      <c r="Z30" s="38"/>
      <c r="AD30" s="3">
        <v>1</v>
      </c>
    </row>
    <row r="31" spans="1:30" ht="21" customHeight="1">
      <c r="A31" s="2"/>
      <c r="B31" s="294">
        <v>18</v>
      </c>
      <c r="C31" s="290"/>
      <c r="D31" s="289" t="str">
        <f t="shared" si="5"/>
        <v/>
      </c>
      <c r="E31" s="288" t="str" cm="1">
        <f t="array" ref="E31">IF(L31="","",IFERROR(_xlfn.TEXTJOIN(" • ",TRUE,_xlfn.UNIQUE(_xlfn._xlws.FILTER("⚠ "&amp;S14:S474,(Q14:Q474&lt;&gt;"")*ISNUMBER(SEARCH(" "&amp;Q14:Q474&amp;" "," "&amp;L31&amp;" "))))),""))</f>
        <v/>
      </c>
      <c r="F31" s="287" t="str">
        <f t="shared" si="13"/>
        <v>crayfish</v>
      </c>
      <c r="G31" s="287" t="str">
        <f t="shared" si="14"/>
        <v>⚠ Crustacés</v>
      </c>
      <c r="H31" s="287" t="str">
        <f t="shared" si="15"/>
        <v/>
      </c>
      <c r="I31" s="287" t="str">
        <f t="shared" si="6"/>
        <v/>
      </c>
      <c r="J31" s="287" t="str">
        <f t="shared" si="7"/>
        <v/>
      </c>
      <c r="K31" s="287" t="str">
        <f t="shared" si="16"/>
        <v/>
      </c>
      <c r="L31" s="287" t="str">
        <f t="shared" si="8"/>
        <v/>
      </c>
      <c r="M31" s="287" t="str">
        <f t="shared" si="17"/>
        <v>crayfish</v>
      </c>
      <c r="N31" s="287" t="str">
        <f t="shared" si="9"/>
        <v>crayfish</v>
      </c>
      <c r="O31" s="287" t="str">
        <f t="shared" si="10"/>
        <v>crayfish</v>
      </c>
      <c r="P31" s="293" t="s">
        <v>602</v>
      </c>
      <c r="Q31" s="285" t="str">
        <f t="shared" si="11"/>
        <v>crayfish</v>
      </c>
      <c r="R31" s="284" t="s">
        <v>291</v>
      </c>
      <c r="S31" s="292" t="s">
        <v>547</v>
      </c>
      <c r="T31" s="378" t="s">
        <v>546</v>
      </c>
      <c r="V31" s="848" t="s">
        <v>601</v>
      </c>
      <c r="W31" s="388" t="str">
        <f>"• Colonne "&amp;SUBSTITUTE(ADDRESS(1,COLUMN(P31),4),"1","")&amp;" . "&amp;SUBSTITUTE(ADDRESS(1,COLUMN(S31),4),"1","")&amp;" . "&amp;SUBSTITUTE(ADDRESS(1,COLUMN(T31),4),"1","")</f>
        <v>• Colonne P . S . T</v>
      </c>
      <c r="X31" s="381" t="s">
        <v>600</v>
      </c>
      <c r="Y31" s="380"/>
      <c r="Z31" s="387"/>
      <c r="AD31" s="3">
        <v>1</v>
      </c>
    </row>
    <row r="32" spans="1:30" ht="21" customHeight="1">
      <c r="A32" s="2"/>
      <c r="B32" s="294">
        <v>19</v>
      </c>
      <c r="C32" s="290"/>
      <c r="D32" s="289" t="str">
        <f t="shared" si="5"/>
        <v/>
      </c>
      <c r="E32" s="288" t="str" cm="1">
        <f t="array" ref="E32">IF(L32="","",IFERROR(_xlfn.TEXTJOIN(" • ",TRUE,_xlfn.UNIQUE(_xlfn._xlws.FILTER("⚠ "&amp;S14:S474,(Q14:Q474&lt;&gt;"")*ISNUMBER(SEARCH(" "&amp;Q14:Q474&amp;" "," "&amp;L32&amp;" "))))),""))</f>
        <v/>
      </c>
      <c r="F32" s="287" t="str">
        <f t="shared" si="13"/>
        <v>crevette</v>
      </c>
      <c r="G32" s="287" t="str">
        <f t="shared" si="14"/>
        <v>⚠ Crustacés</v>
      </c>
      <c r="H32" s="287" t="str">
        <f t="shared" si="15"/>
        <v/>
      </c>
      <c r="I32" s="287" t="str">
        <f t="shared" si="6"/>
        <v/>
      </c>
      <c r="J32" s="287" t="str">
        <f t="shared" si="7"/>
        <v/>
      </c>
      <c r="K32" s="287" t="str">
        <f t="shared" si="16"/>
        <v/>
      </c>
      <c r="L32" s="287" t="str">
        <f t="shared" si="8"/>
        <v/>
      </c>
      <c r="M32" s="287" t="str">
        <f t="shared" si="17"/>
        <v>crevette</v>
      </c>
      <c r="N32" s="287" t="str">
        <f t="shared" si="9"/>
        <v>crevette</v>
      </c>
      <c r="O32" s="287" t="str">
        <f t="shared" si="10"/>
        <v>crevette</v>
      </c>
      <c r="P32" s="293" t="s">
        <v>597</v>
      </c>
      <c r="Q32" s="285" t="str">
        <f t="shared" si="11"/>
        <v>crevette</v>
      </c>
      <c r="R32" s="284" t="s">
        <v>291</v>
      </c>
      <c r="S32" s="292" t="s">
        <v>547</v>
      </c>
      <c r="T32" s="378" t="s">
        <v>546</v>
      </c>
      <c r="V32" s="835"/>
      <c r="W32" s="386" t="str">
        <f>"• Colonne "&amp;SUBSTITUTE(ADDRESS(1,COLUMN(P32),4),"1","")</f>
        <v>• Colonne P</v>
      </c>
      <c r="X32" s="17" t="s">
        <v>596</v>
      </c>
      <c r="Y32" s="2"/>
      <c r="Z32" s="38"/>
      <c r="AD32" s="3">
        <v>1</v>
      </c>
    </row>
    <row r="33" spans="1:30" ht="21" customHeight="1">
      <c r="A33" s="2"/>
      <c r="B33" s="294">
        <v>20</v>
      </c>
      <c r="C33" s="290"/>
      <c r="D33" s="289" t="str">
        <f t="shared" si="5"/>
        <v/>
      </c>
      <c r="E33" s="288" t="str" cm="1">
        <f t="array" ref="E33">IF(L33="","",IFERROR(_xlfn.TEXTJOIN(" • ",TRUE,_xlfn.UNIQUE(_xlfn._xlws.FILTER("⚠ "&amp;S14:S474,(Q14:Q474&lt;&gt;"")*ISNUMBER(SEARCH(" "&amp;Q14:Q474&amp;" "," "&amp;L33&amp;" "))))),""))</f>
        <v/>
      </c>
      <c r="F33" s="287" t="str">
        <f t="shared" si="13"/>
        <v>crevettes</v>
      </c>
      <c r="G33" s="287" t="str">
        <f t="shared" si="14"/>
        <v>⚠ Crustacés</v>
      </c>
      <c r="H33" s="287" t="str">
        <f t="shared" si="15"/>
        <v/>
      </c>
      <c r="I33" s="287" t="str">
        <f t="shared" si="6"/>
        <v/>
      </c>
      <c r="J33" s="287" t="str">
        <f t="shared" si="7"/>
        <v/>
      </c>
      <c r="K33" s="287" t="str">
        <f t="shared" si="16"/>
        <v/>
      </c>
      <c r="L33" s="287" t="str">
        <f t="shared" si="8"/>
        <v/>
      </c>
      <c r="M33" s="287" t="str">
        <f t="shared" si="17"/>
        <v>crevettes</v>
      </c>
      <c r="N33" s="287" t="str">
        <f t="shared" si="9"/>
        <v>crevettes</v>
      </c>
      <c r="O33" s="287" t="str">
        <f t="shared" si="10"/>
        <v>crevettes</v>
      </c>
      <c r="P33" s="293" t="s">
        <v>593</v>
      </c>
      <c r="Q33" s="285" t="str">
        <f t="shared" si="11"/>
        <v>crevettes</v>
      </c>
      <c r="R33" s="284" t="s">
        <v>291</v>
      </c>
      <c r="S33" s="292" t="s">
        <v>547</v>
      </c>
      <c r="T33" s="378" t="s">
        <v>546</v>
      </c>
      <c r="V33" s="835"/>
      <c r="W33" s="386" t="str">
        <f>"• Colonne "&amp;SUBSTITUTE(ADDRESS(1,COLUMN(S33),4),"1","")</f>
        <v>• Colonne S</v>
      </c>
      <c r="X33" s="17" t="s">
        <v>592</v>
      </c>
      <c r="Y33" s="2"/>
      <c r="Z33" s="38"/>
      <c r="AD33" s="3">
        <v>1</v>
      </c>
    </row>
    <row r="34" spans="1:30" ht="21" customHeight="1">
      <c r="A34" s="2"/>
      <c r="B34" s="294">
        <v>21</v>
      </c>
      <c r="C34" s="369"/>
      <c r="D34" s="289" t="str">
        <f t="shared" si="5"/>
        <v/>
      </c>
      <c r="E34" s="288" t="str" cm="1">
        <f t="array" ref="E34">IF(L34="","",IFERROR(_xlfn.TEXTJOIN(" • ",TRUE,_xlfn.UNIQUE(_xlfn._xlws.FILTER("⚠ "&amp;S14:S474,(Q14:Q474&lt;&gt;"")*ISNUMBER(SEARCH(" "&amp;Q14:Q474&amp;" "," "&amp;L34&amp;" "))))),""))</f>
        <v/>
      </c>
      <c r="F34" s="287" t="str">
        <f t="shared" si="13"/>
        <v>crustaces</v>
      </c>
      <c r="G34" s="287" t="str">
        <f t="shared" si="14"/>
        <v>⚠ Crustacés</v>
      </c>
      <c r="H34" s="287" t="str">
        <f t="shared" si="15"/>
        <v/>
      </c>
      <c r="I34" s="287" t="str">
        <f t="shared" si="6"/>
        <v/>
      </c>
      <c r="J34" s="287" t="str">
        <f t="shared" si="7"/>
        <v/>
      </c>
      <c r="K34" s="287" t="str">
        <f t="shared" si="16"/>
        <v/>
      </c>
      <c r="L34" s="287" t="str">
        <f t="shared" si="8"/>
        <v/>
      </c>
      <c r="M34" s="287" t="str">
        <f t="shared" si="17"/>
        <v>crustacés</v>
      </c>
      <c r="N34" s="287" t="str">
        <f t="shared" si="9"/>
        <v>crustaces</v>
      </c>
      <c r="O34" s="287" t="str">
        <f t="shared" si="10"/>
        <v>crustaces</v>
      </c>
      <c r="P34" s="293" t="s">
        <v>589</v>
      </c>
      <c r="Q34" s="285" t="str">
        <f t="shared" si="11"/>
        <v>crustacés</v>
      </c>
      <c r="R34" s="284" t="s">
        <v>291</v>
      </c>
      <c r="S34" s="292" t="s">
        <v>547</v>
      </c>
      <c r="T34" s="378" t="s">
        <v>546</v>
      </c>
      <c r="V34" s="835"/>
      <c r="W34" s="386" t="str">
        <f>"• Colonnes "&amp;SUBSTITUTE(ADDRESS(1,COLUMN(R34),4),"1","")&amp;" . "&amp;SUBSTITUTE(ADDRESS(1,COLUMN(T34),4),"1","")</f>
        <v>• Colonnes R . T</v>
      </c>
      <c r="X34" s="17" t="s">
        <v>588</v>
      </c>
      <c r="Y34" s="2"/>
      <c r="Z34" s="38"/>
      <c r="AD34" s="3">
        <v>1</v>
      </c>
    </row>
    <row r="35" spans="1:30" ht="21" customHeight="1">
      <c r="A35" s="2"/>
      <c r="B35" s="294">
        <v>22</v>
      </c>
      <c r="C35" s="369"/>
      <c r="D35" s="289" t="str">
        <f t="shared" si="5"/>
        <v/>
      </c>
      <c r="E35" s="288" t="str" cm="1">
        <f t="array" ref="E35">IF(L35="","",IFERROR(_xlfn.TEXTJOIN(" • ",TRUE,_xlfn.UNIQUE(_xlfn._xlws.FILTER("⚠ "&amp;S14:S474,(Q14:Q474&lt;&gt;"")*ISNUMBER(SEARCH(" "&amp;Q14:Q474&amp;" "," "&amp;L35&amp;" "))))),""))</f>
        <v/>
      </c>
      <c r="F35" s="287" t="str">
        <f t="shared" si="13"/>
        <v>ecrevisse</v>
      </c>
      <c r="G35" s="287" t="str">
        <f t="shared" si="14"/>
        <v>⚠ Crustacés</v>
      </c>
      <c r="H35" s="287" t="str">
        <f t="shared" si="15"/>
        <v/>
      </c>
      <c r="I35" s="287" t="str">
        <f t="shared" si="6"/>
        <v/>
      </c>
      <c r="J35" s="287" t="str">
        <f t="shared" si="7"/>
        <v/>
      </c>
      <c r="K35" s="287" t="str">
        <f t="shared" si="16"/>
        <v/>
      </c>
      <c r="L35" s="287" t="str">
        <f t="shared" si="8"/>
        <v/>
      </c>
      <c r="M35" s="287" t="str">
        <f t="shared" si="17"/>
        <v>ecrevisse</v>
      </c>
      <c r="N35" s="287" t="str">
        <f t="shared" si="9"/>
        <v>ecrevisse</v>
      </c>
      <c r="O35" s="287" t="str">
        <f t="shared" si="10"/>
        <v>ecrevisse</v>
      </c>
      <c r="P35" s="293" t="s">
        <v>584</v>
      </c>
      <c r="Q35" s="285" t="str">
        <f t="shared" si="11"/>
        <v>ecrevisse</v>
      </c>
      <c r="R35" s="284" t="s">
        <v>291</v>
      </c>
      <c r="S35" s="292" t="s">
        <v>547</v>
      </c>
      <c r="T35" s="378" t="s">
        <v>546</v>
      </c>
      <c r="V35" s="849"/>
      <c r="W35" s="384" t="str">
        <f>"• Colonne "&amp;SUBSTITUTE(ADDRESS(1,COLUMN(P35),4),"1","")</f>
        <v>• Colonne P</v>
      </c>
      <c r="X35" s="383" t="s">
        <v>583</v>
      </c>
      <c r="Y35" s="377"/>
      <c r="Z35" s="382"/>
      <c r="AD35" s="3">
        <v>1</v>
      </c>
    </row>
    <row r="36" spans="1:30" ht="21" customHeight="1">
      <c r="A36" s="2"/>
      <c r="B36" s="294">
        <v>23</v>
      </c>
      <c r="C36" s="369"/>
      <c r="D36" s="289" t="str">
        <f t="shared" si="5"/>
        <v/>
      </c>
      <c r="E36" s="288" t="str" cm="1">
        <f t="array" ref="E36">IF(L36="","",IFERROR(_xlfn.TEXTJOIN(" • ",TRUE,_xlfn.UNIQUE(_xlfn._xlws.FILTER("⚠ "&amp;S14:S474,(Q14:Q474&lt;&gt;"")*ISNUMBER(SEARCH(" "&amp;Q14:Q474&amp;" "," "&amp;L36&amp;" "))))),""))</f>
        <v/>
      </c>
      <c r="F36" s="287" t="str">
        <f t="shared" si="13"/>
        <v>ecrevisse</v>
      </c>
      <c r="G36" s="287" t="str">
        <f t="shared" si="14"/>
        <v>⚠ Crustacés</v>
      </c>
      <c r="H36" s="287" t="str">
        <f t="shared" si="15"/>
        <v/>
      </c>
      <c r="I36" s="287" t="str">
        <f t="shared" si="6"/>
        <v/>
      </c>
      <c r="J36" s="287" t="str">
        <f t="shared" si="7"/>
        <v/>
      </c>
      <c r="K36" s="287" t="str">
        <f t="shared" si="16"/>
        <v/>
      </c>
      <c r="L36" s="287" t="str">
        <f t="shared" si="8"/>
        <v/>
      </c>
      <c r="M36" s="287" t="str">
        <f t="shared" si="17"/>
        <v>écrevisse</v>
      </c>
      <c r="N36" s="287" t="str">
        <f t="shared" si="9"/>
        <v>ecrevisse</v>
      </c>
      <c r="O36" s="287" t="str">
        <f t="shared" si="10"/>
        <v>ecrevisse</v>
      </c>
      <c r="P36" s="293" t="s">
        <v>580</v>
      </c>
      <c r="Q36" s="285" t="str">
        <f t="shared" si="11"/>
        <v>écrevisse</v>
      </c>
      <c r="R36" s="284" t="s">
        <v>291</v>
      </c>
      <c r="S36" s="292" t="s">
        <v>547</v>
      </c>
      <c r="T36" s="378" t="s">
        <v>546</v>
      </c>
      <c r="V36" s="835" t="s">
        <v>579</v>
      </c>
      <c r="W36" s="386" t="str">
        <f>"• Colonne "&amp;SUBSTITUTE(ADDRESS(1,COLUMN(C36),4),"1","")</f>
        <v>• Colonne C</v>
      </c>
      <c r="X36" s="374" t="s">
        <v>578</v>
      </c>
      <c r="Y36" s="373"/>
      <c r="Z36" s="372"/>
      <c r="AD36" s="3">
        <v>1</v>
      </c>
    </row>
    <row r="37" spans="1:30" ht="21" customHeight="1">
      <c r="A37" s="2"/>
      <c r="B37" s="294">
        <v>24</v>
      </c>
      <c r="C37" s="369"/>
      <c r="D37" s="289" t="str">
        <f t="shared" si="5"/>
        <v/>
      </c>
      <c r="E37" s="288" t="str" cm="1">
        <f t="array" ref="E37">IF(L37="","",IFERROR(_xlfn.TEXTJOIN(" • ",TRUE,_xlfn.UNIQUE(_xlfn._xlws.FILTER("⚠ "&amp;S14:S474,(Q14:Q474&lt;&gt;"")*ISNUMBER(SEARCH(" "&amp;Q14:Q474&amp;" "," "&amp;L37&amp;" "))))),""))</f>
        <v/>
      </c>
      <c r="F37" s="287" t="str">
        <f t="shared" si="13"/>
        <v>ecrevisses</v>
      </c>
      <c r="G37" s="287" t="str">
        <f t="shared" si="14"/>
        <v>⚠ Crustacés</v>
      </c>
      <c r="H37" s="287" t="str">
        <f t="shared" si="15"/>
        <v/>
      </c>
      <c r="I37" s="287" t="str">
        <f t="shared" si="6"/>
        <v/>
      </c>
      <c r="J37" s="287" t="str">
        <f t="shared" si="7"/>
        <v/>
      </c>
      <c r="K37" s="287" t="str">
        <f t="shared" si="16"/>
        <v/>
      </c>
      <c r="L37" s="287" t="str">
        <f t="shared" si="8"/>
        <v/>
      </c>
      <c r="M37" s="287" t="str">
        <f t="shared" si="17"/>
        <v>écrevisses</v>
      </c>
      <c r="N37" s="287" t="str">
        <f t="shared" si="9"/>
        <v>ecrevisses</v>
      </c>
      <c r="O37" s="287" t="str">
        <f t="shared" si="10"/>
        <v>ecrevisses</v>
      </c>
      <c r="P37" s="293" t="s">
        <v>575</v>
      </c>
      <c r="Q37" s="285" t="str">
        <f t="shared" si="11"/>
        <v>écrevisses</v>
      </c>
      <c r="R37" s="284" t="s">
        <v>291</v>
      </c>
      <c r="S37" s="292" t="s">
        <v>547</v>
      </c>
      <c r="T37" s="378" t="s">
        <v>546</v>
      </c>
      <c r="V37" s="835"/>
      <c r="W37" s="386" t="str">
        <f>"• Colonne "&amp;SUBSTITUTE(ADDRESS(1,COLUMN(H37),4),"1","")&amp;" . "&amp;SUBSTITUTE(ADDRESS(1,COLUMN(Q37),4),"1","")</f>
        <v>• Colonne H . Q</v>
      </c>
      <c r="X37" s="17" t="s">
        <v>574</v>
      </c>
      <c r="Y37" s="2"/>
      <c r="Z37" s="38"/>
      <c r="AD37" s="3">
        <v>1</v>
      </c>
    </row>
    <row r="38" spans="1:30" ht="21" customHeight="1">
      <c r="A38" s="2"/>
      <c r="B38" s="294">
        <v>25</v>
      </c>
      <c r="C38" s="369"/>
      <c r="D38" s="289" t="str">
        <f t="shared" si="5"/>
        <v/>
      </c>
      <c r="E38" s="288" t="str" cm="1">
        <f t="array" ref="E38">IF(L38="","",IFERROR(_xlfn.TEXTJOIN(" • ",TRUE,_xlfn.UNIQUE(_xlfn._xlws.FILTER("⚠ "&amp;S14:S474,(Q14:Q474&lt;&gt;"")*ISNUMBER(SEARCH(" "&amp;Q14:Q474&amp;" "," "&amp;L38&amp;" "))))),""))</f>
        <v/>
      </c>
      <c r="F38" s="287" t="str">
        <f t="shared" si="13"/>
        <v>gambas</v>
      </c>
      <c r="G38" s="287" t="str">
        <f t="shared" si="14"/>
        <v>⚠ Crustacés</v>
      </c>
      <c r="H38" s="287" t="str">
        <f t="shared" si="15"/>
        <v/>
      </c>
      <c r="I38" s="287" t="str">
        <f t="shared" si="6"/>
        <v/>
      </c>
      <c r="J38" s="287" t="str">
        <f t="shared" si="7"/>
        <v/>
      </c>
      <c r="K38" s="287" t="str">
        <f t="shared" si="16"/>
        <v/>
      </c>
      <c r="L38" s="287" t="str">
        <f t="shared" si="8"/>
        <v/>
      </c>
      <c r="M38" s="287" t="str">
        <f t="shared" si="17"/>
        <v>gambas</v>
      </c>
      <c r="N38" s="287" t="str">
        <f t="shared" si="9"/>
        <v>gambas</v>
      </c>
      <c r="O38" s="287" t="str">
        <f t="shared" si="10"/>
        <v>gambas</v>
      </c>
      <c r="P38" s="293" t="s">
        <v>572</v>
      </c>
      <c r="Q38" s="285" t="str">
        <f t="shared" si="11"/>
        <v>gambas</v>
      </c>
      <c r="R38" s="284" t="s">
        <v>291</v>
      </c>
      <c r="S38" s="292" t="s">
        <v>547</v>
      </c>
      <c r="T38" s="378" t="s">
        <v>546</v>
      </c>
      <c r="V38" s="835"/>
      <c r="W38" s="386" t="str">
        <f>"• Colonne "&amp;SUBSTITUTE(ADDRESS(1,COLUMN(E38),4),"1","")&amp;" et Cellule "&amp;ADDRESS(ROW(C7),COLUMN(C7),4)</f>
        <v>• Colonne E et Cellule C7</v>
      </c>
      <c r="X38" s="17" t="s">
        <v>571</v>
      </c>
      <c r="Y38" s="2"/>
      <c r="Z38" s="38"/>
      <c r="AD38" s="3">
        <v>1</v>
      </c>
    </row>
    <row r="39" spans="1:30" ht="21" customHeight="1">
      <c r="A39" s="2"/>
      <c r="B39" s="294">
        <v>26</v>
      </c>
      <c r="C39" s="369"/>
      <c r="D39" s="289" t="str">
        <f t="shared" si="5"/>
        <v/>
      </c>
      <c r="E39" s="288" t="str" cm="1">
        <f t="array" ref="E39">IF(L39="","",IFERROR(_xlfn.TEXTJOIN(" • ",TRUE,_xlfn.UNIQUE(_xlfn._xlws.FILTER("⚠ "&amp;S14:S474,(Q14:Q474&lt;&gt;"")*ISNUMBER(SEARCH(" "&amp;Q14:Q474&amp;" "," "&amp;L39&amp;" "))))),""))</f>
        <v/>
      </c>
      <c r="F39" s="287" t="str">
        <f t="shared" si="13"/>
        <v>homard</v>
      </c>
      <c r="G39" s="287" t="str">
        <f t="shared" si="14"/>
        <v>⚠ Crustacés</v>
      </c>
      <c r="H39" s="287" t="str">
        <f t="shared" si="15"/>
        <v/>
      </c>
      <c r="I39" s="287" t="str">
        <f t="shared" si="6"/>
        <v/>
      </c>
      <c r="J39" s="287" t="str">
        <f t="shared" si="7"/>
        <v/>
      </c>
      <c r="K39" s="287" t="str">
        <f t="shared" si="16"/>
        <v/>
      </c>
      <c r="L39" s="287" t="str">
        <f t="shared" si="8"/>
        <v/>
      </c>
      <c r="M39" s="287" t="str">
        <f t="shared" si="17"/>
        <v>homard</v>
      </c>
      <c r="N39" s="287" t="str">
        <f t="shared" si="9"/>
        <v>homard</v>
      </c>
      <c r="O39" s="287" t="str">
        <f t="shared" si="10"/>
        <v>homard</v>
      </c>
      <c r="P39" s="293" t="s">
        <v>568</v>
      </c>
      <c r="Q39" s="285" t="str">
        <f t="shared" si="11"/>
        <v>homard</v>
      </c>
      <c r="R39" s="284" t="s">
        <v>291</v>
      </c>
      <c r="S39" s="292" t="s">
        <v>547</v>
      </c>
      <c r="T39" s="378" t="s">
        <v>546</v>
      </c>
      <c r="U39" s="383"/>
      <c r="V39" s="835"/>
      <c r="W39" s="386" t="str">
        <f>"• Pour copier vers une fiche recette ; colonne "&amp;SUBSTITUTE(ADDRESS(1,COLUMN(D39),4),"1","")&amp;" copiez"&amp;"   puis Collage spécial → Valeurs. Dans votre document"</f>
        <v>• Pour copier vers une fiche recette ; colonne D copiez   puis Collage spécial → Valeurs. Dans votre document</v>
      </c>
      <c r="X39" s="17"/>
      <c r="Y39" s="2"/>
      <c r="Z39" s="38"/>
      <c r="AD39" s="3">
        <v>1</v>
      </c>
    </row>
    <row r="40" spans="1:30" ht="21" customHeight="1">
      <c r="A40" s="2"/>
      <c r="B40" s="294">
        <v>27</v>
      </c>
      <c r="C40" s="369"/>
      <c r="D40" s="289" t="str">
        <f t="shared" si="5"/>
        <v/>
      </c>
      <c r="E40" s="288" t="str" cm="1">
        <f t="array" ref="E40">IF(L40="","",IFERROR(_xlfn.TEXTJOIN(" • ",TRUE,_xlfn.UNIQUE(_xlfn._xlws.FILTER("⚠ "&amp;S14:S474,(Q14:Q474&lt;&gt;"")*ISNUMBER(SEARCH(" "&amp;Q14:Q474&amp;" "," "&amp;L40&amp;" "))))),""))</f>
        <v/>
      </c>
      <c r="F40" s="287" t="str">
        <f t="shared" si="13"/>
        <v>krill</v>
      </c>
      <c r="G40" s="287" t="str">
        <f t="shared" si="14"/>
        <v>⚠ Crustacés</v>
      </c>
      <c r="H40" s="287" t="str">
        <f t="shared" si="15"/>
        <v/>
      </c>
      <c r="I40" s="287" t="str">
        <f t="shared" si="6"/>
        <v/>
      </c>
      <c r="J40" s="287" t="str">
        <f t="shared" si="7"/>
        <v/>
      </c>
      <c r="K40" s="287" t="str">
        <f t="shared" si="16"/>
        <v/>
      </c>
      <c r="L40" s="287" t="str">
        <f t="shared" si="8"/>
        <v/>
      </c>
      <c r="M40" s="287" t="str">
        <f t="shared" si="17"/>
        <v>krill</v>
      </c>
      <c r="N40" s="287" t="str">
        <f t="shared" si="9"/>
        <v>krill</v>
      </c>
      <c r="O40" s="287" t="str">
        <f t="shared" si="10"/>
        <v>krill</v>
      </c>
      <c r="P40" s="293" t="s">
        <v>565</v>
      </c>
      <c r="Q40" s="285" t="str">
        <f t="shared" si="11"/>
        <v>krill</v>
      </c>
      <c r="R40" s="284" t="s">
        <v>291</v>
      </c>
      <c r="S40" s="292" t="s">
        <v>547</v>
      </c>
      <c r="T40" s="378" t="s">
        <v>546</v>
      </c>
      <c r="V40" s="848" t="s">
        <v>564</v>
      </c>
      <c r="W40" s="388" t="str">
        <f>"• Colonne "&amp;SUBSTITUTE(ADDRESS(1,COLUMN(P40),4),"1","")&amp;" . "&amp;SUBSTITUTE(ADDRESS(1,COLUMN(S40),4),"1","")&amp;" . "&amp;SUBSTITUTE(ADDRESS(1,COLUMN(T40),4),"1","")</f>
        <v>• Colonne P . S . T</v>
      </c>
      <c r="X40" s="381" t="s">
        <v>563</v>
      </c>
      <c r="Y40" s="380"/>
      <c r="Z40" s="387"/>
      <c r="AD40" s="3">
        <v>1</v>
      </c>
    </row>
    <row r="41" spans="1:30" ht="21" customHeight="1">
      <c r="A41" s="2"/>
      <c r="B41" s="294">
        <v>28</v>
      </c>
      <c r="C41" s="369"/>
      <c r="D41" s="289" t="str">
        <f t="shared" si="5"/>
        <v/>
      </c>
      <c r="E41" s="288" t="str" cm="1">
        <f t="array" ref="E41">IF(L41="","",IFERROR(_xlfn.TEXTJOIN(" • ",TRUE,_xlfn.UNIQUE(_xlfn._xlws.FILTER("⚠ "&amp;S14:S474,(Q14:Q474&lt;&gt;"")*ISNUMBER(SEARCH(" "&amp;Q14:Q474&amp;" "," "&amp;L41&amp;" "))))),""))</f>
        <v/>
      </c>
      <c r="F41" s="287" t="str">
        <f t="shared" si="13"/>
        <v>langoustine</v>
      </c>
      <c r="G41" s="287" t="str">
        <f t="shared" si="14"/>
        <v>⚠ Crustacés</v>
      </c>
      <c r="H41" s="287" t="str">
        <f t="shared" si="15"/>
        <v/>
      </c>
      <c r="I41" s="287" t="str">
        <f t="shared" si="6"/>
        <v/>
      </c>
      <c r="J41" s="287" t="str">
        <f t="shared" si="7"/>
        <v/>
      </c>
      <c r="K41" s="287" t="str">
        <f t="shared" si="16"/>
        <v/>
      </c>
      <c r="L41" s="287" t="str">
        <f t="shared" si="8"/>
        <v/>
      </c>
      <c r="M41" s="287" t="str">
        <f t="shared" si="17"/>
        <v>langoustine</v>
      </c>
      <c r="N41" s="287" t="str">
        <f t="shared" si="9"/>
        <v>langoustine</v>
      </c>
      <c r="O41" s="287" t="str">
        <f t="shared" si="10"/>
        <v>langoustine</v>
      </c>
      <c r="P41" s="293" t="s">
        <v>561</v>
      </c>
      <c r="Q41" s="285" t="str">
        <f t="shared" si="11"/>
        <v>langoustine</v>
      </c>
      <c r="R41" s="284" t="s">
        <v>291</v>
      </c>
      <c r="S41" s="292" t="s">
        <v>547</v>
      </c>
      <c r="T41" s="378" t="s">
        <v>546</v>
      </c>
      <c r="V41" s="835"/>
      <c r="W41" s="386" t="str">
        <f>"• Colonne "&amp;SUBSTITUTE(ADDRESS(1,COLUMN(C41),4),"1","")</f>
        <v>• Colonne C</v>
      </c>
      <c r="X41" s="17" t="s">
        <v>560</v>
      </c>
      <c r="Y41" s="2"/>
      <c r="Z41" s="38"/>
      <c r="AD41" s="3">
        <v>1</v>
      </c>
    </row>
    <row r="42" spans="1:30" ht="21" customHeight="1">
      <c r="A42" s="2"/>
      <c r="B42" s="294">
        <v>29</v>
      </c>
      <c r="C42" s="369"/>
      <c r="D42" s="289" t="str">
        <f t="shared" si="5"/>
        <v/>
      </c>
      <c r="E42" s="288" t="str" cm="1">
        <f t="array" ref="E42">IF(L42="","",IFERROR(_xlfn.TEXTJOIN(" • ",TRUE,_xlfn.UNIQUE(_xlfn._xlws.FILTER("⚠ "&amp;S14:S474,(Q14:Q474&lt;&gt;"")*ISNUMBER(SEARCH(" "&amp;Q14:Q474&amp;" "," "&amp;L42&amp;" "))))),""))</f>
        <v/>
      </c>
      <c r="F42" s="287" t="str">
        <f t="shared" si="13"/>
        <v>langoustines</v>
      </c>
      <c r="G42" s="287" t="str">
        <f t="shared" si="14"/>
        <v>⚠ Crustacés</v>
      </c>
      <c r="H42" s="287" t="str">
        <f t="shared" si="15"/>
        <v/>
      </c>
      <c r="I42" s="287" t="str">
        <f t="shared" si="6"/>
        <v/>
      </c>
      <c r="J42" s="287" t="str">
        <f t="shared" si="7"/>
        <v/>
      </c>
      <c r="K42" s="287" t="str">
        <f t="shared" si="16"/>
        <v/>
      </c>
      <c r="L42" s="287" t="str">
        <f t="shared" si="8"/>
        <v/>
      </c>
      <c r="M42" s="287" t="str">
        <f t="shared" si="17"/>
        <v>langoustines</v>
      </c>
      <c r="N42" s="287" t="str">
        <f t="shared" si="9"/>
        <v>langoustines</v>
      </c>
      <c r="O42" s="287" t="str">
        <f t="shared" si="10"/>
        <v>langoustines</v>
      </c>
      <c r="P42" s="293" t="s">
        <v>558</v>
      </c>
      <c r="Q42" s="285" t="str">
        <f t="shared" si="11"/>
        <v>langoustines</v>
      </c>
      <c r="R42" s="284" t="s">
        <v>291</v>
      </c>
      <c r="S42" s="292" t="s">
        <v>547</v>
      </c>
      <c r="T42" s="378" t="s">
        <v>546</v>
      </c>
      <c r="V42" s="835"/>
      <c r="W42" s="386" t="str">
        <f>"• Colonne "&amp;SUBSTITUTE(ADDRESS(1,COLUMN(D42),4),"1","")</f>
        <v>• Colonne D</v>
      </c>
      <c r="X42" s="17" t="s">
        <v>557</v>
      </c>
      <c r="Y42" s="2"/>
      <c r="Z42" s="38"/>
      <c r="AD42" s="3">
        <v>1</v>
      </c>
    </row>
    <row r="43" spans="1:30" ht="21" customHeight="1">
      <c r="A43" s="2"/>
      <c r="B43" s="294">
        <v>30</v>
      </c>
      <c r="C43" s="369"/>
      <c r="D43" s="289" t="str">
        <f t="shared" si="5"/>
        <v/>
      </c>
      <c r="E43" s="288" t="str" cm="1">
        <f t="array" ref="E43">IF(L43="","",IFERROR(_xlfn.TEXTJOIN(" • ",TRUE,_xlfn.UNIQUE(_xlfn._xlws.FILTER("⚠ "&amp;S14:S474,(Q14:Q474&lt;&gt;"")*ISNUMBER(SEARCH(" "&amp;Q14:Q474&amp;" "," "&amp;L43&amp;" "))))),""))</f>
        <v/>
      </c>
      <c r="F43" s="287" t="str">
        <f t="shared" si="13"/>
        <v>lobster</v>
      </c>
      <c r="G43" s="287" t="str">
        <f t="shared" si="14"/>
        <v>⚠ Crustacés</v>
      </c>
      <c r="H43" s="287" t="str">
        <f t="shared" si="15"/>
        <v/>
      </c>
      <c r="I43" s="287" t="str">
        <f t="shared" si="6"/>
        <v/>
      </c>
      <c r="J43" s="287" t="str">
        <f t="shared" si="7"/>
        <v/>
      </c>
      <c r="K43" s="287" t="str">
        <f t="shared" si="16"/>
        <v/>
      </c>
      <c r="L43" s="287" t="str">
        <f t="shared" si="8"/>
        <v/>
      </c>
      <c r="M43" s="287" t="str">
        <f t="shared" si="17"/>
        <v>lobster</v>
      </c>
      <c r="N43" s="287" t="str">
        <f t="shared" si="9"/>
        <v>lobster</v>
      </c>
      <c r="O43" s="287" t="str">
        <f t="shared" si="10"/>
        <v>lobster</v>
      </c>
      <c r="P43" s="293" t="s">
        <v>555</v>
      </c>
      <c r="Q43" s="285" t="str">
        <f t="shared" si="11"/>
        <v>lobster</v>
      </c>
      <c r="R43" s="284" t="s">
        <v>291</v>
      </c>
      <c r="S43" s="292" t="s">
        <v>547</v>
      </c>
      <c r="T43" s="378" t="s">
        <v>546</v>
      </c>
      <c r="V43" s="849"/>
      <c r="W43" s="384" t="str">
        <f>"• Colonne "&amp;SUBSTITUTE(ADDRESS(1,COLUMN(P43),4),"1","")</f>
        <v>• Colonne P</v>
      </c>
      <c r="X43" s="383" t="s">
        <v>554</v>
      </c>
      <c r="Y43" s="377"/>
      <c r="Z43" s="382"/>
      <c r="AD43" s="3">
        <v>1</v>
      </c>
    </row>
    <row r="44" spans="1:30" ht="21" customHeight="1">
      <c r="A44" s="2"/>
      <c r="B44" s="294">
        <v>31</v>
      </c>
      <c r="C44" s="369"/>
      <c r="D44" s="289" t="str">
        <f t="shared" si="5"/>
        <v/>
      </c>
      <c r="E44" s="288" t="str" cm="1">
        <f t="array" ref="E44">IF(L44="","",IFERROR(_xlfn.TEXTJOIN(" • ",TRUE,_xlfn.UNIQUE(_xlfn._xlws.FILTER("⚠ "&amp;S14:S474,(Q14:Q474&lt;&gt;"")*ISNUMBER(SEARCH(" "&amp;Q14:Q474&amp;" "," "&amp;L44&amp;" "))))),""))</f>
        <v/>
      </c>
      <c r="F44" s="287" t="str">
        <f t="shared" si="13"/>
        <v>prawn</v>
      </c>
      <c r="G44" s="287" t="str">
        <f t="shared" si="14"/>
        <v>⚠ Crustacés</v>
      </c>
      <c r="H44" s="287" t="str">
        <f t="shared" si="15"/>
        <v/>
      </c>
      <c r="I44" s="287" t="str">
        <f t="shared" si="6"/>
        <v/>
      </c>
      <c r="J44" s="287" t="str">
        <f t="shared" si="7"/>
        <v/>
      </c>
      <c r="K44" s="287" t="str">
        <f t="shared" si="16"/>
        <v/>
      </c>
      <c r="L44" s="287" t="str">
        <f t="shared" si="8"/>
        <v/>
      </c>
      <c r="M44" s="287" t="str">
        <f t="shared" si="17"/>
        <v>prawn</v>
      </c>
      <c r="N44" s="287" t="str">
        <f t="shared" si="9"/>
        <v>prawn</v>
      </c>
      <c r="O44" s="287" t="str">
        <f t="shared" si="10"/>
        <v>prawn</v>
      </c>
      <c r="P44" s="293" t="s">
        <v>552</v>
      </c>
      <c r="Q44" s="285" t="str">
        <f t="shared" si="11"/>
        <v>prawn</v>
      </c>
      <c r="R44" s="284" t="s">
        <v>291</v>
      </c>
      <c r="S44" s="292" t="s">
        <v>547</v>
      </c>
      <c r="T44" s="378" t="s">
        <v>546</v>
      </c>
      <c r="V44" s="832" t="s">
        <v>551</v>
      </c>
      <c r="W44" s="381" t="s">
        <v>550</v>
      </c>
      <c r="X44" s="381"/>
      <c r="Y44" s="380"/>
      <c r="Z44" s="379"/>
      <c r="AD44" s="3">
        <v>1</v>
      </c>
    </row>
    <row r="45" spans="1:30" ht="21" customHeight="1">
      <c r="A45" s="2"/>
      <c r="B45" s="294">
        <v>32</v>
      </c>
      <c r="C45" s="369"/>
      <c r="D45" s="289" t="str">
        <f t="shared" si="5"/>
        <v/>
      </c>
      <c r="E45" s="288" t="str" cm="1">
        <f t="array" ref="E45">IF(L45="","",IFERROR(_xlfn.TEXTJOIN(" • ",TRUE,_xlfn.UNIQUE(_xlfn._xlws.FILTER("⚠ "&amp;S14:S474,(Q14:Q474&lt;&gt;"")*ISNUMBER(SEARCH(" "&amp;Q14:Q474&amp;" "," "&amp;L45&amp;" "))))),""))</f>
        <v/>
      </c>
      <c r="F45" s="287" t="str">
        <f t="shared" si="13"/>
        <v>shrimp</v>
      </c>
      <c r="G45" s="287" t="str">
        <f t="shared" si="14"/>
        <v>⚠ Crustacés</v>
      </c>
      <c r="H45" s="287" t="str">
        <f t="shared" si="15"/>
        <v/>
      </c>
      <c r="I45" s="287" t="str">
        <f t="shared" si="6"/>
        <v/>
      </c>
      <c r="J45" s="287" t="str">
        <f t="shared" si="7"/>
        <v/>
      </c>
      <c r="K45" s="287" t="str">
        <f t="shared" si="16"/>
        <v/>
      </c>
      <c r="L45" s="287" t="str">
        <f t="shared" si="8"/>
        <v/>
      </c>
      <c r="M45" s="287" t="str">
        <f t="shared" si="17"/>
        <v>shrimp</v>
      </c>
      <c r="N45" s="287" t="str">
        <f t="shared" si="9"/>
        <v>shrimp</v>
      </c>
      <c r="O45" s="287" t="str">
        <f t="shared" si="10"/>
        <v>shrimp</v>
      </c>
      <c r="P45" s="293" t="s">
        <v>548</v>
      </c>
      <c r="Q45" s="285" t="str">
        <f t="shared" si="11"/>
        <v>shrimp</v>
      </c>
      <c r="R45" s="284" t="s">
        <v>291</v>
      </c>
      <c r="S45" s="292" t="s">
        <v>547</v>
      </c>
      <c r="T45" s="378" t="s">
        <v>546</v>
      </c>
      <c r="V45" s="833"/>
      <c r="W45" s="17" t="s">
        <v>545</v>
      </c>
      <c r="X45" s="17"/>
      <c r="Y45" s="2"/>
      <c r="Z45" s="38"/>
      <c r="AD45" s="3">
        <v>1</v>
      </c>
    </row>
    <row r="46" spans="1:30" ht="21" customHeight="1">
      <c r="A46" s="2"/>
      <c r="B46" s="294">
        <v>33</v>
      </c>
      <c r="C46" s="369"/>
      <c r="D46" s="289" t="str">
        <f t="shared" si="5"/>
        <v/>
      </c>
      <c r="E46" s="288" t="str" cm="1">
        <f t="array" ref="E46">IF(L46="","",IFERROR(_xlfn.TEXTJOIN(" • ",TRUE,_xlfn.UNIQUE(_xlfn._xlws.FILTER("⚠ "&amp;S14:S474,(Q14:Q474&lt;&gt;"")*ISNUMBER(SEARCH(" "&amp;Q14:Q474&amp;" "," "&amp;L46&amp;" "))))),""))</f>
        <v/>
      </c>
      <c r="F46" s="287" t="str">
        <f t="shared" si="13"/>
        <v>almond</v>
      </c>
      <c r="G46" s="287" t="str">
        <f t="shared" si="14"/>
        <v>⚠ Fruits à coque</v>
      </c>
      <c r="H46" s="287" t="str">
        <f t="shared" si="15"/>
        <v/>
      </c>
      <c r="I46" s="287" t="str">
        <f t="shared" si="6"/>
        <v/>
      </c>
      <c r="J46" s="287" t="str">
        <f t="shared" si="7"/>
        <v/>
      </c>
      <c r="K46" s="287" t="str">
        <f t="shared" si="16"/>
        <v/>
      </c>
      <c r="L46" s="287" t="str">
        <f t="shared" si="8"/>
        <v/>
      </c>
      <c r="M46" s="287" t="str">
        <f t="shared" si="17"/>
        <v>almond</v>
      </c>
      <c r="N46" s="287" t="str">
        <f t="shared" si="9"/>
        <v>almond</v>
      </c>
      <c r="O46" s="287" t="str">
        <f t="shared" si="10"/>
        <v>almond</v>
      </c>
      <c r="P46" s="293" t="s">
        <v>543</v>
      </c>
      <c r="Q46" s="285" t="str">
        <f t="shared" si="11"/>
        <v>almond</v>
      </c>
      <c r="R46" s="284" t="s">
        <v>291</v>
      </c>
      <c r="S46" s="292" t="s">
        <v>475</v>
      </c>
      <c r="T46" s="320" t="s">
        <v>474</v>
      </c>
      <c r="V46" s="833"/>
      <c r="W46" s="17" t="s">
        <v>542</v>
      </c>
      <c r="X46" s="17"/>
      <c r="Y46" s="2"/>
      <c r="Z46" s="38"/>
      <c r="AD46" s="3">
        <v>1</v>
      </c>
    </row>
    <row r="47" spans="1:30" ht="21" customHeight="1">
      <c r="A47" s="2"/>
      <c r="B47" s="294">
        <v>34</v>
      </c>
      <c r="C47" s="369"/>
      <c r="D47" s="289" t="str">
        <f t="shared" si="5"/>
        <v/>
      </c>
      <c r="E47" s="288" t="str" cm="1">
        <f t="array" ref="E47">IF(L47="","",IFERROR(_xlfn.TEXTJOIN(" • ",TRUE,_xlfn.UNIQUE(_xlfn._xlws.FILTER("⚠ "&amp;S14:S474,(Q14:Q474&lt;&gt;"")*ISNUMBER(SEARCH(" "&amp;Q14:Q474&amp;" "," "&amp;L47&amp;" "))))),""))</f>
        <v/>
      </c>
      <c r="F47" s="287" t="str">
        <f t="shared" si="13"/>
        <v>amande</v>
      </c>
      <c r="G47" s="287" t="str">
        <f t="shared" si="14"/>
        <v>⚠ Fruits à coque</v>
      </c>
      <c r="H47" s="287" t="str">
        <f t="shared" si="15"/>
        <v/>
      </c>
      <c r="I47" s="287" t="str">
        <f t="shared" si="6"/>
        <v/>
      </c>
      <c r="J47" s="287" t="str">
        <f t="shared" si="7"/>
        <v/>
      </c>
      <c r="K47" s="287" t="str">
        <f t="shared" si="16"/>
        <v/>
      </c>
      <c r="L47" s="287" t="str">
        <f t="shared" si="8"/>
        <v/>
      </c>
      <c r="M47" s="287" t="str">
        <f t="shared" si="17"/>
        <v>amande</v>
      </c>
      <c r="N47" s="287" t="str">
        <f t="shared" si="9"/>
        <v>amande</v>
      </c>
      <c r="O47" s="287" t="str">
        <f t="shared" si="10"/>
        <v>amande</v>
      </c>
      <c r="P47" s="293" t="s">
        <v>540</v>
      </c>
      <c r="Q47" s="285" t="str">
        <f t="shared" si="11"/>
        <v>amande</v>
      </c>
      <c r="R47" s="284" t="s">
        <v>291</v>
      </c>
      <c r="S47" s="292" t="s">
        <v>475</v>
      </c>
      <c r="T47" s="320" t="s">
        <v>474</v>
      </c>
      <c r="V47" s="834"/>
      <c r="W47" s="377" t="s">
        <v>539</v>
      </c>
      <c r="X47" s="377"/>
      <c r="Y47" s="376"/>
      <c r="Z47" s="375"/>
      <c r="AD47" s="3">
        <v>1</v>
      </c>
    </row>
    <row r="48" spans="1:30" ht="21" customHeight="1">
      <c r="A48" s="2"/>
      <c r="B48" s="294">
        <v>35</v>
      </c>
      <c r="C48" s="369"/>
      <c r="D48" s="289" t="str">
        <f t="shared" si="5"/>
        <v/>
      </c>
      <c r="E48" s="288" t="str" cm="1">
        <f t="array" ref="E48">IF(L48="","",IFERROR(_xlfn.TEXTJOIN(" • ",TRUE,_xlfn.UNIQUE(_xlfn._xlws.FILTER("⚠ "&amp;S14:S474,(Q14:Q474&lt;&gt;"")*ISNUMBER(SEARCH(" "&amp;Q14:Q474&amp;" "," "&amp;L48&amp;" "))))),""))</f>
        <v/>
      </c>
      <c r="F48" s="287" t="str">
        <f t="shared" si="13"/>
        <v>amandes</v>
      </c>
      <c r="G48" s="287" t="str">
        <f t="shared" si="14"/>
        <v>⚠ Fruits à coque</v>
      </c>
      <c r="H48" s="287" t="str">
        <f t="shared" si="15"/>
        <v/>
      </c>
      <c r="I48" s="287" t="str">
        <f t="shared" si="6"/>
        <v/>
      </c>
      <c r="J48" s="287" t="str">
        <f t="shared" si="7"/>
        <v/>
      </c>
      <c r="K48" s="287" t="str">
        <f t="shared" si="16"/>
        <v/>
      </c>
      <c r="L48" s="287" t="str">
        <f t="shared" si="8"/>
        <v/>
      </c>
      <c r="M48" s="287" t="str">
        <f t="shared" si="17"/>
        <v>amandes</v>
      </c>
      <c r="N48" s="287" t="str">
        <f t="shared" si="9"/>
        <v>amandes</v>
      </c>
      <c r="O48" s="287" t="str">
        <f t="shared" si="10"/>
        <v>amandes</v>
      </c>
      <c r="P48" s="293" t="s">
        <v>537</v>
      </c>
      <c r="Q48" s="285" t="str">
        <f t="shared" si="11"/>
        <v>amandes</v>
      </c>
      <c r="R48" s="284" t="s">
        <v>291</v>
      </c>
      <c r="S48" s="292" t="s">
        <v>475</v>
      </c>
      <c r="T48" s="320" t="s">
        <v>474</v>
      </c>
      <c r="V48" s="835" t="s">
        <v>536</v>
      </c>
      <c r="W48" s="374" t="s">
        <v>535</v>
      </c>
      <c r="X48" s="374"/>
      <c r="Y48" s="373"/>
      <c r="Z48" s="372"/>
      <c r="AD48" s="3">
        <v>1</v>
      </c>
    </row>
    <row r="49" spans="1:30" ht="21" customHeight="1">
      <c r="A49" s="2"/>
      <c r="B49" s="294">
        <v>36</v>
      </c>
      <c r="C49" s="290"/>
      <c r="D49" s="289" t="str">
        <f t="shared" si="5"/>
        <v/>
      </c>
      <c r="E49" s="288" t="str" cm="1">
        <f t="array" ref="E49">IF(L49="","",IFERROR(_xlfn.TEXTJOIN(" • ",TRUE,_xlfn.UNIQUE(_xlfn._xlws.FILTER("⚠ "&amp;S14:S474,(Q14:Q474&lt;&gt;"")*ISNUMBER(SEARCH(" "&amp;Q14:Q474&amp;" "," "&amp;L49&amp;" "))))),""))</f>
        <v/>
      </c>
      <c r="F49" s="287" t="str">
        <f t="shared" si="13"/>
        <v>brazil nut</v>
      </c>
      <c r="G49" s="287" t="str">
        <f t="shared" si="14"/>
        <v>⚠ Fruits à coque</v>
      </c>
      <c r="H49" s="287" t="str">
        <f t="shared" si="15"/>
        <v/>
      </c>
      <c r="I49" s="287" t="str">
        <f t="shared" si="6"/>
        <v/>
      </c>
      <c r="J49" s="287" t="str">
        <f t="shared" si="7"/>
        <v/>
      </c>
      <c r="K49" s="287" t="str">
        <f t="shared" si="16"/>
        <v/>
      </c>
      <c r="L49" s="287" t="str">
        <f t="shared" si="8"/>
        <v/>
      </c>
      <c r="M49" s="287" t="str">
        <f t="shared" si="17"/>
        <v>brazil nut</v>
      </c>
      <c r="N49" s="287" t="str">
        <f t="shared" si="9"/>
        <v>brazil nut</v>
      </c>
      <c r="O49" s="287" t="str">
        <f t="shared" si="10"/>
        <v>brazil nut</v>
      </c>
      <c r="P49" s="293" t="s">
        <v>534</v>
      </c>
      <c r="Q49" s="285" t="str">
        <f t="shared" si="11"/>
        <v>brazil nut</v>
      </c>
      <c r="R49" s="284" t="s">
        <v>291</v>
      </c>
      <c r="S49" s="292" t="s">
        <v>475</v>
      </c>
      <c r="T49" s="320" t="s">
        <v>474</v>
      </c>
      <c r="V49" s="835"/>
      <c r="W49" s="17" t="s">
        <v>533</v>
      </c>
      <c r="X49" s="17"/>
      <c r="Y49" s="2"/>
      <c r="Z49" s="38"/>
      <c r="AD49" s="3">
        <v>1</v>
      </c>
    </row>
    <row r="50" spans="1:30" ht="21" customHeight="1">
      <c r="A50" s="2"/>
      <c r="B50" s="294">
        <v>37</v>
      </c>
      <c r="C50" s="290"/>
      <c r="D50" s="289" t="str">
        <f t="shared" si="5"/>
        <v/>
      </c>
      <c r="E50" s="288" t="str" cm="1">
        <f t="array" ref="E50">IF(L50="","",IFERROR(_xlfn.TEXTJOIN(" • ",TRUE,_xlfn.UNIQUE(_xlfn._xlws.FILTER("⚠ "&amp;S14:S474,(Q14:Q474&lt;&gt;"")*ISNUMBER(SEARCH(" "&amp;Q14:Q474&amp;" "," "&amp;L50&amp;" "))))),""))</f>
        <v/>
      </c>
      <c r="F50" s="287" t="str">
        <f t="shared" si="13"/>
        <v>cajou</v>
      </c>
      <c r="G50" s="287" t="str">
        <f t="shared" si="14"/>
        <v>⚠ Fruits à coque</v>
      </c>
      <c r="H50" s="287" t="str">
        <f t="shared" si="15"/>
        <v/>
      </c>
      <c r="I50" s="287" t="str">
        <f t="shared" si="6"/>
        <v/>
      </c>
      <c r="J50" s="287" t="str">
        <f t="shared" si="7"/>
        <v/>
      </c>
      <c r="K50" s="287" t="str">
        <f t="shared" si="16"/>
        <v/>
      </c>
      <c r="L50" s="287" t="str">
        <f t="shared" si="8"/>
        <v/>
      </c>
      <c r="M50" s="287" t="str">
        <f t="shared" si="17"/>
        <v>cajou</v>
      </c>
      <c r="N50" s="287" t="str">
        <f t="shared" si="9"/>
        <v>cajou</v>
      </c>
      <c r="O50" s="287" t="str">
        <f t="shared" si="10"/>
        <v>cajou</v>
      </c>
      <c r="P50" s="293" t="s">
        <v>531</v>
      </c>
      <c r="Q50" s="285" t="str">
        <f t="shared" si="11"/>
        <v>cajou</v>
      </c>
      <c r="R50" s="284" t="s">
        <v>291</v>
      </c>
      <c r="S50" s="292" t="s">
        <v>475</v>
      </c>
      <c r="T50" s="320" t="s">
        <v>474</v>
      </c>
      <c r="V50" s="836" t="str">
        <f>"• Colonne "&amp;SUBSTITUTE(ADDRESS(1,COLUMN(W32),4),"1","")&amp;" Récupérez les formules dynamiques pour les adapter à vos documents"</f>
        <v>• Colonne W Récupérez les formules dynamiques pour les adapter à vos documents</v>
      </c>
      <c r="W50" s="837"/>
      <c r="X50" s="837"/>
      <c r="Y50" s="837"/>
      <c r="Z50" s="838"/>
      <c r="AD50" s="3">
        <v>1</v>
      </c>
    </row>
    <row r="51" spans="1:30" ht="21" customHeight="1" thickBot="1">
      <c r="A51" s="2"/>
      <c r="B51" s="294">
        <v>38</v>
      </c>
      <c r="C51" s="290"/>
      <c r="D51" s="289" t="str">
        <f t="shared" si="5"/>
        <v/>
      </c>
      <c r="E51" s="288" t="str" cm="1">
        <f t="array" ref="E51">IF(L51="","",IFERROR(_xlfn.TEXTJOIN(" • ",TRUE,_xlfn.UNIQUE(_xlfn._xlws.FILTER("⚠ "&amp;S14:S474,(Q14:Q474&lt;&gt;"")*ISNUMBER(SEARCH(" "&amp;Q14:Q474&amp;" "," "&amp;L51&amp;" "))))),""))</f>
        <v/>
      </c>
      <c r="F51" s="287" t="str">
        <f t="shared" si="13"/>
        <v>cashew</v>
      </c>
      <c r="G51" s="287" t="str">
        <f t="shared" si="14"/>
        <v>⚠ Fruits à coque</v>
      </c>
      <c r="H51" s="287" t="str">
        <f t="shared" si="15"/>
        <v/>
      </c>
      <c r="I51" s="287" t="str">
        <f t="shared" si="6"/>
        <v/>
      </c>
      <c r="J51" s="287" t="str">
        <f t="shared" si="7"/>
        <v/>
      </c>
      <c r="K51" s="287" t="str">
        <f t="shared" si="16"/>
        <v/>
      </c>
      <c r="L51" s="287" t="str">
        <f t="shared" si="8"/>
        <v/>
      </c>
      <c r="M51" s="287" t="str">
        <f t="shared" si="17"/>
        <v>cashew</v>
      </c>
      <c r="N51" s="287" t="str">
        <f t="shared" si="9"/>
        <v>cashew</v>
      </c>
      <c r="O51" s="287" t="str">
        <f t="shared" si="10"/>
        <v>cashew</v>
      </c>
      <c r="P51" s="293" t="s">
        <v>530</v>
      </c>
      <c r="Q51" s="285" t="str">
        <f t="shared" si="11"/>
        <v>cashew</v>
      </c>
      <c r="R51" s="284" t="s">
        <v>291</v>
      </c>
      <c r="S51" s="292" t="s">
        <v>475</v>
      </c>
      <c r="T51" s="320" t="s">
        <v>474</v>
      </c>
      <c r="V51" s="839" t="s">
        <v>529</v>
      </c>
      <c r="W51" s="840"/>
      <c r="X51" s="840"/>
      <c r="Y51" s="840"/>
      <c r="Z51" s="841"/>
      <c r="AD51" s="3">
        <v>1</v>
      </c>
    </row>
    <row r="52" spans="1:30" ht="21" customHeight="1">
      <c r="A52" s="2"/>
      <c r="B52" s="294">
        <v>39</v>
      </c>
      <c r="C52" s="290"/>
      <c r="D52" s="289" t="str">
        <f t="shared" si="5"/>
        <v/>
      </c>
      <c r="E52" s="288" t="str" cm="1">
        <f t="array" ref="E52">IF(L52="","",IFERROR(_xlfn.TEXTJOIN(" • ",TRUE,_xlfn.UNIQUE(_xlfn._xlws.FILTER("⚠ "&amp;S14:S474,(Q14:Q474&lt;&gt;"")*ISNUMBER(SEARCH(" "&amp;Q14:Q474&amp;" "," "&amp;L52&amp;" "))))),""))</f>
        <v/>
      </c>
      <c r="F52" s="287" t="str">
        <f t="shared" si="13"/>
        <v>gianduja</v>
      </c>
      <c r="G52" s="287" t="str">
        <f t="shared" si="14"/>
        <v>⚠ Fruits à coque</v>
      </c>
      <c r="H52" s="287" t="str">
        <f t="shared" si="15"/>
        <v/>
      </c>
      <c r="I52" s="287" t="str">
        <f t="shared" si="6"/>
        <v/>
      </c>
      <c r="J52" s="287" t="str">
        <f t="shared" si="7"/>
        <v/>
      </c>
      <c r="K52" s="287" t="str">
        <f t="shared" si="16"/>
        <v/>
      </c>
      <c r="L52" s="287" t="str">
        <f t="shared" si="8"/>
        <v/>
      </c>
      <c r="M52" s="287" t="str">
        <f t="shared" si="17"/>
        <v>gianduja</v>
      </c>
      <c r="N52" s="287" t="str">
        <f t="shared" si="9"/>
        <v>gianduja</v>
      </c>
      <c r="O52" s="287" t="str">
        <f t="shared" si="10"/>
        <v>gianduja</v>
      </c>
      <c r="P52" s="293" t="s">
        <v>528</v>
      </c>
      <c r="Q52" s="285" t="str">
        <f t="shared" si="11"/>
        <v>gianduja</v>
      </c>
      <c r="R52" s="284" t="s">
        <v>291</v>
      </c>
      <c r="S52" s="292" t="s">
        <v>475</v>
      </c>
      <c r="T52" s="320" t="s">
        <v>474</v>
      </c>
      <c r="AD52" s="3">
        <v>1</v>
      </c>
    </row>
    <row r="53" spans="1:30" ht="21" customHeight="1">
      <c r="A53" s="2"/>
      <c r="B53" s="294">
        <v>40</v>
      </c>
      <c r="C53" s="290"/>
      <c r="D53" s="289" t="str">
        <f t="shared" si="5"/>
        <v/>
      </c>
      <c r="E53" s="288" t="str" cm="1">
        <f t="array" ref="E53">IF(L53="","",IFERROR(_xlfn.TEXTJOIN(" • ",TRUE,_xlfn.UNIQUE(_xlfn._xlws.FILTER("⚠ "&amp;S14:S474,(Q14:Q474&lt;&gt;"")*ISNUMBER(SEARCH(" "&amp;Q14:Q474&amp;" "," "&amp;L53&amp;" "))))),""))</f>
        <v/>
      </c>
      <c r="F53" s="287" t="str">
        <f t="shared" si="13"/>
        <v>hazelnut</v>
      </c>
      <c r="G53" s="287" t="str">
        <f t="shared" si="14"/>
        <v>⚠ Fruits à coque</v>
      </c>
      <c r="H53" s="287" t="str">
        <f t="shared" si="15"/>
        <v/>
      </c>
      <c r="I53" s="287" t="str">
        <f t="shared" si="6"/>
        <v/>
      </c>
      <c r="J53" s="287" t="str">
        <f t="shared" si="7"/>
        <v/>
      </c>
      <c r="K53" s="287" t="str">
        <f t="shared" si="16"/>
        <v/>
      </c>
      <c r="L53" s="287" t="str">
        <f t="shared" si="8"/>
        <v/>
      </c>
      <c r="M53" s="287" t="str">
        <f t="shared" si="17"/>
        <v>hazelnut</v>
      </c>
      <c r="N53" s="287" t="str">
        <f t="shared" si="9"/>
        <v>hazelnut</v>
      </c>
      <c r="O53" s="287" t="str">
        <f t="shared" si="10"/>
        <v>hazelnut</v>
      </c>
      <c r="P53" s="293" t="s">
        <v>526</v>
      </c>
      <c r="Q53" s="285" t="str">
        <f t="shared" si="11"/>
        <v>hazelnut</v>
      </c>
      <c r="R53" s="284" t="s">
        <v>291</v>
      </c>
      <c r="S53" s="292" t="s">
        <v>475</v>
      </c>
      <c r="T53" s="320" t="s">
        <v>474</v>
      </c>
      <c r="V53" s="363" t="s">
        <v>525</v>
      </c>
      <c r="W53" s="363" t="s">
        <v>524</v>
      </c>
      <c r="X53" s="362" t="s">
        <v>523</v>
      </c>
      <c r="Y53" s="361" t="s">
        <v>522</v>
      </c>
      <c r="AD53" s="3">
        <v>1</v>
      </c>
    </row>
    <row r="54" spans="1:30" ht="21" customHeight="1">
      <c r="A54" s="2"/>
      <c r="B54" s="294">
        <v>41</v>
      </c>
      <c r="C54" s="290"/>
      <c r="D54" s="289" t="str">
        <f t="shared" si="5"/>
        <v/>
      </c>
      <c r="E54" s="288" t="str" cm="1">
        <f t="array" ref="E54">IF(L54="","",IFERROR(_xlfn.TEXTJOIN(" • ",TRUE,_xlfn.UNIQUE(_xlfn._xlws.FILTER("⚠ "&amp;S14:S474,(Q14:Q474&lt;&gt;"")*ISNUMBER(SEARCH(" "&amp;Q14:Q474&amp;" "," "&amp;L54&amp;" "))))),""))</f>
        <v/>
      </c>
      <c r="F54" s="287" t="str">
        <f t="shared" si="13"/>
        <v>macadamia</v>
      </c>
      <c r="G54" s="287" t="str">
        <f t="shared" si="14"/>
        <v>⚠ Fruits à coque</v>
      </c>
      <c r="H54" s="287" t="str">
        <f t="shared" si="15"/>
        <v/>
      </c>
      <c r="I54" s="287" t="str">
        <f t="shared" si="6"/>
        <v/>
      </c>
      <c r="J54" s="287" t="str">
        <f t="shared" si="7"/>
        <v/>
      </c>
      <c r="K54" s="287" t="str">
        <f t="shared" si="16"/>
        <v/>
      </c>
      <c r="L54" s="287" t="str">
        <f t="shared" si="8"/>
        <v/>
      </c>
      <c r="M54" s="287" t="str">
        <f t="shared" si="17"/>
        <v>macadamia</v>
      </c>
      <c r="N54" s="287" t="str">
        <f t="shared" si="9"/>
        <v>macadamia</v>
      </c>
      <c r="O54" s="287" t="str">
        <f t="shared" si="10"/>
        <v>macadamia</v>
      </c>
      <c r="P54" s="293" t="s">
        <v>521</v>
      </c>
      <c r="Q54" s="285" t="str">
        <f t="shared" si="11"/>
        <v>macadamia</v>
      </c>
      <c r="R54" s="284" t="s">
        <v>291</v>
      </c>
      <c r="S54" s="292" t="s">
        <v>475</v>
      </c>
      <c r="T54" s="320" t="s">
        <v>474</v>
      </c>
      <c r="V54" t="s">
        <v>509</v>
      </c>
      <c r="W54" t="s">
        <v>508</v>
      </c>
      <c r="X54" t="s">
        <v>507</v>
      </c>
      <c r="Y54" s="359"/>
      <c r="Z54"/>
      <c r="AD54" s="3">
        <v>1</v>
      </c>
    </row>
    <row r="55" spans="1:30" ht="21" customHeight="1">
      <c r="A55" s="2"/>
      <c r="B55" s="294">
        <v>42</v>
      </c>
      <c r="C55" s="290"/>
      <c r="D55" s="289" t="str">
        <f t="shared" si="5"/>
        <v/>
      </c>
      <c r="E55" s="288" t="str" cm="1">
        <f t="array" ref="E55">IF(L55="","",IFERROR(_xlfn.TEXTJOIN(" • ",TRUE,_xlfn.UNIQUE(_xlfn._xlws.FILTER("⚠ "&amp;S14:S474,(Q14:Q474&lt;&gt;"")*ISNUMBER(SEARCH(" "&amp;Q14:Q474&amp;" "," "&amp;L55&amp;" "))))),""))</f>
        <v/>
      </c>
      <c r="F55" s="287" t="str">
        <f t="shared" si="13"/>
        <v>marzipan</v>
      </c>
      <c r="G55" s="287" t="str">
        <f t="shared" si="14"/>
        <v>⚠ Fruits à coque</v>
      </c>
      <c r="H55" s="287" t="str">
        <f t="shared" si="15"/>
        <v/>
      </c>
      <c r="I55" s="287" t="str">
        <f t="shared" si="6"/>
        <v/>
      </c>
      <c r="J55" s="287" t="str">
        <f t="shared" si="7"/>
        <v/>
      </c>
      <c r="K55" s="287" t="str">
        <f t="shared" si="16"/>
        <v/>
      </c>
      <c r="L55" s="287" t="str">
        <f t="shared" si="8"/>
        <v/>
      </c>
      <c r="M55" s="287" t="str">
        <f t="shared" si="17"/>
        <v>marzipan</v>
      </c>
      <c r="N55" s="287" t="str">
        <f t="shared" si="9"/>
        <v>marzipan</v>
      </c>
      <c r="O55" s="287" t="str">
        <f t="shared" si="10"/>
        <v>marzipan</v>
      </c>
      <c r="P55" s="293" t="s">
        <v>519</v>
      </c>
      <c r="Q55" s="285" t="str">
        <f t="shared" si="11"/>
        <v>marzipan</v>
      </c>
      <c r="R55" s="284" t="s">
        <v>291</v>
      </c>
      <c r="S55" s="292" t="s">
        <v>475</v>
      </c>
      <c r="T55" s="320" t="s">
        <v>474</v>
      </c>
      <c r="V55" t="s">
        <v>518</v>
      </c>
      <c r="W55" t="s">
        <v>517</v>
      </c>
      <c r="X55" t="s">
        <v>516</v>
      </c>
      <c r="Y55" s="350"/>
      <c r="AD55" s="3">
        <v>1</v>
      </c>
    </row>
    <row r="56" spans="1:30" ht="21" customHeight="1">
      <c r="A56" s="2"/>
      <c r="B56" s="294">
        <v>43</v>
      </c>
      <c r="C56" s="290"/>
      <c r="D56" s="289" t="str">
        <f t="shared" si="5"/>
        <v/>
      </c>
      <c r="E56" s="288" t="str" cm="1">
        <f t="array" ref="E56">IF(L56="","",IFERROR(_xlfn.TEXTJOIN(" • ",TRUE,_xlfn.UNIQUE(_xlfn._xlws.FILTER("⚠ "&amp;S14:S474,(Q14:Q474&lt;&gt;"")*ISNUMBER(SEARCH(" "&amp;Q14:Q474&amp;" "," "&amp;L56&amp;" "))))),""))</f>
        <v/>
      </c>
      <c r="F56" s="287" t="str">
        <f t="shared" si="13"/>
        <v>noisette</v>
      </c>
      <c r="G56" s="287" t="str">
        <f t="shared" si="14"/>
        <v>⚠ Fruits à coque</v>
      </c>
      <c r="H56" s="287" t="str">
        <f t="shared" si="15"/>
        <v/>
      </c>
      <c r="I56" s="287" t="str">
        <f t="shared" si="6"/>
        <v/>
      </c>
      <c r="J56" s="287" t="str">
        <f t="shared" si="7"/>
        <v/>
      </c>
      <c r="K56" s="287" t="str">
        <f t="shared" si="16"/>
        <v/>
      </c>
      <c r="L56" s="287" t="str">
        <f t="shared" si="8"/>
        <v/>
      </c>
      <c r="M56" s="287" t="str">
        <f t="shared" si="17"/>
        <v>noisette</v>
      </c>
      <c r="N56" s="287" t="str">
        <f t="shared" si="9"/>
        <v>noisette</v>
      </c>
      <c r="O56" s="287" t="str">
        <f t="shared" si="10"/>
        <v>noisette</v>
      </c>
      <c r="P56" s="293" t="s">
        <v>514</v>
      </c>
      <c r="Q56" s="285" t="str">
        <f t="shared" si="11"/>
        <v>noisette</v>
      </c>
      <c r="R56" s="284" t="s">
        <v>291</v>
      </c>
      <c r="S56" s="292" t="s">
        <v>475</v>
      </c>
      <c r="T56" s="320" t="s">
        <v>474</v>
      </c>
      <c r="V56" t="s">
        <v>513</v>
      </c>
      <c r="W56" t="s">
        <v>512</v>
      </c>
      <c r="X56" t="s">
        <v>511</v>
      </c>
      <c r="Y56" s="342"/>
      <c r="AD56" s="3">
        <v>1</v>
      </c>
    </row>
    <row r="57" spans="1:30" ht="21" customHeight="1">
      <c r="A57" s="2"/>
      <c r="B57" s="294">
        <v>44</v>
      </c>
      <c r="C57" s="290"/>
      <c r="D57" s="289" t="str">
        <f t="shared" si="5"/>
        <v/>
      </c>
      <c r="E57" s="288" t="str" cm="1">
        <f t="array" ref="E57">IF(L57="","",IFERROR(_xlfn.TEXTJOIN(" • ",TRUE,_xlfn.UNIQUE(_xlfn._xlws.FILTER("⚠ "&amp;S14:S474,(Q14:Q474&lt;&gt;"")*ISNUMBER(SEARCH(" "&amp;Q14:Q474&amp;" "," "&amp;L57&amp;" "))))),""))</f>
        <v/>
      </c>
      <c r="F57" s="287" t="str">
        <f t="shared" si="13"/>
        <v>noisettes</v>
      </c>
      <c r="G57" s="287" t="str">
        <f t="shared" si="14"/>
        <v>⚠ Fruits à coque</v>
      </c>
      <c r="H57" s="287" t="str">
        <f t="shared" si="15"/>
        <v/>
      </c>
      <c r="I57" s="287" t="str">
        <f t="shared" si="6"/>
        <v/>
      </c>
      <c r="J57" s="287" t="str">
        <f t="shared" si="7"/>
        <v/>
      </c>
      <c r="K57" s="287" t="str">
        <f t="shared" si="16"/>
        <v/>
      </c>
      <c r="L57" s="287" t="str">
        <f t="shared" si="8"/>
        <v/>
      </c>
      <c r="M57" s="287" t="str">
        <f t="shared" si="17"/>
        <v>noisettes</v>
      </c>
      <c r="N57" s="287" t="str">
        <f t="shared" si="9"/>
        <v>noisettes</v>
      </c>
      <c r="O57" s="287" t="str">
        <f t="shared" si="10"/>
        <v>noisettes</v>
      </c>
      <c r="P57" s="293" t="s">
        <v>510</v>
      </c>
      <c r="Q57" s="285" t="str">
        <f t="shared" si="11"/>
        <v>noisettes</v>
      </c>
      <c r="R57" s="284" t="s">
        <v>291</v>
      </c>
      <c r="S57" s="292" t="s">
        <v>475</v>
      </c>
      <c r="T57" s="320" t="s">
        <v>474</v>
      </c>
      <c r="V57" t="s">
        <v>509</v>
      </c>
      <c r="W57" t="s">
        <v>508</v>
      </c>
      <c r="X57" t="s">
        <v>507</v>
      </c>
      <c r="Y57" s="335"/>
      <c r="AD57" s="3">
        <v>1</v>
      </c>
    </row>
    <row r="58" spans="1:30" ht="21" customHeight="1">
      <c r="A58" s="2"/>
      <c r="B58" s="294">
        <v>45</v>
      </c>
      <c r="C58" s="290"/>
      <c r="D58" s="289" t="str">
        <f t="shared" si="5"/>
        <v/>
      </c>
      <c r="E58" s="288" t="str" cm="1">
        <f t="array" ref="E58">IF(L58="","",IFERROR(_xlfn.TEXTJOIN(" • ",TRUE,_xlfn.UNIQUE(_xlfn._xlws.FILTER("⚠ "&amp;S14:S474,(Q14:Q474&lt;&gt;"")*ISNUMBER(SEARCH(" "&amp;Q14:Q474&amp;" "," "&amp;L58&amp;" "))))),""))</f>
        <v/>
      </c>
      <c r="F58" s="287" t="str">
        <f t="shared" si="13"/>
        <v>noix</v>
      </c>
      <c r="G58" s="287" t="str">
        <f t="shared" si="14"/>
        <v>⚠ Fruits à coque</v>
      </c>
      <c r="H58" s="287" t="str">
        <f t="shared" si="15"/>
        <v/>
      </c>
      <c r="I58" s="287" t="str">
        <f t="shared" si="6"/>
        <v/>
      </c>
      <c r="J58" s="287" t="str">
        <f t="shared" si="7"/>
        <v/>
      </c>
      <c r="K58" s="287" t="str">
        <f t="shared" si="16"/>
        <v/>
      </c>
      <c r="L58" s="287" t="str">
        <f t="shared" si="8"/>
        <v/>
      </c>
      <c r="M58" s="287" t="str">
        <f t="shared" si="17"/>
        <v>noix</v>
      </c>
      <c r="N58" s="287" t="str">
        <f t="shared" si="9"/>
        <v>noix</v>
      </c>
      <c r="O58" s="287" t="str">
        <f t="shared" si="10"/>
        <v>noix</v>
      </c>
      <c r="P58" s="293" t="s">
        <v>504</v>
      </c>
      <c r="Q58" s="285" t="str">
        <f t="shared" si="11"/>
        <v>noix</v>
      </c>
      <c r="R58" s="284" t="s">
        <v>291</v>
      </c>
      <c r="S58" s="292" t="s">
        <v>475</v>
      </c>
      <c r="T58" s="320" t="s">
        <v>474</v>
      </c>
      <c r="V58" t="s">
        <v>503</v>
      </c>
      <c r="W58" t="s">
        <v>502</v>
      </c>
      <c r="X58" t="s">
        <v>501</v>
      </c>
      <c r="Y58" s="325"/>
      <c r="AD58" s="3">
        <v>1</v>
      </c>
    </row>
    <row r="59" spans="1:30" ht="21" customHeight="1">
      <c r="A59" s="2"/>
      <c r="B59" s="294">
        <v>46</v>
      </c>
      <c r="C59" s="290"/>
      <c r="D59" s="289" t="str">
        <f t="shared" si="5"/>
        <v/>
      </c>
      <c r="E59" s="288" t="str" cm="1">
        <f t="array" ref="E59">IF(L59="","",IFERROR(_xlfn.TEXTJOIN(" • ",TRUE,_xlfn.UNIQUE(_xlfn._xlws.FILTER("⚠ "&amp;S14:S474,(Q14:Q474&lt;&gt;"")*ISNUMBER(SEARCH(" "&amp;Q14:Q474&amp;" "," "&amp;L59&amp;" "))))),""))</f>
        <v/>
      </c>
      <c r="F59" s="287" t="str">
        <f t="shared" si="13"/>
        <v>noix de cajou</v>
      </c>
      <c r="G59" s="287" t="str">
        <f t="shared" si="14"/>
        <v>⚠ Fruits à coque</v>
      </c>
      <c r="H59" s="287" t="str">
        <f t="shared" si="15"/>
        <v/>
      </c>
      <c r="I59" s="287" t="str">
        <f t="shared" si="6"/>
        <v/>
      </c>
      <c r="J59" s="287" t="str">
        <f t="shared" si="7"/>
        <v/>
      </c>
      <c r="K59" s="287" t="str">
        <f t="shared" si="16"/>
        <v/>
      </c>
      <c r="L59" s="287" t="str">
        <f t="shared" si="8"/>
        <v/>
      </c>
      <c r="M59" s="287" t="str">
        <f t="shared" si="17"/>
        <v>noix de cajou</v>
      </c>
      <c r="N59" s="287" t="str">
        <f t="shared" si="9"/>
        <v>noix de cajou</v>
      </c>
      <c r="O59" s="287" t="str">
        <f t="shared" si="10"/>
        <v>noix de cajou</v>
      </c>
      <c r="P59" s="293" t="s">
        <v>500</v>
      </c>
      <c r="Q59" s="285" t="str">
        <f t="shared" si="11"/>
        <v>noix de cajou</v>
      </c>
      <c r="R59" s="284" t="s">
        <v>291</v>
      </c>
      <c r="S59" s="292" t="s">
        <v>475</v>
      </c>
      <c r="T59" s="320" t="s">
        <v>474</v>
      </c>
      <c r="V59" t="s">
        <v>499</v>
      </c>
      <c r="W59" t="s">
        <v>498</v>
      </c>
      <c r="X59" t="s">
        <v>497</v>
      </c>
      <c r="Y59" s="324"/>
      <c r="AD59" s="3">
        <v>1</v>
      </c>
    </row>
    <row r="60" spans="1:30" ht="21" customHeight="1">
      <c r="A60" s="2"/>
      <c r="B60" s="294">
        <v>47</v>
      </c>
      <c r="C60" s="290"/>
      <c r="D60" s="289" t="str">
        <f t="shared" si="5"/>
        <v/>
      </c>
      <c r="E60" s="288" t="str" cm="1">
        <f t="array" ref="E60">IF(L60="","",IFERROR(_xlfn.TEXTJOIN(" • ",TRUE,_xlfn.UNIQUE(_xlfn._xlws.FILTER("⚠ "&amp;S14:S474,(Q14:Q474&lt;&gt;"")*ISNUMBER(SEARCH(" "&amp;Q14:Q474&amp;" "," "&amp;L60&amp;" "))))),""))</f>
        <v/>
      </c>
      <c r="F60" s="287" t="str">
        <f t="shared" si="13"/>
        <v>noix de macadamia</v>
      </c>
      <c r="G60" s="287" t="str">
        <f t="shared" si="14"/>
        <v>⚠ Fruits à coque</v>
      </c>
      <c r="H60" s="287" t="str">
        <f t="shared" si="15"/>
        <v/>
      </c>
      <c r="I60" s="287" t="str">
        <f t="shared" si="6"/>
        <v/>
      </c>
      <c r="J60" s="287" t="str">
        <f t="shared" si="7"/>
        <v/>
      </c>
      <c r="K60" s="287" t="str">
        <f t="shared" si="16"/>
        <v/>
      </c>
      <c r="L60" s="287" t="str">
        <f t="shared" si="8"/>
        <v/>
      </c>
      <c r="M60" s="287" t="str">
        <f t="shared" si="17"/>
        <v>noix de macadamia</v>
      </c>
      <c r="N60" s="287" t="str">
        <f t="shared" si="9"/>
        <v>noix de macadamia</v>
      </c>
      <c r="O60" s="287" t="str">
        <f t="shared" si="10"/>
        <v>noix de macadamia</v>
      </c>
      <c r="P60" s="293" t="s">
        <v>496</v>
      </c>
      <c r="Q60" s="285" t="str">
        <f t="shared" si="11"/>
        <v>noix de macadamia</v>
      </c>
      <c r="R60" s="284" t="s">
        <v>291</v>
      </c>
      <c r="S60" s="292" t="s">
        <v>475</v>
      </c>
      <c r="T60" s="320" t="s">
        <v>474</v>
      </c>
      <c r="V60" t="s">
        <v>495</v>
      </c>
      <c r="W60" t="s">
        <v>494</v>
      </c>
      <c r="X60" t="s">
        <v>493</v>
      </c>
      <c r="Y60" s="323"/>
      <c r="AD60" s="3">
        <v>1</v>
      </c>
    </row>
    <row r="61" spans="1:30" ht="21" customHeight="1">
      <c r="A61" s="2"/>
      <c r="B61" s="294">
        <v>48</v>
      </c>
      <c r="C61" s="290"/>
      <c r="D61" s="289" t="str">
        <f t="shared" si="5"/>
        <v/>
      </c>
      <c r="E61" s="288" t="str" cm="1">
        <f t="array" ref="E61">IF(L61="","",IFERROR(_xlfn.TEXTJOIN(" • ",TRUE,_xlfn.UNIQUE(_xlfn._xlws.FILTER("⚠ "&amp;S14:S474,(Q14:Q474&lt;&gt;"")*ISNUMBER(SEARCH(" "&amp;Q14:Q474&amp;" "," "&amp;L61&amp;" "))))),""))</f>
        <v/>
      </c>
      <c r="F61" s="287" t="str">
        <f t="shared" si="13"/>
        <v>noix de pecan</v>
      </c>
      <c r="G61" s="287" t="str">
        <f t="shared" si="14"/>
        <v>⚠ Fruits à coque</v>
      </c>
      <c r="H61" s="287" t="str">
        <f t="shared" si="15"/>
        <v/>
      </c>
      <c r="I61" s="287" t="str">
        <f t="shared" si="6"/>
        <v/>
      </c>
      <c r="J61" s="287" t="str">
        <f t="shared" si="7"/>
        <v/>
      </c>
      <c r="K61" s="287" t="str">
        <f t="shared" si="16"/>
        <v/>
      </c>
      <c r="L61" s="287" t="str">
        <f t="shared" si="8"/>
        <v/>
      </c>
      <c r="M61" s="287" t="str">
        <f t="shared" si="17"/>
        <v>noix de pécan</v>
      </c>
      <c r="N61" s="287" t="str">
        <f t="shared" si="9"/>
        <v>noix de pecan</v>
      </c>
      <c r="O61" s="287" t="str">
        <f t="shared" si="10"/>
        <v>noix de pecan</v>
      </c>
      <c r="P61" s="293" t="s">
        <v>492</v>
      </c>
      <c r="Q61" s="285" t="str">
        <f t="shared" si="11"/>
        <v>noix de pécan</v>
      </c>
      <c r="R61" s="284" t="s">
        <v>291</v>
      </c>
      <c r="S61" s="292" t="s">
        <v>475</v>
      </c>
      <c r="T61" s="320" t="s">
        <v>474</v>
      </c>
      <c r="V61" t="s">
        <v>491</v>
      </c>
      <c r="W61" t="s">
        <v>490</v>
      </c>
      <c r="X61" t="s">
        <v>489</v>
      </c>
      <c r="Y61" s="322"/>
      <c r="AD61" s="3">
        <v>1</v>
      </c>
    </row>
    <row r="62" spans="1:30" ht="21" customHeight="1">
      <c r="A62" s="2"/>
      <c r="B62" s="294">
        <v>49</v>
      </c>
      <c r="C62" s="290"/>
      <c r="D62" s="289" t="str">
        <f t="shared" si="5"/>
        <v/>
      </c>
      <c r="E62" s="288" t="str" cm="1">
        <f t="array" ref="E62">IF(L62="","",IFERROR(_xlfn.TEXTJOIN(" • ",TRUE,_xlfn.UNIQUE(_xlfn._xlws.FILTER("⚠ "&amp;S14:S474,(Q14:Q474&lt;&gt;"")*ISNUMBER(SEARCH(" "&amp;Q14:Q474&amp;" "," "&amp;L62&amp;" "))))),""))</f>
        <v/>
      </c>
      <c r="F62" s="287" t="str">
        <f t="shared" si="13"/>
        <v>noix du bresil</v>
      </c>
      <c r="G62" s="287" t="str">
        <f t="shared" si="14"/>
        <v>⚠ Fruits à coque</v>
      </c>
      <c r="H62" s="287" t="str">
        <f t="shared" si="15"/>
        <v/>
      </c>
      <c r="I62" s="287" t="str">
        <f t="shared" si="6"/>
        <v/>
      </c>
      <c r="J62" s="287" t="str">
        <f t="shared" si="7"/>
        <v/>
      </c>
      <c r="K62" s="287" t="str">
        <f t="shared" si="16"/>
        <v/>
      </c>
      <c r="L62" s="287" t="str">
        <f t="shared" si="8"/>
        <v/>
      </c>
      <c r="M62" s="287" t="str">
        <f t="shared" si="17"/>
        <v>noix du bresil</v>
      </c>
      <c r="N62" s="287" t="str">
        <f t="shared" si="9"/>
        <v>noix du bresil</v>
      </c>
      <c r="O62" s="287" t="str">
        <f t="shared" si="10"/>
        <v>noix du bresil</v>
      </c>
      <c r="P62" s="293" t="s">
        <v>488</v>
      </c>
      <c r="Q62" s="285" t="str">
        <f t="shared" si="11"/>
        <v>noix du bresil</v>
      </c>
      <c r="R62" s="284" t="s">
        <v>291</v>
      </c>
      <c r="S62" s="292" t="s">
        <v>475</v>
      </c>
      <c r="T62" s="320" t="s">
        <v>474</v>
      </c>
      <c r="V62" t="s">
        <v>487</v>
      </c>
      <c r="W62" t="s">
        <v>486</v>
      </c>
      <c r="X62" t="s">
        <v>485</v>
      </c>
      <c r="Y62" s="321"/>
      <c r="AD62" s="3">
        <v>1</v>
      </c>
    </row>
    <row r="63" spans="1:30" ht="21" customHeight="1">
      <c r="A63" s="2"/>
      <c r="B63" s="294">
        <v>50</v>
      </c>
      <c r="C63" s="290"/>
      <c r="D63" s="289" t="str">
        <f t="shared" si="5"/>
        <v/>
      </c>
      <c r="E63" s="288" t="str" cm="1">
        <f t="array" ref="E63">IF(L63="","",IFERROR(_xlfn.TEXTJOIN(" • ",TRUE,_xlfn.UNIQUE(_xlfn._xlws.FILTER("⚠ "&amp;S14:S474,(Q14:Q474&lt;&gt;"")*ISNUMBER(SEARCH(" "&amp;Q14:Q474&amp;" "," "&amp;L63&amp;" "))))),""))</f>
        <v/>
      </c>
      <c r="F63" s="287" t="str">
        <f t="shared" si="13"/>
        <v>noix du queensland</v>
      </c>
      <c r="G63" s="287" t="str">
        <f t="shared" si="14"/>
        <v>⚠ Fruits à coque</v>
      </c>
      <c r="H63" s="287" t="str">
        <f t="shared" si="15"/>
        <v/>
      </c>
      <c r="I63" s="287" t="str">
        <f t="shared" si="6"/>
        <v/>
      </c>
      <c r="J63" s="287" t="str">
        <f t="shared" si="7"/>
        <v/>
      </c>
      <c r="K63" s="287" t="str">
        <f t="shared" si="16"/>
        <v/>
      </c>
      <c r="L63" s="287" t="str">
        <f t="shared" si="8"/>
        <v/>
      </c>
      <c r="M63" s="287" t="str">
        <f t="shared" si="17"/>
        <v>noix du queensland</v>
      </c>
      <c r="N63" s="287" t="str">
        <f t="shared" si="9"/>
        <v>noix du queensland</v>
      </c>
      <c r="O63" s="287" t="str">
        <f t="shared" si="10"/>
        <v>noix du queensland</v>
      </c>
      <c r="P63" s="293" t="s">
        <v>484</v>
      </c>
      <c r="Q63" s="285" t="str">
        <f t="shared" si="11"/>
        <v>noix du queensland</v>
      </c>
      <c r="R63" s="284" t="s">
        <v>291</v>
      </c>
      <c r="S63" s="292" t="s">
        <v>475</v>
      </c>
      <c r="T63" s="320" t="s">
        <v>474</v>
      </c>
      <c r="AD63" s="3">
        <v>1</v>
      </c>
    </row>
    <row r="64" spans="1:30" ht="21" customHeight="1">
      <c r="A64" s="2"/>
      <c r="B64" s="294">
        <v>51</v>
      </c>
      <c r="C64" s="290"/>
      <c r="D64" s="289" t="str">
        <f t="shared" si="5"/>
        <v/>
      </c>
      <c r="E64" s="288" t="str" cm="1">
        <f t="array" ref="E64">IF(L64="","",IFERROR(_xlfn.TEXTJOIN(" • ",TRUE,_xlfn.UNIQUE(_xlfn._xlws.FILTER("⚠ "&amp;S14:S474,(Q14:Q474&lt;&gt;"")*ISNUMBER(SEARCH(" "&amp;Q14:Q474&amp;" "," "&amp;L64&amp;" "))))),""))</f>
        <v/>
      </c>
      <c r="F64" s="287" t="str">
        <f t="shared" si="13"/>
        <v>nougat</v>
      </c>
      <c r="G64" s="287" t="str">
        <f t="shared" si="14"/>
        <v>⚠ Fruits à coque</v>
      </c>
      <c r="H64" s="287" t="str">
        <f t="shared" si="15"/>
        <v/>
      </c>
      <c r="I64" s="287" t="str">
        <f t="shared" si="6"/>
        <v/>
      </c>
      <c r="J64" s="287" t="str">
        <f t="shared" si="7"/>
        <v/>
      </c>
      <c r="K64" s="287" t="str">
        <f t="shared" si="16"/>
        <v/>
      </c>
      <c r="L64" s="287" t="str">
        <f t="shared" si="8"/>
        <v/>
      </c>
      <c r="M64" s="287" t="str">
        <f t="shared" si="17"/>
        <v>nougat</v>
      </c>
      <c r="N64" s="287" t="str">
        <f t="shared" si="9"/>
        <v>nougat</v>
      </c>
      <c r="O64" s="287" t="str">
        <f t="shared" si="10"/>
        <v>nougat</v>
      </c>
      <c r="P64" s="293" t="s">
        <v>483</v>
      </c>
      <c r="Q64" s="285" t="str">
        <f t="shared" si="11"/>
        <v>nougat</v>
      </c>
      <c r="R64" s="284" t="s">
        <v>291</v>
      </c>
      <c r="S64" s="292" t="s">
        <v>475</v>
      </c>
      <c r="T64" s="320" t="s">
        <v>474</v>
      </c>
      <c r="AD64" s="3">
        <v>1</v>
      </c>
    </row>
    <row r="65" spans="1:30" ht="21" customHeight="1">
      <c r="A65" s="2"/>
      <c r="B65" s="294">
        <v>52</v>
      </c>
      <c r="C65" s="290"/>
      <c r="D65" s="289" t="str">
        <f t="shared" si="5"/>
        <v/>
      </c>
      <c r="E65" s="288" t="str" cm="1">
        <f t="array" ref="E65">IF(L65="","",IFERROR(_xlfn.TEXTJOIN(" • ",TRUE,_xlfn.UNIQUE(_xlfn._xlws.FILTER("⚠ "&amp;S14:S474,(Q14:Q474&lt;&gt;"")*ISNUMBER(SEARCH(" "&amp;Q14:Q474&amp;" "," "&amp;L65&amp;" "))))),""))</f>
        <v/>
      </c>
      <c r="F65" s="287" t="str">
        <f t="shared" si="13"/>
        <v>pate d amande</v>
      </c>
      <c r="G65" s="287" t="str">
        <f t="shared" si="14"/>
        <v>⚠ Fruits à coque</v>
      </c>
      <c r="H65" s="287" t="str">
        <f t="shared" si="15"/>
        <v/>
      </c>
      <c r="I65" s="287" t="str">
        <f t="shared" si="6"/>
        <v/>
      </c>
      <c r="J65" s="287" t="str">
        <f t="shared" si="7"/>
        <v/>
      </c>
      <c r="K65" s="287" t="str">
        <f t="shared" si="16"/>
        <v/>
      </c>
      <c r="L65" s="287" t="str">
        <f t="shared" si="8"/>
        <v/>
      </c>
      <c r="M65" s="287" t="str">
        <f t="shared" si="17"/>
        <v>pate d amande</v>
      </c>
      <c r="N65" s="287" t="str">
        <f t="shared" si="9"/>
        <v>pate d amande</v>
      </c>
      <c r="O65" s="287" t="str">
        <f t="shared" si="10"/>
        <v>pate d amande</v>
      </c>
      <c r="P65" s="293" t="s">
        <v>482</v>
      </c>
      <c r="Q65" s="285" t="str">
        <f t="shared" si="11"/>
        <v>pate d amande</v>
      </c>
      <c r="R65" s="284" t="s">
        <v>291</v>
      </c>
      <c r="S65" s="292" t="s">
        <v>475</v>
      </c>
      <c r="T65" s="320" t="s">
        <v>474</v>
      </c>
      <c r="AD65" s="3">
        <v>1</v>
      </c>
    </row>
    <row r="66" spans="1:30" ht="21" customHeight="1">
      <c r="A66" s="2"/>
      <c r="B66" s="294">
        <v>53</v>
      </c>
      <c r="C66" s="290"/>
      <c r="D66" s="289" t="str">
        <f t="shared" si="5"/>
        <v/>
      </c>
      <c r="E66" s="288" t="str" cm="1">
        <f t="array" ref="E66">IF(L66="","",IFERROR(_xlfn.TEXTJOIN(" • ",TRUE,_xlfn.UNIQUE(_xlfn._xlws.FILTER("⚠ "&amp;S14:S474,(Q14:Q474&lt;&gt;"")*ISNUMBER(SEARCH(" "&amp;Q14:Q474&amp;" "," "&amp;L66&amp;" "))))),""))</f>
        <v/>
      </c>
      <c r="F66" s="287" t="str">
        <f t="shared" si="13"/>
        <v>pecan</v>
      </c>
      <c r="G66" s="287" t="str">
        <f t="shared" si="14"/>
        <v>⚠ Fruits à coque</v>
      </c>
      <c r="H66" s="287" t="str">
        <f t="shared" si="15"/>
        <v/>
      </c>
      <c r="I66" s="287" t="str">
        <f t="shared" si="6"/>
        <v/>
      </c>
      <c r="J66" s="287" t="str">
        <f t="shared" si="7"/>
        <v/>
      </c>
      <c r="K66" s="287" t="str">
        <f t="shared" si="16"/>
        <v/>
      </c>
      <c r="L66" s="287" t="str">
        <f t="shared" si="8"/>
        <v/>
      </c>
      <c r="M66" s="287" t="str">
        <f t="shared" si="17"/>
        <v>pecan</v>
      </c>
      <c r="N66" s="287" t="str">
        <f t="shared" si="9"/>
        <v>pecan</v>
      </c>
      <c r="O66" s="287" t="str">
        <f t="shared" si="10"/>
        <v>pecan</v>
      </c>
      <c r="P66" s="293" t="s">
        <v>481</v>
      </c>
      <c r="Q66" s="285" t="str">
        <f t="shared" si="11"/>
        <v>pecan</v>
      </c>
      <c r="R66" s="284" t="s">
        <v>291</v>
      </c>
      <c r="S66" s="292" t="s">
        <v>475</v>
      </c>
      <c r="T66" s="320" t="s">
        <v>474</v>
      </c>
      <c r="AD66" s="3">
        <v>1</v>
      </c>
    </row>
    <row r="67" spans="1:30" ht="21" customHeight="1">
      <c r="A67" s="2"/>
      <c r="B67" s="294">
        <v>54</v>
      </c>
      <c r="C67" s="290"/>
      <c r="D67" s="289" t="str">
        <f t="shared" si="5"/>
        <v/>
      </c>
      <c r="E67" s="288" t="str" cm="1">
        <f t="array" ref="E67">IF(L67="","",IFERROR(_xlfn.TEXTJOIN(" • ",TRUE,_xlfn.UNIQUE(_xlfn._xlws.FILTER("⚠ "&amp;S14:S474,(Q14:Q474&lt;&gt;"")*ISNUMBER(SEARCH(" "&amp;Q14:Q474&amp;" "," "&amp;L67&amp;" "))))),""))</f>
        <v/>
      </c>
      <c r="F67" s="287" t="str">
        <f t="shared" si="13"/>
        <v>pistache</v>
      </c>
      <c r="G67" s="287" t="str">
        <f t="shared" si="14"/>
        <v>⚠ Fruits à coque</v>
      </c>
      <c r="H67" s="287" t="str">
        <f t="shared" si="15"/>
        <v/>
      </c>
      <c r="I67" s="287" t="str">
        <f t="shared" si="6"/>
        <v/>
      </c>
      <c r="J67" s="287" t="str">
        <f t="shared" si="7"/>
        <v/>
      </c>
      <c r="K67" s="287" t="str">
        <f t="shared" si="16"/>
        <v/>
      </c>
      <c r="L67" s="287" t="str">
        <f t="shared" si="8"/>
        <v/>
      </c>
      <c r="M67" s="287" t="str">
        <f t="shared" si="17"/>
        <v>pistache</v>
      </c>
      <c r="N67" s="287" t="str">
        <f t="shared" si="9"/>
        <v>pistache</v>
      </c>
      <c r="O67" s="287" t="str">
        <f t="shared" si="10"/>
        <v>pistache</v>
      </c>
      <c r="P67" s="293" t="s">
        <v>480</v>
      </c>
      <c r="Q67" s="285" t="str">
        <f t="shared" si="11"/>
        <v>pistache</v>
      </c>
      <c r="R67" s="284" t="s">
        <v>291</v>
      </c>
      <c r="S67" s="292" t="s">
        <v>475</v>
      </c>
      <c r="T67" s="320" t="s">
        <v>474</v>
      </c>
      <c r="AD67" s="3">
        <v>1</v>
      </c>
    </row>
    <row r="68" spans="1:30" ht="21" customHeight="1">
      <c r="A68" s="2"/>
      <c r="B68" s="294">
        <v>55</v>
      </c>
      <c r="C68" s="290"/>
      <c r="D68" s="289" t="str">
        <f t="shared" si="5"/>
        <v/>
      </c>
      <c r="E68" s="288" t="str" cm="1">
        <f t="array" ref="E68">IF(L68="","",IFERROR(_xlfn.TEXTJOIN(" • ",TRUE,_xlfn.UNIQUE(_xlfn._xlws.FILTER("⚠ "&amp;S14:S474,(Q14:Q474&lt;&gt;"")*ISNUMBER(SEARCH(" "&amp;Q14:Q474&amp;" "," "&amp;L68&amp;" "))))),""))</f>
        <v/>
      </c>
      <c r="F68" s="287" t="str">
        <f t="shared" si="13"/>
        <v>pistaches</v>
      </c>
      <c r="G68" s="287" t="str">
        <f t="shared" si="14"/>
        <v>⚠ Fruits à coque</v>
      </c>
      <c r="H68" s="287" t="str">
        <f t="shared" si="15"/>
        <v/>
      </c>
      <c r="I68" s="287" t="str">
        <f t="shared" si="6"/>
        <v/>
      </c>
      <c r="J68" s="287" t="str">
        <f t="shared" si="7"/>
        <v/>
      </c>
      <c r="K68" s="287" t="str">
        <f t="shared" si="16"/>
        <v/>
      </c>
      <c r="L68" s="287" t="str">
        <f t="shared" si="8"/>
        <v/>
      </c>
      <c r="M68" s="287" t="str">
        <f t="shared" si="17"/>
        <v>pistaches</v>
      </c>
      <c r="N68" s="287" t="str">
        <f t="shared" si="9"/>
        <v>pistaches</v>
      </c>
      <c r="O68" s="287" t="str">
        <f t="shared" si="10"/>
        <v>pistaches</v>
      </c>
      <c r="P68" s="293" t="s">
        <v>479</v>
      </c>
      <c r="Q68" s="285" t="str">
        <f t="shared" si="11"/>
        <v>pistaches</v>
      </c>
      <c r="R68" s="284" t="s">
        <v>291</v>
      </c>
      <c r="S68" s="292" t="s">
        <v>475</v>
      </c>
      <c r="T68" s="320" t="s">
        <v>474</v>
      </c>
      <c r="AD68" s="3">
        <v>1</v>
      </c>
    </row>
    <row r="69" spans="1:30" ht="21" customHeight="1">
      <c r="A69" s="2"/>
      <c r="B69" s="294">
        <v>56</v>
      </c>
      <c r="C69" s="290"/>
      <c r="D69" s="289" t="str">
        <f t="shared" si="5"/>
        <v/>
      </c>
      <c r="E69" s="288" t="str" cm="1">
        <f t="array" ref="E69">IF(L69="","",IFERROR(_xlfn.TEXTJOIN(" • ",TRUE,_xlfn.UNIQUE(_xlfn._xlws.FILTER("⚠ "&amp;S14:S474,(Q14:Q474&lt;&gt;"")*ISNUMBER(SEARCH(" "&amp;Q14:Q474&amp;" "," "&amp;L69&amp;" "))))),""))</f>
        <v/>
      </c>
      <c r="F69" s="287" t="str">
        <f t="shared" si="13"/>
        <v>pistachio</v>
      </c>
      <c r="G69" s="287" t="str">
        <f t="shared" si="14"/>
        <v>⚠ Fruits à coque</v>
      </c>
      <c r="H69" s="287" t="str">
        <f t="shared" si="15"/>
        <v/>
      </c>
      <c r="I69" s="287" t="str">
        <f t="shared" si="6"/>
        <v/>
      </c>
      <c r="J69" s="287" t="str">
        <f t="shared" si="7"/>
        <v/>
      </c>
      <c r="K69" s="287" t="str">
        <f t="shared" si="16"/>
        <v/>
      </c>
      <c r="L69" s="287" t="str">
        <f t="shared" si="8"/>
        <v/>
      </c>
      <c r="M69" s="287" t="str">
        <f t="shared" si="17"/>
        <v>pistachio</v>
      </c>
      <c r="N69" s="287" t="str">
        <f t="shared" si="9"/>
        <v>pistachio</v>
      </c>
      <c r="O69" s="287" t="str">
        <f t="shared" si="10"/>
        <v>pistachio</v>
      </c>
      <c r="P69" s="293" t="s">
        <v>478</v>
      </c>
      <c r="Q69" s="285" t="str">
        <f t="shared" si="11"/>
        <v>pistachio</v>
      </c>
      <c r="R69" s="284" t="s">
        <v>291</v>
      </c>
      <c r="S69" s="292" t="s">
        <v>475</v>
      </c>
      <c r="T69" s="320" t="s">
        <v>474</v>
      </c>
      <c r="AD69" s="3">
        <v>1</v>
      </c>
    </row>
    <row r="70" spans="1:30" ht="21" customHeight="1">
      <c r="A70" s="2"/>
      <c r="B70" s="294">
        <v>57</v>
      </c>
      <c r="C70" s="290"/>
      <c r="D70" s="289" t="str">
        <f t="shared" si="5"/>
        <v/>
      </c>
      <c r="E70" s="288" t="str" cm="1">
        <f t="array" ref="E70">IF(L70="","",IFERROR(_xlfn.TEXTJOIN(" • ",TRUE,_xlfn.UNIQUE(_xlfn._xlws.FILTER("⚠ "&amp;S14:S474,(Q14:Q474&lt;&gt;"")*ISNUMBER(SEARCH(" "&amp;Q14:Q474&amp;" "," "&amp;L70&amp;" "))))),""))</f>
        <v/>
      </c>
      <c r="F70" s="287" t="str">
        <f t="shared" si="13"/>
        <v>praline</v>
      </c>
      <c r="G70" s="287" t="str">
        <f t="shared" si="14"/>
        <v>⚠ Fruits à coque</v>
      </c>
      <c r="H70" s="287" t="str">
        <f t="shared" si="15"/>
        <v/>
      </c>
      <c r="I70" s="287" t="str">
        <f t="shared" si="6"/>
        <v/>
      </c>
      <c r="J70" s="287" t="str">
        <f t="shared" si="7"/>
        <v/>
      </c>
      <c r="K70" s="287" t="str">
        <f t="shared" si="16"/>
        <v/>
      </c>
      <c r="L70" s="287" t="str">
        <f t="shared" si="8"/>
        <v/>
      </c>
      <c r="M70" s="287" t="str">
        <f t="shared" si="17"/>
        <v>praline</v>
      </c>
      <c r="N70" s="287" t="str">
        <f t="shared" si="9"/>
        <v>praline</v>
      </c>
      <c r="O70" s="287" t="str">
        <f t="shared" si="10"/>
        <v>praline</v>
      </c>
      <c r="P70" s="293" t="s">
        <v>477</v>
      </c>
      <c r="Q70" s="285" t="str">
        <f t="shared" si="11"/>
        <v>praline</v>
      </c>
      <c r="R70" s="284" t="s">
        <v>291</v>
      </c>
      <c r="S70" s="292" t="s">
        <v>475</v>
      </c>
      <c r="T70" s="320" t="s">
        <v>474</v>
      </c>
      <c r="AD70" s="3">
        <v>1</v>
      </c>
    </row>
    <row r="71" spans="1:30" ht="21" customHeight="1">
      <c r="A71" s="2"/>
      <c r="B71" s="294">
        <v>58</v>
      </c>
      <c r="C71" s="290"/>
      <c r="D71" s="289" t="str">
        <f t="shared" si="5"/>
        <v/>
      </c>
      <c r="E71" s="288" t="str" cm="1">
        <f t="array" ref="E71">IF(L71="","",IFERROR(_xlfn.TEXTJOIN(" • ",TRUE,_xlfn.UNIQUE(_xlfn._xlws.FILTER("⚠ "&amp;S14:S474,(Q14:Q474&lt;&gt;"")*ISNUMBER(SEARCH(" "&amp;Q14:Q474&amp;" "," "&amp;L71&amp;" "))))),""))</f>
        <v/>
      </c>
      <c r="F71" s="287" t="str">
        <f t="shared" si="13"/>
        <v>walnut</v>
      </c>
      <c r="G71" s="287" t="str">
        <f t="shared" si="14"/>
        <v>⚠ Fruits à coque</v>
      </c>
      <c r="H71" s="287" t="str">
        <f t="shared" si="15"/>
        <v/>
      </c>
      <c r="I71" s="287" t="str">
        <f t="shared" si="6"/>
        <v/>
      </c>
      <c r="J71" s="287" t="str">
        <f t="shared" si="7"/>
        <v/>
      </c>
      <c r="K71" s="287" t="str">
        <f t="shared" si="16"/>
        <v/>
      </c>
      <c r="L71" s="287" t="str">
        <f t="shared" si="8"/>
        <v/>
      </c>
      <c r="M71" s="287" t="str">
        <f t="shared" si="17"/>
        <v>walnut</v>
      </c>
      <c r="N71" s="287" t="str">
        <f t="shared" si="9"/>
        <v>walnut</v>
      </c>
      <c r="O71" s="287" t="str">
        <f t="shared" si="10"/>
        <v>walnut</v>
      </c>
      <c r="P71" s="293" t="s">
        <v>476</v>
      </c>
      <c r="Q71" s="285" t="str">
        <f t="shared" si="11"/>
        <v>walnut</v>
      </c>
      <c r="R71" s="284" t="s">
        <v>291</v>
      </c>
      <c r="S71" s="292" t="s">
        <v>475</v>
      </c>
      <c r="T71" s="320" t="s">
        <v>474</v>
      </c>
      <c r="AD71" s="3">
        <v>1</v>
      </c>
    </row>
    <row r="72" spans="1:30" ht="21" customHeight="1">
      <c r="A72" s="2"/>
      <c r="B72" s="294">
        <v>59</v>
      </c>
      <c r="C72" s="290"/>
      <c r="D72" s="289" t="str">
        <f t="shared" si="5"/>
        <v/>
      </c>
      <c r="E72" s="288" t="str" cm="1">
        <f t="array" ref="E72">IF(L72="","",IFERROR(_xlfn.TEXTJOIN(" • ",TRUE,_xlfn.UNIQUE(_xlfn._xlws.FILTER("⚠ "&amp;S14:S474,(Q14:Q474&lt;&gt;"")*ISNUMBER(SEARCH(" "&amp;Q14:Q474&amp;" "," "&amp;L72&amp;" "))))),""))</f>
        <v/>
      </c>
      <c r="F72" s="287" t="str">
        <f t="shared" si="13"/>
        <v>avoine</v>
      </c>
      <c r="G72" s="287" t="str">
        <f t="shared" si="14"/>
        <v>⚠ Gluten</v>
      </c>
      <c r="H72" s="287" t="str">
        <f t="shared" si="15"/>
        <v/>
      </c>
      <c r="I72" s="287" t="str">
        <f t="shared" si="6"/>
        <v/>
      </c>
      <c r="J72" s="287" t="str">
        <f t="shared" si="7"/>
        <v/>
      </c>
      <c r="K72" s="287" t="str">
        <f t="shared" si="16"/>
        <v/>
      </c>
      <c r="L72" s="287" t="str">
        <f t="shared" si="8"/>
        <v/>
      </c>
      <c r="M72" s="287" t="str">
        <f t="shared" si="17"/>
        <v>avoine</v>
      </c>
      <c r="N72" s="287" t="str">
        <f t="shared" si="9"/>
        <v>avoine</v>
      </c>
      <c r="O72" s="287" t="str">
        <f t="shared" si="10"/>
        <v>avoine</v>
      </c>
      <c r="P72" s="293" t="s">
        <v>473</v>
      </c>
      <c r="Q72" s="285" t="str">
        <f t="shared" si="11"/>
        <v>avoine</v>
      </c>
      <c r="R72" s="284" t="s">
        <v>291</v>
      </c>
      <c r="S72" s="292" t="s">
        <v>433</v>
      </c>
      <c r="T72" s="303" t="s">
        <v>432</v>
      </c>
      <c r="AD72" s="3">
        <v>1</v>
      </c>
    </row>
    <row r="73" spans="1:30" ht="21" customHeight="1">
      <c r="A73" s="2"/>
      <c r="B73" s="294">
        <v>60</v>
      </c>
      <c r="C73" s="290"/>
      <c r="D73" s="289" t="str">
        <f t="shared" si="5"/>
        <v/>
      </c>
      <c r="E73" s="288" t="str" cm="1">
        <f t="array" ref="E73">IF(L73="","",IFERROR(_xlfn.TEXTJOIN(" • ",TRUE,_xlfn.UNIQUE(_xlfn._xlws.FILTER("⚠ "&amp;S14:S474,(Q14:Q474&lt;&gt;"")*ISNUMBER(SEARCH(" "&amp;Q14:Q474&amp;" "," "&amp;L73&amp;" "))))),""))</f>
        <v/>
      </c>
      <c r="F73" s="287" t="str">
        <f t="shared" si="13"/>
        <v>barley</v>
      </c>
      <c r="G73" s="287" t="str">
        <f t="shared" si="14"/>
        <v>⚠ Gluten</v>
      </c>
      <c r="H73" s="287" t="str">
        <f t="shared" si="15"/>
        <v/>
      </c>
      <c r="I73" s="287" t="str">
        <f t="shared" si="6"/>
        <v/>
      </c>
      <c r="J73" s="287" t="str">
        <f t="shared" si="7"/>
        <v/>
      </c>
      <c r="K73" s="287" t="str">
        <f t="shared" si="16"/>
        <v/>
      </c>
      <c r="L73" s="287" t="str">
        <f t="shared" si="8"/>
        <v/>
      </c>
      <c r="M73" s="287" t="str">
        <f t="shared" si="17"/>
        <v>barley</v>
      </c>
      <c r="N73" s="287" t="str">
        <f t="shared" si="9"/>
        <v>barley</v>
      </c>
      <c r="O73" s="287" t="str">
        <f t="shared" si="10"/>
        <v>barley</v>
      </c>
      <c r="P73" s="293" t="s">
        <v>472</v>
      </c>
      <c r="Q73" s="285" t="str">
        <f t="shared" si="11"/>
        <v>barley</v>
      </c>
      <c r="R73" s="284" t="s">
        <v>291</v>
      </c>
      <c r="S73" s="292" t="s">
        <v>433</v>
      </c>
      <c r="T73" s="303" t="s">
        <v>432</v>
      </c>
      <c r="AD73" s="3">
        <v>1</v>
      </c>
    </row>
    <row r="74" spans="1:30" ht="21" customHeight="1">
      <c r="A74" s="2"/>
      <c r="B74" s="294">
        <v>61</v>
      </c>
      <c r="C74" s="290"/>
      <c r="D74" s="289" t="str">
        <f t="shared" si="5"/>
        <v/>
      </c>
      <c r="E74" s="288" t="str" cm="1">
        <f t="array" ref="E74">IF(L74="","",IFERROR(_xlfn.TEXTJOIN(" • ",TRUE,_xlfn.UNIQUE(_xlfn._xlws.FILTER("⚠ "&amp;S14:S474,(Q14:Q474&lt;&gt;"")*ISNUMBER(SEARCH(" "&amp;Q14:Q474&amp;" "," "&amp;L74&amp;" "))))),""))</f>
        <v/>
      </c>
      <c r="F74" s="287" t="str">
        <f t="shared" si="13"/>
        <v>biscuit</v>
      </c>
      <c r="G74" s="287" t="str">
        <f t="shared" si="14"/>
        <v>⚠ Gluten</v>
      </c>
      <c r="H74" s="287" t="str">
        <f t="shared" si="15"/>
        <v/>
      </c>
      <c r="I74" s="287" t="str">
        <f t="shared" si="6"/>
        <v/>
      </c>
      <c r="J74" s="287" t="str">
        <f t="shared" si="7"/>
        <v/>
      </c>
      <c r="K74" s="287" t="str">
        <f t="shared" si="16"/>
        <v/>
      </c>
      <c r="L74" s="287" t="str">
        <f t="shared" si="8"/>
        <v/>
      </c>
      <c r="M74" s="287" t="str">
        <f t="shared" si="17"/>
        <v>biscuit</v>
      </c>
      <c r="N74" s="287" t="str">
        <f t="shared" si="9"/>
        <v>biscuit</v>
      </c>
      <c r="O74" s="287" t="str">
        <f t="shared" si="10"/>
        <v>biscuit</v>
      </c>
      <c r="P74" s="293" t="s">
        <v>471</v>
      </c>
      <c r="Q74" s="285" t="str">
        <f t="shared" si="11"/>
        <v>biscuit</v>
      </c>
      <c r="R74" s="284" t="s">
        <v>291</v>
      </c>
      <c r="S74" s="292" t="s">
        <v>433</v>
      </c>
      <c r="T74" s="303" t="s">
        <v>432</v>
      </c>
      <c r="AD74" s="3">
        <v>1</v>
      </c>
    </row>
    <row r="75" spans="1:30" ht="21" customHeight="1">
      <c r="A75" s="2"/>
      <c r="B75" s="294">
        <v>62</v>
      </c>
      <c r="C75" s="290"/>
      <c r="D75" s="289" t="str">
        <f t="shared" si="5"/>
        <v/>
      </c>
      <c r="E75" s="288" t="str" cm="1">
        <f t="array" ref="E75">IF(L75="","",IFERROR(_xlfn.TEXTJOIN(" • ",TRUE,_xlfn.UNIQUE(_xlfn._xlws.FILTER("⚠ "&amp;S14:S474,(Q14:Q474&lt;&gt;"")*ISNUMBER(SEARCH(" "&amp;Q14:Q474&amp;" "," "&amp;L75&amp;" "))))),""))</f>
        <v/>
      </c>
      <c r="F75" s="287" t="str">
        <f t="shared" si="13"/>
        <v>ble</v>
      </c>
      <c r="G75" s="287" t="str">
        <f t="shared" si="14"/>
        <v>⚠ Gluten</v>
      </c>
      <c r="H75" s="287" t="str">
        <f t="shared" si="15"/>
        <v/>
      </c>
      <c r="I75" s="287" t="str">
        <f t="shared" si="6"/>
        <v/>
      </c>
      <c r="J75" s="287" t="str">
        <f t="shared" si="7"/>
        <v/>
      </c>
      <c r="K75" s="287" t="str">
        <f t="shared" si="16"/>
        <v/>
      </c>
      <c r="L75" s="287" t="str">
        <f t="shared" si="8"/>
        <v/>
      </c>
      <c r="M75" s="287" t="str">
        <f t="shared" si="17"/>
        <v>ble</v>
      </c>
      <c r="N75" s="287" t="str">
        <f t="shared" si="9"/>
        <v>ble</v>
      </c>
      <c r="O75" s="287" t="str">
        <f t="shared" si="10"/>
        <v>ble</v>
      </c>
      <c r="P75" s="293" t="s">
        <v>470</v>
      </c>
      <c r="Q75" s="285" t="str">
        <f t="shared" si="11"/>
        <v>ble</v>
      </c>
      <c r="R75" s="284" t="s">
        <v>291</v>
      </c>
      <c r="S75" s="292" t="s">
        <v>433</v>
      </c>
      <c r="T75" s="303" t="s">
        <v>432</v>
      </c>
      <c r="AD75" s="3">
        <v>1</v>
      </c>
    </row>
    <row r="76" spans="1:30" ht="21" customHeight="1">
      <c r="A76" s="2"/>
      <c r="B76" s="294">
        <v>63</v>
      </c>
      <c r="C76" s="290"/>
      <c r="D76" s="289" t="str">
        <f t="shared" si="5"/>
        <v/>
      </c>
      <c r="E76" s="288" t="str" cm="1">
        <f t="array" ref="E76">IF(L76="","",IFERROR(_xlfn.TEXTJOIN(" • ",TRUE,_xlfn.UNIQUE(_xlfn._xlws.FILTER("⚠ "&amp;S14:S474,(Q14:Q474&lt;&gt;"")*ISNUMBER(SEARCH(" "&amp;Q14:Q474&amp;" "," "&amp;L76&amp;" "))))),""))</f>
        <v/>
      </c>
      <c r="F76" s="287" t="str">
        <f t="shared" si="13"/>
        <v>ble</v>
      </c>
      <c r="G76" s="287" t="str">
        <f t="shared" si="14"/>
        <v>⚠ Gluten</v>
      </c>
      <c r="H76" s="287" t="str">
        <f t="shared" si="15"/>
        <v/>
      </c>
      <c r="I76" s="287" t="str">
        <f t="shared" si="6"/>
        <v/>
      </c>
      <c r="J76" s="287" t="str">
        <f t="shared" si="7"/>
        <v/>
      </c>
      <c r="K76" s="287" t="str">
        <f t="shared" si="16"/>
        <v/>
      </c>
      <c r="L76" s="287" t="str">
        <f t="shared" si="8"/>
        <v/>
      </c>
      <c r="M76" s="287" t="str">
        <f t="shared" si="17"/>
        <v>blé</v>
      </c>
      <c r="N76" s="287" t="str">
        <f t="shared" si="9"/>
        <v>ble</v>
      </c>
      <c r="O76" s="287" t="str">
        <f t="shared" si="10"/>
        <v>ble</v>
      </c>
      <c r="P76" s="293" t="s">
        <v>469</v>
      </c>
      <c r="Q76" s="285" t="str">
        <f t="shared" si="11"/>
        <v>blé</v>
      </c>
      <c r="R76" s="284" t="s">
        <v>291</v>
      </c>
      <c r="S76" s="292" t="s">
        <v>433</v>
      </c>
      <c r="T76" s="303" t="s">
        <v>432</v>
      </c>
      <c r="AD76" s="3">
        <v>1</v>
      </c>
    </row>
    <row r="77" spans="1:30" ht="21" customHeight="1">
      <c r="A77" s="2"/>
      <c r="B77" s="294">
        <v>64</v>
      </c>
      <c r="C77" s="290"/>
      <c r="D77" s="289" t="str">
        <f t="shared" si="5"/>
        <v/>
      </c>
      <c r="E77" s="288" t="str" cm="1">
        <f t="array" ref="E77">IF(L77="","",IFERROR(_xlfn.TEXTJOIN(" • ",TRUE,_xlfn.UNIQUE(_xlfn._xlws.FILTER("⚠ "&amp;S14:S474,(Q14:Q474&lt;&gt;"")*ISNUMBER(SEARCH(" "&amp;Q14:Q474&amp;" "," "&amp;L77&amp;" "))))),""))</f>
        <v/>
      </c>
      <c r="F77" s="287" t="str">
        <f t="shared" si="13"/>
        <v>boulgour</v>
      </c>
      <c r="G77" s="287" t="str">
        <f t="shared" si="14"/>
        <v>⚠ Gluten</v>
      </c>
      <c r="H77" s="287" t="str">
        <f t="shared" si="15"/>
        <v/>
      </c>
      <c r="I77" s="287" t="str">
        <f t="shared" si="6"/>
        <v/>
      </c>
      <c r="J77" s="287" t="str">
        <f t="shared" si="7"/>
        <v/>
      </c>
      <c r="K77" s="287" t="str">
        <f t="shared" si="16"/>
        <v/>
      </c>
      <c r="L77" s="287" t="str">
        <f t="shared" si="8"/>
        <v/>
      </c>
      <c r="M77" s="287" t="str">
        <f t="shared" si="17"/>
        <v>boulgour</v>
      </c>
      <c r="N77" s="287" t="str">
        <f t="shared" si="9"/>
        <v>boulgour</v>
      </c>
      <c r="O77" s="287" t="str">
        <f t="shared" si="10"/>
        <v>boulgour</v>
      </c>
      <c r="P77" s="293" t="s">
        <v>468</v>
      </c>
      <c r="Q77" s="285" t="str">
        <f t="shared" si="11"/>
        <v>boulgour</v>
      </c>
      <c r="R77" s="284" t="s">
        <v>291</v>
      </c>
      <c r="S77" s="292" t="s">
        <v>433</v>
      </c>
      <c r="T77" s="303" t="s">
        <v>432</v>
      </c>
      <c r="AD77" s="3">
        <v>1</v>
      </c>
    </row>
    <row r="78" spans="1:30" ht="21" customHeight="1">
      <c r="A78" s="2"/>
      <c r="B78" s="294">
        <v>65</v>
      </c>
      <c r="C78" s="290"/>
      <c r="D78" s="289" t="str">
        <f t="shared" ref="D78:D141" si="18">IF(C78="","",IF(E78="",C78,C78&amp;" *"))</f>
        <v/>
      </c>
      <c r="E78" s="288" t="str" cm="1">
        <f t="array" ref="E78">IF(L78="","",IFERROR(_xlfn.TEXTJOIN(" • ",TRUE,_xlfn.UNIQUE(_xlfn._xlws.FILTER("⚠ "&amp;S14:S474,(Q14:Q474&lt;&gt;"")*ISNUMBER(SEARCH(" "&amp;Q14:Q474&amp;" "," "&amp;L78&amp;" "))))),""))</f>
        <v/>
      </c>
      <c r="F78" s="287" t="str">
        <f t="shared" si="13"/>
        <v>cereales contenant du gluten</v>
      </c>
      <c r="G78" s="287" t="str">
        <f t="shared" si="14"/>
        <v>⚠ Gluten</v>
      </c>
      <c r="H78" s="287" t="str">
        <f t="shared" si="15"/>
        <v/>
      </c>
      <c r="I78" s="287" t="str">
        <f t="shared" ref="I78:I141" si="19">IF(H78="","",SUBSTITUTE(SUBSTITUTE(SUBSTITUTE(SUBSTITUTE(SUBSTITUTE(SUBSTITUTE(SUBSTITUTE(SUBSTITUTE(H78,"è","e"),"é","e"),"ê","e"),"ë","e"),"ì","i"),"í","i"),"î","i"),"ï","i"))</f>
        <v/>
      </c>
      <c r="J78" s="287" t="str">
        <f t="shared" ref="J78:J141" si="20">IF(I78="","",TRIM(SUBSTITUTE(SUBSTITUTE(SUBSTITUTE(SUBSTITUTE(SUBSTITUTE(SUBSTITUTE(SUBSTITUTE(SUBSTITUTE(SUBSTITUTE(SUBSTITUTE(SUBSTITUTE(SUBSTITUTE(I78,"ò","o"),"ó","o"),"ô","o"),"ö","o"),"õ","o"),"ù","u"),"ú","u"),"û","u"),"ü","u"),"ý","y"),"ÿ","y"),"ñ","n")))</f>
        <v/>
      </c>
      <c r="K78" s="287" t="str">
        <f t="shared" si="16"/>
        <v/>
      </c>
      <c r="L78" s="287" t="str">
        <f t="shared" ref="L78:L141" si="21">IF(C78="","",LOWER(TRIM(CLEAN(SUBSTITUTE(SUBSTITUTE(SUBSTITUTE(SUBSTITUTE(SUBSTITUTE(SUBSTITUTE(SUBSTITUTE(SUBSTITUTE(SUBSTITUTE(SUBSTITUTE(SUBSTITUTE(SUBSTITUTE(SUBSTITUTE(SUBSTITUTE(SUBSTITUTE(SUBSTITUTE(SUBSTITUTE(SUBSTITUTE(SUBSTITUTE(SUBSTITUTE(SUBSTITUTE(SUBSTITUTE(C78,CHAR(160)," "),CHAR(9)," "),CHAR(10)," "),CHAR(13)," "),"—"," "),"–"," "),"’"," "),"'"," "),""""," "),","," "),"."," "),";"," "),":"," "),"!"," "),"?"," "),"…"," "),"/"," "),"-"," "),"("," "),")"," "),"«"," "),"»"," ")))))</f>
        <v/>
      </c>
      <c r="M78" s="287" t="str">
        <f t="shared" si="17"/>
        <v>céréales contenant du gluten</v>
      </c>
      <c r="N78" s="287" t="str">
        <f t="shared" ref="N78:N141" si="22">IF(M78="","",SUBSTITUTE(SUBSTITUTE(SUBSTITUTE(SUBSTITUTE(SUBSTITUTE(SUBSTITUTE(SUBSTITUTE(SUBSTITUTE(M78,"è","e"),"é","e"),"ê","e"),"ë","e"),"ì","i"),"í","i"),"î","i"),"ï","i"))</f>
        <v>cereales contenant du gluten</v>
      </c>
      <c r="O78" s="287" t="str">
        <f t="shared" ref="O78:O141" si="23">IF(N78="","",TRIM(SUBSTITUTE(SUBSTITUTE(SUBSTITUTE(SUBSTITUTE(SUBSTITUTE(SUBSTITUTE(SUBSTITUTE(SUBSTITUTE(SUBSTITUTE(SUBSTITUTE(SUBSTITUTE(SUBSTITUTE(N78,"ò","o"),"ó","o"),"ô","o"),"ö","o"),"õ","o"),"ù","u"),"ú","u"),"û","u"),"ü","u"),"ý","y"),"ÿ","y"),"ñ","n")))</f>
        <v>cereales contenant du gluten</v>
      </c>
      <c r="P78" s="293" t="s">
        <v>467</v>
      </c>
      <c r="Q78" s="285" t="str">
        <f t="shared" ref="Q78:Q141" si="24">IF(P78="","",LOWER(TRIM(CLEAN(SUBSTITUTE(SUBSTITUTE(SUBSTITUTE(SUBSTITUTE(SUBSTITUTE(SUBSTITUTE(SUBSTITUTE(SUBSTITUTE(SUBSTITUTE(SUBSTITUTE(SUBSTITUTE(SUBSTITUTE(SUBSTITUTE(SUBSTITUTE(SUBSTITUTE(SUBSTITUTE(SUBSTITUTE(SUBSTITUTE(SUBSTITUTE(SUBSTITUTE(SUBSTITUTE(SUBSTITUTE(P78,CHAR(160)," "),CHAR(9)," "),CHAR(10)," "),CHAR(13)," "),"—"," "),"–"," "),"’"," "),"'"," "),""""," "),","," "),"."," "),";"," "),":"," "),"!"," "),"?"," "),"…"," "),"/"," "),"-"," "),"("," "),")"," "),"«"," "),"»"," ")))))</f>
        <v>céréales contenant du gluten</v>
      </c>
      <c r="R78" s="284" t="s">
        <v>291</v>
      </c>
      <c r="S78" s="292" t="s">
        <v>433</v>
      </c>
      <c r="T78" s="303" t="s">
        <v>432</v>
      </c>
      <c r="AD78" s="3">
        <v>1</v>
      </c>
    </row>
    <row r="79" spans="1:30" ht="21" customHeight="1">
      <c r="A79" s="2"/>
      <c r="B79" s="294">
        <v>66</v>
      </c>
      <c r="C79" s="290"/>
      <c r="D79" s="289" t="str">
        <f t="shared" si="18"/>
        <v/>
      </c>
      <c r="E79" s="288" t="str" cm="1">
        <f t="array" ref="E79">IF(L79="","",IFERROR(_xlfn.TEXTJOIN(" • ",TRUE,_xlfn.UNIQUE(_xlfn._xlws.FILTER("⚠ "&amp;S14:S474,(Q14:Q474&lt;&gt;"")*ISNUMBER(SEARCH(" "&amp;Q14:Q474&amp;" "," "&amp;L79&amp;" "))))),""))</f>
        <v/>
      </c>
      <c r="F79" s="287" t="str">
        <f t="shared" si="13"/>
        <v>chapelure</v>
      </c>
      <c r="G79" s="287" t="str">
        <f t="shared" si="14"/>
        <v>⚠ Gluten</v>
      </c>
      <c r="H79" s="287" t="str">
        <f t="shared" si="15"/>
        <v/>
      </c>
      <c r="I79" s="287" t="str">
        <f t="shared" si="19"/>
        <v/>
      </c>
      <c r="J79" s="287" t="str">
        <f t="shared" si="20"/>
        <v/>
      </c>
      <c r="K79" s="287" t="str">
        <f t="shared" si="16"/>
        <v/>
      </c>
      <c r="L79" s="287" t="str">
        <f t="shared" si="21"/>
        <v/>
      </c>
      <c r="M79" s="287" t="str">
        <f t="shared" si="17"/>
        <v>chapelure</v>
      </c>
      <c r="N79" s="287" t="str">
        <f t="shared" si="22"/>
        <v>chapelure</v>
      </c>
      <c r="O79" s="287" t="str">
        <f t="shared" si="23"/>
        <v>chapelure</v>
      </c>
      <c r="P79" s="293" t="s">
        <v>466</v>
      </c>
      <c r="Q79" s="285" t="str">
        <f t="shared" si="24"/>
        <v>chapelure</v>
      </c>
      <c r="R79" s="284" t="s">
        <v>291</v>
      </c>
      <c r="S79" s="292" t="s">
        <v>433</v>
      </c>
      <c r="T79" s="303" t="s">
        <v>432</v>
      </c>
      <c r="AD79" s="3">
        <v>1</v>
      </c>
    </row>
    <row r="80" spans="1:30" ht="21" customHeight="1">
      <c r="A80" s="2"/>
      <c r="B80" s="294">
        <v>67</v>
      </c>
      <c r="C80" s="290"/>
      <c r="D80" s="289" t="str">
        <f t="shared" si="18"/>
        <v/>
      </c>
      <c r="E80" s="288" t="str" cm="1">
        <f t="array" ref="E80">IF(L80="","",IFERROR(_xlfn.TEXTJOIN(" • ",TRUE,_xlfn.UNIQUE(_xlfn._xlws.FILTER("⚠ "&amp;S14:S474,(Q14:Q474&lt;&gt;"")*ISNUMBER(SEARCH(" "&amp;Q14:Q474&amp;" "," "&amp;L80&amp;" "))))),""))</f>
        <v/>
      </c>
      <c r="F80" s="287" t="str">
        <f t="shared" ref="F80:F143" si="25">IF(Q80="","",O80)</f>
        <v>cookie</v>
      </c>
      <c r="G80" s="287" t="str">
        <f t="shared" ref="G80:G143" si="26">IF(S80="","",R80&amp;" "&amp;S80)</f>
        <v>⚠ Gluten</v>
      </c>
      <c r="H80" s="287" t="str">
        <f t="shared" ref="H80:H143" si="27">IF(L80="","",SUBSTITUTE(SUBSTITUTE(SUBSTITUTE(SUBSTITUTE(SUBSTITUTE(SUBSTITUTE(SUBSTITUTE(SUBSTITUTE(SUBSTITUTE(LOWER(L80),"œ","oe"),"æ","ae"),"à","a"),"â","a"),"ä","a"),"á","a"),"ã","a"),"å","a"),"ç","c"))</f>
        <v/>
      </c>
      <c r="I80" s="287" t="str">
        <f t="shared" si="19"/>
        <v/>
      </c>
      <c r="J80" s="287" t="str">
        <f t="shared" si="20"/>
        <v/>
      </c>
      <c r="K80" s="287" t="str">
        <f t="shared" ref="K80:K143" si="28">IF(L80="","",J80)</f>
        <v/>
      </c>
      <c r="L80" s="287" t="str">
        <f t="shared" si="21"/>
        <v/>
      </c>
      <c r="M80" s="287" t="str">
        <f t="shared" ref="M80:M143" si="29">IF(Q80="","",SUBSTITUTE(SUBSTITUTE(SUBSTITUTE(SUBSTITUTE(SUBSTITUTE(SUBSTITUTE(SUBSTITUTE(SUBSTITUTE(SUBSTITUTE(LOWER(Q80),"œ","oe"),"æ","ae"),"à","a"),"â","a"),"ä","a"),"á","a"),"ã","a"),"å","a"),"ç","c"))</f>
        <v>cookie</v>
      </c>
      <c r="N80" s="287" t="str">
        <f t="shared" si="22"/>
        <v>cookie</v>
      </c>
      <c r="O80" s="287" t="str">
        <f t="shared" si="23"/>
        <v>cookie</v>
      </c>
      <c r="P80" s="293" t="s">
        <v>465</v>
      </c>
      <c r="Q80" s="285" t="str">
        <f t="shared" si="24"/>
        <v>cookie</v>
      </c>
      <c r="R80" s="284" t="s">
        <v>291</v>
      </c>
      <c r="S80" s="292" t="s">
        <v>433</v>
      </c>
      <c r="T80" s="303" t="s">
        <v>432</v>
      </c>
      <c r="AD80" s="3">
        <v>1</v>
      </c>
    </row>
    <row r="81" spans="1:30" ht="21" customHeight="1">
      <c r="A81" s="2"/>
      <c r="B81" s="294">
        <v>68</v>
      </c>
      <c r="C81" s="290"/>
      <c r="D81" s="289" t="str">
        <f t="shared" si="18"/>
        <v/>
      </c>
      <c r="E81" s="288" t="str" cm="1">
        <f t="array" ref="E81">IF(L81="","",IFERROR(_xlfn.TEXTJOIN(" • ",TRUE,_xlfn.UNIQUE(_xlfn._xlws.FILTER("⚠ "&amp;S14:S474,(Q14:Q474&lt;&gt;"")*ISNUMBER(SEARCH(" "&amp;Q14:Q474&amp;" "," "&amp;L81&amp;" "))))),""))</f>
        <v/>
      </c>
      <c r="F81" s="287" t="str">
        <f t="shared" si="25"/>
        <v>couscous</v>
      </c>
      <c r="G81" s="287" t="str">
        <f t="shared" si="26"/>
        <v>⚠ Gluten</v>
      </c>
      <c r="H81" s="287" t="str">
        <f t="shared" si="27"/>
        <v/>
      </c>
      <c r="I81" s="287" t="str">
        <f t="shared" si="19"/>
        <v/>
      </c>
      <c r="J81" s="287" t="str">
        <f t="shared" si="20"/>
        <v/>
      </c>
      <c r="K81" s="287" t="str">
        <f t="shared" si="28"/>
        <v/>
      </c>
      <c r="L81" s="287" t="str">
        <f t="shared" si="21"/>
        <v/>
      </c>
      <c r="M81" s="287" t="str">
        <f t="shared" si="29"/>
        <v>couscous</v>
      </c>
      <c r="N81" s="287" t="str">
        <f t="shared" si="22"/>
        <v>couscous</v>
      </c>
      <c r="O81" s="287" t="str">
        <f t="shared" si="23"/>
        <v>couscous</v>
      </c>
      <c r="P81" s="293" t="s">
        <v>464</v>
      </c>
      <c r="Q81" s="285" t="str">
        <f t="shared" si="24"/>
        <v>couscous</v>
      </c>
      <c r="R81" s="284" t="s">
        <v>291</v>
      </c>
      <c r="S81" s="292" t="s">
        <v>433</v>
      </c>
      <c r="T81" s="303" t="s">
        <v>432</v>
      </c>
      <c r="AD81" s="3">
        <v>1</v>
      </c>
    </row>
    <row r="82" spans="1:30" ht="21" customHeight="1">
      <c r="A82" s="2"/>
      <c r="B82" s="294">
        <v>69</v>
      </c>
      <c r="C82" s="290"/>
      <c r="D82" s="289" t="str">
        <f t="shared" si="18"/>
        <v/>
      </c>
      <c r="E82" s="288" t="str" cm="1">
        <f t="array" ref="E82">IF(L82="","",IFERROR(_xlfn.TEXTJOIN(" • ",TRUE,_xlfn.UNIQUE(_xlfn._xlws.FILTER("⚠ "&amp;S14:S474,(Q14:Q474&lt;&gt;"")*ISNUMBER(SEARCH(" "&amp;Q14:Q474&amp;" "," "&amp;L82&amp;" "))))),""))</f>
        <v/>
      </c>
      <c r="F82" s="287" t="str">
        <f t="shared" si="25"/>
        <v>crouton</v>
      </c>
      <c r="G82" s="287" t="str">
        <f t="shared" si="26"/>
        <v>⚠ Gluten</v>
      </c>
      <c r="H82" s="287" t="str">
        <f t="shared" si="27"/>
        <v/>
      </c>
      <c r="I82" s="287" t="str">
        <f t="shared" si="19"/>
        <v/>
      </c>
      <c r="J82" s="287" t="str">
        <f t="shared" si="20"/>
        <v/>
      </c>
      <c r="K82" s="287" t="str">
        <f t="shared" si="28"/>
        <v/>
      </c>
      <c r="L82" s="287" t="str">
        <f t="shared" si="21"/>
        <v/>
      </c>
      <c r="M82" s="287" t="str">
        <f t="shared" si="29"/>
        <v>crouton</v>
      </c>
      <c r="N82" s="287" t="str">
        <f t="shared" si="22"/>
        <v>crouton</v>
      </c>
      <c r="O82" s="287" t="str">
        <f t="shared" si="23"/>
        <v>crouton</v>
      </c>
      <c r="P82" s="293" t="s">
        <v>463</v>
      </c>
      <c r="Q82" s="285" t="str">
        <f t="shared" si="24"/>
        <v>crouton</v>
      </c>
      <c r="R82" s="284" t="s">
        <v>291</v>
      </c>
      <c r="S82" s="292" t="s">
        <v>433</v>
      </c>
      <c r="T82" s="303" t="s">
        <v>432</v>
      </c>
      <c r="AD82" s="3">
        <v>1</v>
      </c>
    </row>
    <row r="83" spans="1:30" ht="21" customHeight="1">
      <c r="A83" s="2"/>
      <c r="B83" s="294">
        <v>70</v>
      </c>
      <c r="C83" s="290"/>
      <c r="D83" s="289" t="str">
        <f t="shared" si="18"/>
        <v/>
      </c>
      <c r="E83" s="288" t="str" cm="1">
        <f t="array" ref="E83">IF(L83="","",IFERROR(_xlfn.TEXTJOIN(" • ",TRUE,_xlfn.UNIQUE(_xlfn._xlws.FILTER("⚠ "&amp;S14:S474,(Q14:Q474&lt;&gt;"")*ISNUMBER(SEARCH(" "&amp;Q14:Q474&amp;" "," "&amp;L83&amp;" "))))),""))</f>
        <v/>
      </c>
      <c r="F83" s="287" t="str">
        <f t="shared" si="25"/>
        <v>durum</v>
      </c>
      <c r="G83" s="287" t="str">
        <f t="shared" si="26"/>
        <v>⚠ Gluten</v>
      </c>
      <c r="H83" s="287" t="str">
        <f t="shared" si="27"/>
        <v/>
      </c>
      <c r="I83" s="287" t="str">
        <f t="shared" si="19"/>
        <v/>
      </c>
      <c r="J83" s="287" t="str">
        <f t="shared" si="20"/>
        <v/>
      </c>
      <c r="K83" s="287" t="str">
        <f t="shared" si="28"/>
        <v/>
      </c>
      <c r="L83" s="287" t="str">
        <f t="shared" si="21"/>
        <v/>
      </c>
      <c r="M83" s="287" t="str">
        <f t="shared" si="29"/>
        <v>durum</v>
      </c>
      <c r="N83" s="287" t="str">
        <f t="shared" si="22"/>
        <v>durum</v>
      </c>
      <c r="O83" s="287" t="str">
        <f t="shared" si="23"/>
        <v>durum</v>
      </c>
      <c r="P83" s="293" t="s">
        <v>462</v>
      </c>
      <c r="Q83" s="285" t="str">
        <f t="shared" si="24"/>
        <v>durum</v>
      </c>
      <c r="R83" s="284" t="s">
        <v>291</v>
      </c>
      <c r="S83" s="292" t="s">
        <v>433</v>
      </c>
      <c r="T83" s="303" t="s">
        <v>432</v>
      </c>
      <c r="AD83" s="3">
        <v>1</v>
      </c>
    </row>
    <row r="84" spans="1:30" ht="21" customHeight="1">
      <c r="A84" s="2"/>
      <c r="B84" s="294">
        <v>71</v>
      </c>
      <c r="C84" s="290"/>
      <c r="D84" s="289" t="str">
        <f t="shared" si="18"/>
        <v/>
      </c>
      <c r="E84" s="288" t="str" cm="1">
        <f t="array" ref="E84">IF(L84="","",IFERROR(_xlfn.TEXTJOIN(" • ",TRUE,_xlfn.UNIQUE(_xlfn._xlws.FILTER("⚠ "&amp;S14:S474,(Q14:Q474&lt;&gt;"")*ISNUMBER(SEARCH(" "&amp;Q14:Q474&amp;" "," "&amp;L84&amp;" "))))),""))</f>
        <v/>
      </c>
      <c r="F84" s="287" t="str">
        <f t="shared" si="25"/>
        <v>epeautre</v>
      </c>
      <c r="G84" s="287" t="str">
        <f t="shared" si="26"/>
        <v>⚠ Gluten</v>
      </c>
      <c r="H84" s="287" t="str">
        <f t="shared" si="27"/>
        <v/>
      </c>
      <c r="I84" s="287" t="str">
        <f t="shared" si="19"/>
        <v/>
      </c>
      <c r="J84" s="287" t="str">
        <f t="shared" si="20"/>
        <v/>
      </c>
      <c r="K84" s="287" t="str">
        <f t="shared" si="28"/>
        <v/>
      </c>
      <c r="L84" s="287" t="str">
        <f t="shared" si="21"/>
        <v/>
      </c>
      <c r="M84" s="287" t="str">
        <f t="shared" si="29"/>
        <v>epeautre</v>
      </c>
      <c r="N84" s="287" t="str">
        <f t="shared" si="22"/>
        <v>epeautre</v>
      </c>
      <c r="O84" s="287" t="str">
        <f t="shared" si="23"/>
        <v>epeautre</v>
      </c>
      <c r="P84" s="293" t="s">
        <v>461</v>
      </c>
      <c r="Q84" s="285" t="str">
        <f t="shared" si="24"/>
        <v>epeautre</v>
      </c>
      <c r="R84" s="284" t="s">
        <v>291</v>
      </c>
      <c r="S84" s="292" t="s">
        <v>433</v>
      </c>
      <c r="T84" s="303" t="s">
        <v>432</v>
      </c>
      <c r="AD84" s="3">
        <v>1</v>
      </c>
    </row>
    <row r="85" spans="1:30" ht="21" customHeight="1">
      <c r="A85" s="2"/>
      <c r="B85" s="294">
        <v>72</v>
      </c>
      <c r="C85" s="290"/>
      <c r="D85" s="289" t="str">
        <f t="shared" si="18"/>
        <v/>
      </c>
      <c r="E85" s="288" t="str" cm="1">
        <f t="array" ref="E85">IF(L85="","",IFERROR(_xlfn.TEXTJOIN(" • ",TRUE,_xlfn.UNIQUE(_xlfn._xlws.FILTER("⚠ "&amp;S14:S474,(Q14:Q474&lt;&gt;"")*ISNUMBER(SEARCH(" "&amp;Q14:Q474&amp;" "," "&amp;L85&amp;" "))))),""))</f>
        <v/>
      </c>
      <c r="F85" s="287" t="str">
        <f t="shared" si="25"/>
        <v>farine</v>
      </c>
      <c r="G85" s="287" t="str">
        <f t="shared" si="26"/>
        <v>⚠ Gluten</v>
      </c>
      <c r="H85" s="287" t="str">
        <f t="shared" si="27"/>
        <v/>
      </c>
      <c r="I85" s="287" t="str">
        <f t="shared" si="19"/>
        <v/>
      </c>
      <c r="J85" s="287" t="str">
        <f t="shared" si="20"/>
        <v/>
      </c>
      <c r="K85" s="287" t="str">
        <f t="shared" si="28"/>
        <v/>
      </c>
      <c r="L85" s="287" t="str">
        <f t="shared" si="21"/>
        <v/>
      </c>
      <c r="M85" s="287" t="str">
        <f t="shared" si="29"/>
        <v>farine</v>
      </c>
      <c r="N85" s="287" t="str">
        <f t="shared" si="22"/>
        <v>farine</v>
      </c>
      <c r="O85" s="287" t="str">
        <f t="shared" si="23"/>
        <v>farine</v>
      </c>
      <c r="P85" s="293" t="s">
        <v>460</v>
      </c>
      <c r="Q85" s="285" t="str">
        <f t="shared" si="24"/>
        <v>farine</v>
      </c>
      <c r="R85" s="284" t="s">
        <v>291</v>
      </c>
      <c r="S85" s="292" t="s">
        <v>433</v>
      </c>
      <c r="T85" s="303" t="s">
        <v>432</v>
      </c>
      <c r="AD85" s="3">
        <v>1</v>
      </c>
    </row>
    <row r="86" spans="1:30" ht="21" customHeight="1">
      <c r="A86" s="2"/>
      <c r="B86" s="294">
        <v>73</v>
      </c>
      <c r="C86" s="290"/>
      <c r="D86" s="289" t="str">
        <f t="shared" si="18"/>
        <v/>
      </c>
      <c r="E86" s="288" t="str" cm="1">
        <f t="array" ref="E86">IF(L86="","",IFERROR(_xlfn.TEXTJOIN(" • ",TRUE,_xlfn.UNIQUE(_xlfn._xlws.FILTER("⚠ "&amp;S14:S474,(Q14:Q474&lt;&gt;"")*ISNUMBER(SEARCH(" "&amp;Q14:Q474&amp;" "," "&amp;L86&amp;" "))))),""))</f>
        <v/>
      </c>
      <c r="F86" s="287" t="str">
        <f t="shared" si="25"/>
        <v>froment</v>
      </c>
      <c r="G86" s="287" t="str">
        <f t="shared" si="26"/>
        <v>⚠ Gluten</v>
      </c>
      <c r="H86" s="287" t="str">
        <f t="shared" si="27"/>
        <v/>
      </c>
      <c r="I86" s="287" t="str">
        <f t="shared" si="19"/>
        <v/>
      </c>
      <c r="J86" s="287" t="str">
        <f t="shared" si="20"/>
        <v/>
      </c>
      <c r="K86" s="287" t="str">
        <f t="shared" si="28"/>
        <v/>
      </c>
      <c r="L86" s="287" t="str">
        <f t="shared" si="21"/>
        <v/>
      </c>
      <c r="M86" s="287" t="str">
        <f t="shared" si="29"/>
        <v>froment</v>
      </c>
      <c r="N86" s="287" t="str">
        <f t="shared" si="22"/>
        <v>froment</v>
      </c>
      <c r="O86" s="287" t="str">
        <f t="shared" si="23"/>
        <v>froment</v>
      </c>
      <c r="P86" s="293" t="s">
        <v>459</v>
      </c>
      <c r="Q86" s="285" t="str">
        <f t="shared" si="24"/>
        <v>froment</v>
      </c>
      <c r="R86" s="284" t="s">
        <v>291</v>
      </c>
      <c r="S86" s="292" t="s">
        <v>433</v>
      </c>
      <c r="T86" s="303" t="s">
        <v>432</v>
      </c>
      <c r="AD86" s="3">
        <v>1</v>
      </c>
    </row>
    <row r="87" spans="1:30" ht="21" customHeight="1">
      <c r="A87" s="2"/>
      <c r="B87" s="294">
        <v>74</v>
      </c>
      <c r="C87" s="290"/>
      <c r="D87" s="289" t="str">
        <f t="shared" si="18"/>
        <v/>
      </c>
      <c r="E87" s="288" t="str" cm="1">
        <f t="array" ref="E87">IF(L87="","",IFERROR(_xlfn.TEXTJOIN(" • ",TRUE,_xlfn.UNIQUE(_xlfn._xlws.FILTER("⚠ "&amp;S14:S474,(Q14:Q474&lt;&gt;"")*ISNUMBER(SEARCH(" "&amp;Q14:Q474&amp;" "," "&amp;L87&amp;" "))))),""))</f>
        <v/>
      </c>
      <c r="F87" s="287" t="str">
        <f t="shared" si="25"/>
        <v>fruits a coque</v>
      </c>
      <c r="G87" s="287" t="str">
        <f t="shared" si="26"/>
        <v>⚠ Gluten</v>
      </c>
      <c r="H87" s="287" t="str">
        <f t="shared" si="27"/>
        <v/>
      </c>
      <c r="I87" s="287" t="str">
        <f t="shared" si="19"/>
        <v/>
      </c>
      <c r="J87" s="287" t="str">
        <f t="shared" si="20"/>
        <v/>
      </c>
      <c r="K87" s="287" t="str">
        <f t="shared" si="28"/>
        <v/>
      </c>
      <c r="L87" s="287" t="str">
        <f t="shared" si="21"/>
        <v/>
      </c>
      <c r="M87" s="287" t="str">
        <f t="shared" si="29"/>
        <v>fruits a coque</v>
      </c>
      <c r="N87" s="287" t="str">
        <f t="shared" si="22"/>
        <v>fruits a coque</v>
      </c>
      <c r="O87" s="287" t="str">
        <f t="shared" si="23"/>
        <v>fruits a coque</v>
      </c>
      <c r="P87" s="293" t="s">
        <v>458</v>
      </c>
      <c r="Q87" s="285" t="str">
        <f t="shared" si="24"/>
        <v>fruits à coque</v>
      </c>
      <c r="R87" s="284" t="s">
        <v>291</v>
      </c>
      <c r="S87" s="292" t="s">
        <v>433</v>
      </c>
      <c r="T87" s="303" t="s">
        <v>432</v>
      </c>
      <c r="AD87" s="3">
        <v>1</v>
      </c>
    </row>
    <row r="88" spans="1:30" ht="21" customHeight="1">
      <c r="A88" s="2"/>
      <c r="B88" s="294">
        <v>75</v>
      </c>
      <c r="C88" s="290"/>
      <c r="D88" s="289" t="str">
        <f t="shared" si="18"/>
        <v/>
      </c>
      <c r="E88" s="288" t="str" cm="1">
        <f t="array" ref="E88">IF(L88="","",IFERROR(_xlfn.TEXTJOIN(" • ",TRUE,_xlfn.UNIQUE(_xlfn._xlws.FILTER("⚠ "&amp;S14:S474,(Q14:Q474&lt;&gt;"")*ISNUMBER(SEARCH(" "&amp;Q14:Q474&amp;" "," "&amp;L88&amp;" "))))),""))</f>
        <v/>
      </c>
      <c r="F88" s="287" t="str">
        <f t="shared" si="25"/>
        <v>gateau</v>
      </c>
      <c r="G88" s="287" t="str">
        <f t="shared" si="26"/>
        <v>⚠ Gluten</v>
      </c>
      <c r="H88" s="287" t="str">
        <f t="shared" si="27"/>
        <v/>
      </c>
      <c r="I88" s="287" t="str">
        <f t="shared" si="19"/>
        <v/>
      </c>
      <c r="J88" s="287" t="str">
        <f t="shared" si="20"/>
        <v/>
      </c>
      <c r="K88" s="287" t="str">
        <f t="shared" si="28"/>
        <v/>
      </c>
      <c r="L88" s="287" t="str">
        <f t="shared" si="21"/>
        <v/>
      </c>
      <c r="M88" s="287" t="str">
        <f t="shared" si="29"/>
        <v>gateau</v>
      </c>
      <c r="N88" s="287" t="str">
        <f t="shared" si="22"/>
        <v>gateau</v>
      </c>
      <c r="O88" s="287" t="str">
        <f t="shared" si="23"/>
        <v>gateau</v>
      </c>
      <c r="P88" s="293" t="s">
        <v>457</v>
      </c>
      <c r="Q88" s="285" t="str">
        <f t="shared" si="24"/>
        <v>gateau</v>
      </c>
      <c r="R88" s="284" t="s">
        <v>291</v>
      </c>
      <c r="S88" s="292" t="s">
        <v>433</v>
      </c>
      <c r="T88" s="303" t="s">
        <v>432</v>
      </c>
      <c r="AD88" s="3">
        <v>1</v>
      </c>
    </row>
    <row r="89" spans="1:30" ht="21" customHeight="1">
      <c r="A89" s="2"/>
      <c r="B89" s="294">
        <v>76</v>
      </c>
      <c r="C89" s="290"/>
      <c r="D89" s="289" t="str">
        <f t="shared" si="18"/>
        <v/>
      </c>
      <c r="E89" s="288" t="str" cm="1">
        <f t="array" ref="E89">IF(L89="","",IFERROR(_xlfn.TEXTJOIN(" • ",TRUE,_xlfn.UNIQUE(_xlfn._xlws.FILTER("⚠ "&amp;S14:S474,(Q14:Q474&lt;&gt;"")*ISNUMBER(SEARCH(" "&amp;Q14:Q474&amp;" "," "&amp;L89&amp;" "))))),""))</f>
        <v/>
      </c>
      <c r="F89" s="287" t="str">
        <f t="shared" si="25"/>
        <v>gluten</v>
      </c>
      <c r="G89" s="287" t="str">
        <f t="shared" si="26"/>
        <v>⚠ Gluten</v>
      </c>
      <c r="H89" s="287" t="str">
        <f t="shared" si="27"/>
        <v/>
      </c>
      <c r="I89" s="287" t="str">
        <f t="shared" si="19"/>
        <v/>
      </c>
      <c r="J89" s="287" t="str">
        <f t="shared" si="20"/>
        <v/>
      </c>
      <c r="K89" s="287" t="str">
        <f t="shared" si="28"/>
        <v/>
      </c>
      <c r="L89" s="287" t="str">
        <f t="shared" si="21"/>
        <v/>
      </c>
      <c r="M89" s="287" t="str">
        <f t="shared" si="29"/>
        <v>gluten</v>
      </c>
      <c r="N89" s="287" t="str">
        <f t="shared" si="22"/>
        <v>gluten</v>
      </c>
      <c r="O89" s="287" t="str">
        <f t="shared" si="23"/>
        <v>gluten</v>
      </c>
      <c r="P89" s="293" t="s">
        <v>456</v>
      </c>
      <c r="Q89" s="285" t="str">
        <f t="shared" si="24"/>
        <v>gluten</v>
      </c>
      <c r="R89" s="284" t="s">
        <v>291</v>
      </c>
      <c r="S89" s="292" t="s">
        <v>433</v>
      </c>
      <c r="T89" s="303" t="s">
        <v>432</v>
      </c>
      <c r="AD89" s="3">
        <v>1</v>
      </c>
    </row>
    <row r="90" spans="1:30" ht="21" customHeight="1">
      <c r="A90" s="2"/>
      <c r="B90" s="294">
        <v>77</v>
      </c>
      <c r="C90" s="290"/>
      <c r="D90" s="289" t="str">
        <f t="shared" si="18"/>
        <v/>
      </c>
      <c r="E90" s="288" t="str" cm="1">
        <f t="array" ref="E90">IF(L90="","",IFERROR(_xlfn.TEXTJOIN(" • ",TRUE,_xlfn.UNIQUE(_xlfn._xlws.FILTER("⚠ "&amp;S14:S474,(Q14:Q474&lt;&gt;"")*ISNUMBER(SEARCH(" "&amp;Q14:Q474&amp;" "," "&amp;L90&amp;" "))))),""))</f>
        <v/>
      </c>
      <c r="F90" s="287" t="str">
        <f t="shared" si="25"/>
        <v>kamut</v>
      </c>
      <c r="G90" s="287" t="str">
        <f t="shared" si="26"/>
        <v>⚠ Gluten</v>
      </c>
      <c r="H90" s="287" t="str">
        <f t="shared" si="27"/>
        <v/>
      </c>
      <c r="I90" s="287" t="str">
        <f t="shared" si="19"/>
        <v/>
      </c>
      <c r="J90" s="287" t="str">
        <f t="shared" si="20"/>
        <v/>
      </c>
      <c r="K90" s="287" t="str">
        <f t="shared" si="28"/>
        <v/>
      </c>
      <c r="L90" s="287" t="str">
        <f t="shared" si="21"/>
        <v/>
      </c>
      <c r="M90" s="287" t="str">
        <f t="shared" si="29"/>
        <v>kamut</v>
      </c>
      <c r="N90" s="287" t="str">
        <f t="shared" si="22"/>
        <v>kamut</v>
      </c>
      <c r="O90" s="287" t="str">
        <f t="shared" si="23"/>
        <v>kamut</v>
      </c>
      <c r="P90" s="293" t="s">
        <v>455</v>
      </c>
      <c r="Q90" s="285" t="str">
        <f t="shared" si="24"/>
        <v>kamut</v>
      </c>
      <c r="R90" s="284" t="s">
        <v>291</v>
      </c>
      <c r="S90" s="292" t="s">
        <v>433</v>
      </c>
      <c r="T90" s="303" t="s">
        <v>432</v>
      </c>
      <c r="AD90" s="3">
        <v>1</v>
      </c>
    </row>
    <row r="91" spans="1:30" ht="21" customHeight="1">
      <c r="A91" s="2"/>
      <c r="B91" s="294">
        <v>78</v>
      </c>
      <c r="C91" s="290"/>
      <c r="D91" s="289" t="str">
        <f t="shared" si="18"/>
        <v/>
      </c>
      <c r="E91" s="288" t="str" cm="1">
        <f t="array" ref="E91">IF(L91="","",IFERROR(_xlfn.TEXTJOIN(" • ",TRUE,_xlfn.UNIQUE(_xlfn._xlws.FILTER("⚠ "&amp;S14:S474,(Q14:Q474&lt;&gt;"")*ISNUMBER(SEARCH(" "&amp;Q14:Q474&amp;" "," "&amp;L91&amp;" "))))),""))</f>
        <v/>
      </c>
      <c r="F91" s="287" t="str">
        <f t="shared" si="25"/>
        <v>malt</v>
      </c>
      <c r="G91" s="287" t="str">
        <f t="shared" si="26"/>
        <v>⚠ Gluten</v>
      </c>
      <c r="H91" s="287" t="str">
        <f t="shared" si="27"/>
        <v/>
      </c>
      <c r="I91" s="287" t="str">
        <f t="shared" si="19"/>
        <v/>
      </c>
      <c r="J91" s="287" t="str">
        <f t="shared" si="20"/>
        <v/>
      </c>
      <c r="K91" s="287" t="str">
        <f t="shared" si="28"/>
        <v/>
      </c>
      <c r="L91" s="287" t="str">
        <f t="shared" si="21"/>
        <v/>
      </c>
      <c r="M91" s="287" t="str">
        <f t="shared" si="29"/>
        <v>malt</v>
      </c>
      <c r="N91" s="287" t="str">
        <f t="shared" si="22"/>
        <v>malt</v>
      </c>
      <c r="O91" s="287" t="str">
        <f t="shared" si="23"/>
        <v>malt</v>
      </c>
      <c r="P91" s="293" t="s">
        <v>454</v>
      </c>
      <c r="Q91" s="285" t="str">
        <f t="shared" si="24"/>
        <v>malt</v>
      </c>
      <c r="R91" s="284" t="s">
        <v>291</v>
      </c>
      <c r="S91" s="292" t="s">
        <v>433</v>
      </c>
      <c r="T91" s="303" t="s">
        <v>432</v>
      </c>
      <c r="AD91" s="3">
        <v>1</v>
      </c>
    </row>
    <row r="92" spans="1:30" ht="21" customHeight="1">
      <c r="A92" s="2"/>
      <c r="B92" s="294">
        <v>79</v>
      </c>
      <c r="C92" s="290"/>
      <c r="D92" s="289" t="str">
        <f t="shared" si="18"/>
        <v/>
      </c>
      <c r="E92" s="288" t="str" cm="1">
        <f t="array" ref="E92">IF(L92="","",IFERROR(_xlfn.TEXTJOIN(" • ",TRUE,_xlfn.UNIQUE(_xlfn._xlws.FILTER("⚠ "&amp;S14:S474,(Q14:Q474&lt;&gt;"")*ISNUMBER(SEARCH(" "&amp;Q14:Q474&amp;" "," "&amp;L92&amp;" "))))),""))</f>
        <v/>
      </c>
      <c r="F92" s="287" t="str">
        <f t="shared" si="25"/>
        <v>nouilles</v>
      </c>
      <c r="G92" s="287" t="str">
        <f t="shared" si="26"/>
        <v>⚠ Gluten</v>
      </c>
      <c r="H92" s="287" t="str">
        <f t="shared" si="27"/>
        <v/>
      </c>
      <c r="I92" s="287" t="str">
        <f t="shared" si="19"/>
        <v/>
      </c>
      <c r="J92" s="287" t="str">
        <f t="shared" si="20"/>
        <v/>
      </c>
      <c r="K92" s="287" t="str">
        <f t="shared" si="28"/>
        <v/>
      </c>
      <c r="L92" s="287" t="str">
        <f t="shared" si="21"/>
        <v/>
      </c>
      <c r="M92" s="287" t="str">
        <f t="shared" si="29"/>
        <v>nouilles</v>
      </c>
      <c r="N92" s="287" t="str">
        <f t="shared" si="22"/>
        <v>nouilles</v>
      </c>
      <c r="O92" s="287" t="str">
        <f t="shared" si="23"/>
        <v>nouilles</v>
      </c>
      <c r="P92" s="293" t="s">
        <v>453</v>
      </c>
      <c r="Q92" s="285" t="str">
        <f t="shared" si="24"/>
        <v>nouilles</v>
      </c>
      <c r="R92" s="284" t="s">
        <v>291</v>
      </c>
      <c r="S92" s="292" t="s">
        <v>433</v>
      </c>
      <c r="T92" s="303" t="s">
        <v>432</v>
      </c>
      <c r="AD92" s="3">
        <v>1</v>
      </c>
    </row>
    <row r="93" spans="1:30" ht="21" customHeight="1">
      <c r="A93" s="2"/>
      <c r="B93" s="294">
        <v>80</v>
      </c>
      <c r="C93" s="290"/>
      <c r="D93" s="289" t="str">
        <f t="shared" si="18"/>
        <v/>
      </c>
      <c r="E93" s="288" t="str" cm="1">
        <f t="array" ref="E93">IF(L93="","",IFERROR(_xlfn.TEXTJOIN(" • ",TRUE,_xlfn.UNIQUE(_xlfn._xlws.FILTER("⚠ "&amp;S14:S474,(Q14:Q474&lt;&gt;"")*ISNUMBER(SEARCH(" "&amp;Q14:Q474&amp;" "," "&amp;L93&amp;" "))))),""))</f>
        <v/>
      </c>
      <c r="F93" s="287" t="str">
        <f t="shared" si="25"/>
        <v>oats</v>
      </c>
      <c r="G93" s="287" t="str">
        <f t="shared" si="26"/>
        <v>⚠ Gluten</v>
      </c>
      <c r="H93" s="287" t="str">
        <f t="shared" si="27"/>
        <v/>
      </c>
      <c r="I93" s="287" t="str">
        <f t="shared" si="19"/>
        <v/>
      </c>
      <c r="J93" s="287" t="str">
        <f t="shared" si="20"/>
        <v/>
      </c>
      <c r="K93" s="287" t="str">
        <f t="shared" si="28"/>
        <v/>
      </c>
      <c r="L93" s="287" t="str">
        <f t="shared" si="21"/>
        <v/>
      </c>
      <c r="M93" s="287" t="str">
        <f t="shared" si="29"/>
        <v>oats</v>
      </c>
      <c r="N93" s="287" t="str">
        <f t="shared" si="22"/>
        <v>oats</v>
      </c>
      <c r="O93" s="287" t="str">
        <f t="shared" si="23"/>
        <v>oats</v>
      </c>
      <c r="P93" s="293" t="s">
        <v>452</v>
      </c>
      <c r="Q93" s="285" t="str">
        <f t="shared" si="24"/>
        <v>oats</v>
      </c>
      <c r="R93" s="284" t="s">
        <v>291</v>
      </c>
      <c r="S93" s="292" t="s">
        <v>433</v>
      </c>
      <c r="T93" s="303" t="s">
        <v>432</v>
      </c>
      <c r="AD93" s="3">
        <v>1</v>
      </c>
    </row>
    <row r="94" spans="1:30" ht="21" customHeight="1">
      <c r="A94" s="2"/>
      <c r="B94" s="294">
        <v>81</v>
      </c>
      <c r="C94" s="290"/>
      <c r="D94" s="289" t="str">
        <f t="shared" si="18"/>
        <v/>
      </c>
      <c r="E94" s="288" t="str" cm="1">
        <f t="array" ref="E94">IF(L94="","",IFERROR(_xlfn.TEXTJOIN(" • ",TRUE,_xlfn.UNIQUE(_xlfn._xlws.FILTER("⚠ "&amp;S14:S474,(Q14:Q474&lt;&gt;"")*ISNUMBER(SEARCH(" "&amp;Q14:Q474&amp;" "," "&amp;L94&amp;" "))))),""))</f>
        <v/>
      </c>
      <c r="F94" s="287" t="str">
        <f t="shared" si="25"/>
        <v>orge</v>
      </c>
      <c r="G94" s="287" t="str">
        <f t="shared" si="26"/>
        <v>⚠ Gluten</v>
      </c>
      <c r="H94" s="287" t="str">
        <f t="shared" si="27"/>
        <v/>
      </c>
      <c r="I94" s="287" t="str">
        <f t="shared" si="19"/>
        <v/>
      </c>
      <c r="J94" s="287" t="str">
        <f t="shared" si="20"/>
        <v/>
      </c>
      <c r="K94" s="287" t="str">
        <f t="shared" si="28"/>
        <v/>
      </c>
      <c r="L94" s="287" t="str">
        <f t="shared" si="21"/>
        <v/>
      </c>
      <c r="M94" s="287" t="str">
        <f t="shared" si="29"/>
        <v>orge</v>
      </c>
      <c r="N94" s="287" t="str">
        <f t="shared" si="22"/>
        <v>orge</v>
      </c>
      <c r="O94" s="287" t="str">
        <f t="shared" si="23"/>
        <v>orge</v>
      </c>
      <c r="P94" s="293" t="s">
        <v>451</v>
      </c>
      <c r="Q94" s="285" t="str">
        <f t="shared" si="24"/>
        <v>orge</v>
      </c>
      <c r="R94" s="284" t="s">
        <v>291</v>
      </c>
      <c r="S94" s="292" t="s">
        <v>433</v>
      </c>
      <c r="T94" s="303" t="s">
        <v>432</v>
      </c>
      <c r="AD94" s="3">
        <v>1</v>
      </c>
    </row>
    <row r="95" spans="1:30" ht="21" customHeight="1">
      <c r="A95" s="2"/>
      <c r="B95" s="294">
        <v>82</v>
      </c>
      <c r="C95" s="290"/>
      <c r="D95" s="289" t="str">
        <f t="shared" si="18"/>
        <v/>
      </c>
      <c r="E95" s="288" t="str" cm="1">
        <f t="array" ref="E95">IF(L95="","",IFERROR(_xlfn.TEXTJOIN(" • ",TRUE,_xlfn.UNIQUE(_xlfn._xlws.FILTER("⚠ "&amp;S14:S474,(Q14:Q474&lt;&gt;"")*ISNUMBER(SEARCH(" "&amp;Q14:Q474&amp;" "," "&amp;L95&amp;" "))))),""))</f>
        <v/>
      </c>
      <c r="F95" s="287" t="str">
        <f t="shared" si="25"/>
        <v>pain</v>
      </c>
      <c r="G95" s="287" t="str">
        <f t="shared" si="26"/>
        <v>⚠ Gluten</v>
      </c>
      <c r="H95" s="287" t="str">
        <f t="shared" si="27"/>
        <v/>
      </c>
      <c r="I95" s="287" t="str">
        <f t="shared" si="19"/>
        <v/>
      </c>
      <c r="J95" s="287" t="str">
        <f t="shared" si="20"/>
        <v/>
      </c>
      <c r="K95" s="287" t="str">
        <f t="shared" si="28"/>
        <v/>
      </c>
      <c r="L95" s="287" t="str">
        <f t="shared" si="21"/>
        <v/>
      </c>
      <c r="M95" s="287" t="str">
        <f t="shared" si="29"/>
        <v>pain</v>
      </c>
      <c r="N95" s="287" t="str">
        <f t="shared" si="22"/>
        <v>pain</v>
      </c>
      <c r="O95" s="287" t="str">
        <f t="shared" si="23"/>
        <v>pain</v>
      </c>
      <c r="P95" s="293" t="s">
        <v>450</v>
      </c>
      <c r="Q95" s="285" t="str">
        <f t="shared" si="24"/>
        <v>pain</v>
      </c>
      <c r="R95" s="284" t="s">
        <v>291</v>
      </c>
      <c r="S95" s="292" t="s">
        <v>433</v>
      </c>
      <c r="T95" s="303" t="s">
        <v>432</v>
      </c>
      <c r="AD95" s="3">
        <v>1</v>
      </c>
    </row>
    <row r="96" spans="1:30" ht="21" customHeight="1">
      <c r="A96" s="2"/>
      <c r="B96" s="294">
        <v>83</v>
      </c>
      <c r="C96" s="290"/>
      <c r="D96" s="289" t="str">
        <f t="shared" si="18"/>
        <v/>
      </c>
      <c r="E96" s="288" t="str" cm="1">
        <f t="array" ref="E96">IF(L96="","",IFERROR(_xlfn.TEXTJOIN(" • ",TRUE,_xlfn.UNIQUE(_xlfn._xlws.FILTER("⚠ "&amp;S14:S474,(Q14:Q474&lt;&gt;"")*ISNUMBER(SEARCH(" "&amp;Q14:Q474&amp;" "," "&amp;L96&amp;" "))))),""))</f>
        <v/>
      </c>
      <c r="F96" s="287" t="str">
        <f t="shared" si="25"/>
        <v>panure</v>
      </c>
      <c r="G96" s="287" t="str">
        <f t="shared" si="26"/>
        <v>⚠ Gluten</v>
      </c>
      <c r="H96" s="287" t="str">
        <f t="shared" si="27"/>
        <v/>
      </c>
      <c r="I96" s="287" t="str">
        <f t="shared" si="19"/>
        <v/>
      </c>
      <c r="J96" s="287" t="str">
        <f t="shared" si="20"/>
        <v/>
      </c>
      <c r="K96" s="287" t="str">
        <f t="shared" si="28"/>
        <v/>
      </c>
      <c r="L96" s="287" t="str">
        <f t="shared" si="21"/>
        <v/>
      </c>
      <c r="M96" s="287" t="str">
        <f t="shared" si="29"/>
        <v>panure</v>
      </c>
      <c r="N96" s="287" t="str">
        <f t="shared" si="22"/>
        <v>panure</v>
      </c>
      <c r="O96" s="287" t="str">
        <f t="shared" si="23"/>
        <v>panure</v>
      </c>
      <c r="P96" s="293" t="s">
        <v>449</v>
      </c>
      <c r="Q96" s="285" t="str">
        <f t="shared" si="24"/>
        <v>panure</v>
      </c>
      <c r="R96" s="284" t="s">
        <v>291</v>
      </c>
      <c r="S96" s="292" t="s">
        <v>433</v>
      </c>
      <c r="T96" s="303" t="s">
        <v>432</v>
      </c>
      <c r="AD96" s="3">
        <v>1</v>
      </c>
    </row>
    <row r="97" spans="1:30" ht="21" customHeight="1">
      <c r="A97" s="2"/>
      <c r="B97" s="294">
        <v>84</v>
      </c>
      <c r="C97" s="290"/>
      <c r="D97" s="289" t="str">
        <f t="shared" si="18"/>
        <v/>
      </c>
      <c r="E97" s="288" t="str" cm="1">
        <f t="array" ref="E97">IF(L97="","",IFERROR(_xlfn.TEXTJOIN(" • ",TRUE,_xlfn.UNIQUE(_xlfn._xlws.FILTER("⚠ "&amp;S14:S474,(Q14:Q474&lt;&gt;"")*ISNUMBER(SEARCH(" "&amp;Q14:Q474&amp;" "," "&amp;L97&amp;" "))))),""))</f>
        <v/>
      </c>
      <c r="F97" s="287" t="str">
        <f t="shared" si="25"/>
        <v>pates</v>
      </c>
      <c r="G97" s="287" t="str">
        <f t="shared" si="26"/>
        <v>⚠ Gluten</v>
      </c>
      <c r="H97" s="287" t="str">
        <f t="shared" si="27"/>
        <v/>
      </c>
      <c r="I97" s="287" t="str">
        <f t="shared" si="19"/>
        <v/>
      </c>
      <c r="J97" s="287" t="str">
        <f t="shared" si="20"/>
        <v/>
      </c>
      <c r="K97" s="287" t="str">
        <f t="shared" si="28"/>
        <v/>
      </c>
      <c r="L97" s="287" t="str">
        <f t="shared" si="21"/>
        <v/>
      </c>
      <c r="M97" s="287" t="str">
        <f t="shared" si="29"/>
        <v>pates</v>
      </c>
      <c r="N97" s="287" t="str">
        <f t="shared" si="22"/>
        <v>pates</v>
      </c>
      <c r="O97" s="287" t="str">
        <f t="shared" si="23"/>
        <v>pates</v>
      </c>
      <c r="P97" s="293" t="s">
        <v>448</v>
      </c>
      <c r="Q97" s="285" t="str">
        <f t="shared" si="24"/>
        <v>pates</v>
      </c>
      <c r="R97" s="284" t="s">
        <v>291</v>
      </c>
      <c r="S97" s="292" t="s">
        <v>433</v>
      </c>
      <c r="T97" s="303" t="s">
        <v>432</v>
      </c>
      <c r="AD97" s="3">
        <v>1</v>
      </c>
    </row>
    <row r="98" spans="1:30" ht="21" customHeight="1">
      <c r="A98" s="2"/>
      <c r="B98" s="294">
        <v>85</v>
      </c>
      <c r="C98" s="290"/>
      <c r="D98" s="289" t="str">
        <f t="shared" si="18"/>
        <v/>
      </c>
      <c r="E98" s="288" t="str" cm="1">
        <f t="array" ref="E98">IF(L98="","",IFERROR(_xlfn.TEXTJOIN(" • ",TRUE,_xlfn.UNIQUE(_xlfn._xlws.FILTER("⚠ "&amp;S14:S474,(Q14:Q474&lt;&gt;"")*ISNUMBER(SEARCH(" "&amp;Q14:Q474&amp;" "," "&amp;L98&amp;" "))))),""))</f>
        <v/>
      </c>
      <c r="F98" s="287" t="str">
        <f t="shared" si="25"/>
        <v>rye</v>
      </c>
      <c r="G98" s="287" t="str">
        <f t="shared" si="26"/>
        <v>⚠ Gluten</v>
      </c>
      <c r="H98" s="287" t="str">
        <f t="shared" si="27"/>
        <v/>
      </c>
      <c r="I98" s="287" t="str">
        <f t="shared" si="19"/>
        <v/>
      </c>
      <c r="J98" s="287" t="str">
        <f t="shared" si="20"/>
        <v/>
      </c>
      <c r="K98" s="287" t="str">
        <f t="shared" si="28"/>
        <v/>
      </c>
      <c r="L98" s="287" t="str">
        <f t="shared" si="21"/>
        <v/>
      </c>
      <c r="M98" s="287" t="str">
        <f t="shared" si="29"/>
        <v>rye</v>
      </c>
      <c r="N98" s="287" t="str">
        <f t="shared" si="22"/>
        <v>rye</v>
      </c>
      <c r="O98" s="287" t="str">
        <f t="shared" si="23"/>
        <v>rye</v>
      </c>
      <c r="P98" s="293" t="s">
        <v>446</v>
      </c>
      <c r="Q98" s="285" t="str">
        <f t="shared" si="24"/>
        <v>rye</v>
      </c>
      <c r="R98" s="284" t="s">
        <v>291</v>
      </c>
      <c r="S98" s="292" t="s">
        <v>433</v>
      </c>
      <c r="T98" s="303" t="s">
        <v>432</v>
      </c>
      <c r="AD98" s="3">
        <v>1</v>
      </c>
    </row>
    <row r="99" spans="1:30" ht="21" customHeight="1">
      <c r="A99" s="2"/>
      <c r="B99" s="294">
        <v>86</v>
      </c>
      <c r="C99" s="290"/>
      <c r="D99" s="289" t="str">
        <f t="shared" si="18"/>
        <v/>
      </c>
      <c r="E99" s="288" t="str" cm="1">
        <f t="array" ref="E99">IF(L99="","",IFERROR(_xlfn.TEXTJOIN(" • ",TRUE,_xlfn.UNIQUE(_xlfn._xlws.FILTER("⚠ "&amp;S14:S474,(Q14:Q474&lt;&gt;"")*ISNUMBER(SEARCH(" "&amp;Q14:Q474&amp;" "," "&amp;L99&amp;" "))))),""))</f>
        <v/>
      </c>
      <c r="F99" s="287" t="str">
        <f t="shared" si="25"/>
        <v>seigle</v>
      </c>
      <c r="G99" s="287" t="str">
        <f t="shared" si="26"/>
        <v>⚠ Gluten</v>
      </c>
      <c r="H99" s="287" t="str">
        <f t="shared" si="27"/>
        <v/>
      </c>
      <c r="I99" s="287" t="str">
        <f t="shared" si="19"/>
        <v/>
      </c>
      <c r="J99" s="287" t="str">
        <f t="shared" si="20"/>
        <v/>
      </c>
      <c r="K99" s="287" t="str">
        <f t="shared" si="28"/>
        <v/>
      </c>
      <c r="L99" s="287" t="str">
        <f t="shared" si="21"/>
        <v/>
      </c>
      <c r="M99" s="287" t="str">
        <f t="shared" si="29"/>
        <v>seigle</v>
      </c>
      <c r="N99" s="287" t="str">
        <f t="shared" si="22"/>
        <v>seigle</v>
      </c>
      <c r="O99" s="287" t="str">
        <f t="shared" si="23"/>
        <v>seigle</v>
      </c>
      <c r="P99" s="293" t="s">
        <v>443</v>
      </c>
      <c r="Q99" s="285" t="str">
        <f t="shared" si="24"/>
        <v>seigle</v>
      </c>
      <c r="R99" s="284" t="s">
        <v>291</v>
      </c>
      <c r="S99" s="292" t="s">
        <v>433</v>
      </c>
      <c r="T99" s="303" t="s">
        <v>432</v>
      </c>
      <c r="AD99" s="3">
        <v>1</v>
      </c>
    </row>
    <row r="100" spans="1:30" ht="21" customHeight="1">
      <c r="A100" s="2"/>
      <c r="B100" s="294">
        <v>87</v>
      </c>
      <c r="C100" s="290"/>
      <c r="D100" s="289" t="str">
        <f t="shared" si="18"/>
        <v/>
      </c>
      <c r="E100" s="288" t="str" cm="1">
        <f t="array" ref="E100">IF(L100="","",IFERROR(_xlfn.TEXTJOIN(" • ",TRUE,_xlfn.UNIQUE(_xlfn._xlws.FILTER("⚠ "&amp;S14:S474,(Q14:Q474&lt;&gt;"")*ISNUMBER(SEARCH(" "&amp;Q14:Q474&amp;" "," "&amp;L100&amp;" "))))),""))</f>
        <v/>
      </c>
      <c r="F100" s="287" t="str">
        <f t="shared" si="25"/>
        <v>semolina</v>
      </c>
      <c r="G100" s="287" t="str">
        <f t="shared" si="26"/>
        <v>⚠ Gluten</v>
      </c>
      <c r="H100" s="287" t="str">
        <f t="shared" si="27"/>
        <v/>
      </c>
      <c r="I100" s="287" t="str">
        <f t="shared" si="19"/>
        <v/>
      </c>
      <c r="J100" s="287" t="str">
        <f t="shared" si="20"/>
        <v/>
      </c>
      <c r="K100" s="287" t="str">
        <f t="shared" si="28"/>
        <v/>
      </c>
      <c r="L100" s="287" t="str">
        <f t="shared" si="21"/>
        <v/>
      </c>
      <c r="M100" s="287" t="str">
        <f t="shared" si="29"/>
        <v>semolina</v>
      </c>
      <c r="N100" s="287" t="str">
        <f t="shared" si="22"/>
        <v>semolina</v>
      </c>
      <c r="O100" s="287" t="str">
        <f t="shared" si="23"/>
        <v>semolina</v>
      </c>
      <c r="P100" s="293" t="s">
        <v>442</v>
      </c>
      <c r="Q100" s="285" t="str">
        <f t="shared" si="24"/>
        <v>semolina</v>
      </c>
      <c r="R100" s="284" t="s">
        <v>291</v>
      </c>
      <c r="S100" s="292" t="s">
        <v>433</v>
      </c>
      <c r="T100" s="303" t="s">
        <v>432</v>
      </c>
      <c r="AD100" s="3">
        <v>1</v>
      </c>
    </row>
    <row r="101" spans="1:30" ht="21" customHeight="1">
      <c r="A101" s="2"/>
      <c r="B101" s="294">
        <v>88</v>
      </c>
      <c r="C101" s="290"/>
      <c r="D101" s="289" t="str">
        <f t="shared" si="18"/>
        <v/>
      </c>
      <c r="E101" s="288" t="str" cm="1">
        <f t="array" ref="E101">IF(L101="","",IFERROR(_xlfn.TEXTJOIN(" • ",TRUE,_xlfn.UNIQUE(_xlfn._xlws.FILTER("⚠ "&amp;S14:S474,(Q14:Q474&lt;&gt;"")*ISNUMBER(SEARCH(" "&amp;Q14:Q474&amp;" "," "&amp;L101&amp;" "))))),""))</f>
        <v/>
      </c>
      <c r="F101" s="287" t="str">
        <f t="shared" si="25"/>
        <v>semoule</v>
      </c>
      <c r="G101" s="287" t="str">
        <f t="shared" si="26"/>
        <v>⚠ Gluten</v>
      </c>
      <c r="H101" s="287" t="str">
        <f t="shared" si="27"/>
        <v/>
      </c>
      <c r="I101" s="287" t="str">
        <f t="shared" si="19"/>
        <v/>
      </c>
      <c r="J101" s="287" t="str">
        <f t="shared" si="20"/>
        <v/>
      </c>
      <c r="K101" s="287" t="str">
        <f t="shared" si="28"/>
        <v/>
      </c>
      <c r="L101" s="287" t="str">
        <f t="shared" si="21"/>
        <v/>
      </c>
      <c r="M101" s="287" t="str">
        <f t="shared" si="29"/>
        <v>semoule</v>
      </c>
      <c r="N101" s="287" t="str">
        <f t="shared" si="22"/>
        <v>semoule</v>
      </c>
      <c r="O101" s="287" t="str">
        <f t="shared" si="23"/>
        <v>semoule</v>
      </c>
      <c r="P101" s="293" t="s">
        <v>441</v>
      </c>
      <c r="Q101" s="285" t="str">
        <f t="shared" si="24"/>
        <v>semoule</v>
      </c>
      <c r="R101" s="284" t="s">
        <v>291</v>
      </c>
      <c r="S101" s="292" t="s">
        <v>433</v>
      </c>
      <c r="T101" s="303" t="s">
        <v>432</v>
      </c>
      <c r="AD101" s="3">
        <v>1</v>
      </c>
    </row>
    <row r="102" spans="1:30" ht="21" customHeight="1">
      <c r="A102" s="2"/>
      <c r="B102" s="294">
        <v>89</v>
      </c>
      <c r="C102" s="290"/>
      <c r="D102" s="289" t="str">
        <f t="shared" si="18"/>
        <v/>
      </c>
      <c r="E102" s="288" t="str" cm="1">
        <f t="array" ref="E102">IF(L102="","",IFERROR(_xlfn.TEXTJOIN(" • ",TRUE,_xlfn.UNIQUE(_xlfn._xlws.FILTER("⚠ "&amp;S14:S474,(Q14:Q474&lt;&gt;"")*ISNUMBER(SEARCH(" "&amp;Q14:Q474&amp;" "," "&amp;L102&amp;" "))))),""))</f>
        <v/>
      </c>
      <c r="F102" s="287" t="str">
        <f t="shared" si="25"/>
        <v>spelt</v>
      </c>
      <c r="G102" s="287" t="str">
        <f t="shared" si="26"/>
        <v>⚠ Gluten</v>
      </c>
      <c r="H102" s="287" t="str">
        <f t="shared" si="27"/>
        <v/>
      </c>
      <c r="I102" s="287" t="str">
        <f t="shared" si="19"/>
        <v/>
      </c>
      <c r="J102" s="287" t="str">
        <f t="shared" si="20"/>
        <v/>
      </c>
      <c r="K102" s="287" t="str">
        <f t="shared" si="28"/>
        <v/>
      </c>
      <c r="L102" s="287" t="str">
        <f t="shared" si="21"/>
        <v/>
      </c>
      <c r="M102" s="287" t="str">
        <f t="shared" si="29"/>
        <v>spelt</v>
      </c>
      <c r="N102" s="287" t="str">
        <f t="shared" si="22"/>
        <v>spelt</v>
      </c>
      <c r="O102" s="287" t="str">
        <f t="shared" si="23"/>
        <v>spelt</v>
      </c>
      <c r="P102" s="293" t="s">
        <v>440</v>
      </c>
      <c r="Q102" s="285" t="str">
        <f t="shared" si="24"/>
        <v>spelt</v>
      </c>
      <c r="R102" s="284" t="s">
        <v>291</v>
      </c>
      <c r="S102" s="292" t="s">
        <v>433</v>
      </c>
      <c r="T102" s="303" t="s">
        <v>432</v>
      </c>
      <c r="AD102" s="3">
        <v>1</v>
      </c>
    </row>
    <row r="103" spans="1:30" ht="21" customHeight="1">
      <c r="A103" s="2"/>
      <c r="B103" s="294">
        <v>90</v>
      </c>
      <c r="C103" s="290"/>
      <c r="D103" s="289" t="str">
        <f t="shared" si="18"/>
        <v/>
      </c>
      <c r="E103" s="288" t="str" cm="1">
        <f t="array" ref="E103">IF(L103="","",IFERROR(_xlfn.TEXTJOIN(" • ",TRUE,_xlfn.UNIQUE(_xlfn._xlws.FILTER("⚠ "&amp;S14:S474,(Q14:Q474&lt;&gt;"")*ISNUMBER(SEARCH(" "&amp;Q14:Q474&amp;" "," "&amp;L103&amp;" "))))),""))</f>
        <v/>
      </c>
      <c r="F103" s="287" t="str">
        <f t="shared" si="25"/>
        <v>tortilla</v>
      </c>
      <c r="G103" s="287" t="str">
        <f t="shared" si="26"/>
        <v>⚠ Gluten</v>
      </c>
      <c r="H103" s="287" t="str">
        <f t="shared" si="27"/>
        <v/>
      </c>
      <c r="I103" s="287" t="str">
        <f t="shared" si="19"/>
        <v/>
      </c>
      <c r="J103" s="287" t="str">
        <f t="shared" si="20"/>
        <v/>
      </c>
      <c r="K103" s="287" t="str">
        <f t="shared" si="28"/>
        <v/>
      </c>
      <c r="L103" s="287" t="str">
        <f t="shared" si="21"/>
        <v/>
      </c>
      <c r="M103" s="287" t="str">
        <f t="shared" si="29"/>
        <v>tortilla</v>
      </c>
      <c r="N103" s="287" t="str">
        <f t="shared" si="22"/>
        <v>tortilla</v>
      </c>
      <c r="O103" s="287" t="str">
        <f t="shared" si="23"/>
        <v>tortilla</v>
      </c>
      <c r="P103" s="293" t="s">
        <v>439</v>
      </c>
      <c r="Q103" s="285" t="str">
        <f t="shared" si="24"/>
        <v>tortilla</v>
      </c>
      <c r="R103" s="284" t="s">
        <v>291</v>
      </c>
      <c r="S103" s="292" t="s">
        <v>433</v>
      </c>
      <c r="T103" s="303" t="s">
        <v>432</v>
      </c>
      <c r="AD103" s="3">
        <v>1</v>
      </c>
    </row>
    <row r="104" spans="1:30" ht="21" customHeight="1">
      <c r="A104" s="2"/>
      <c r="B104" s="294">
        <v>91</v>
      </c>
      <c r="C104" s="290"/>
      <c r="D104" s="289" t="str">
        <f t="shared" si="18"/>
        <v/>
      </c>
      <c r="E104" s="288" t="str" cm="1">
        <f t="array" ref="E104">IF(L104="","",IFERROR(_xlfn.TEXTJOIN(" • ",TRUE,_xlfn.UNIQUE(_xlfn._xlws.FILTER("⚠ "&amp;S14:S474,(Q14:Q474&lt;&gt;"")*ISNUMBER(SEARCH(" "&amp;Q14:Q474&amp;" "," "&amp;L104&amp;" "))))),""))</f>
        <v/>
      </c>
      <c r="F104" s="287" t="str">
        <f t="shared" si="25"/>
        <v>triticale</v>
      </c>
      <c r="G104" s="287" t="str">
        <f t="shared" si="26"/>
        <v>⚠ Gluten</v>
      </c>
      <c r="H104" s="287" t="str">
        <f t="shared" si="27"/>
        <v/>
      </c>
      <c r="I104" s="287" t="str">
        <f t="shared" si="19"/>
        <v/>
      </c>
      <c r="J104" s="287" t="str">
        <f t="shared" si="20"/>
        <v/>
      </c>
      <c r="K104" s="287" t="str">
        <f t="shared" si="28"/>
        <v/>
      </c>
      <c r="L104" s="287" t="str">
        <f t="shared" si="21"/>
        <v/>
      </c>
      <c r="M104" s="287" t="str">
        <f t="shared" si="29"/>
        <v>triticale</v>
      </c>
      <c r="N104" s="287" t="str">
        <f t="shared" si="22"/>
        <v>triticale</v>
      </c>
      <c r="O104" s="287" t="str">
        <f t="shared" si="23"/>
        <v>triticale</v>
      </c>
      <c r="P104" s="293" t="s">
        <v>438</v>
      </c>
      <c r="Q104" s="285" t="str">
        <f t="shared" si="24"/>
        <v>triticale</v>
      </c>
      <c r="R104" s="284" t="s">
        <v>291</v>
      </c>
      <c r="S104" s="292" t="s">
        <v>433</v>
      </c>
      <c r="T104" s="303" t="s">
        <v>432</v>
      </c>
      <c r="AD104" s="3">
        <v>1</v>
      </c>
    </row>
    <row r="105" spans="1:30" ht="21" customHeight="1">
      <c r="A105" s="2"/>
      <c r="B105" s="294">
        <v>92</v>
      </c>
      <c r="C105" s="290"/>
      <c r="D105" s="289" t="str">
        <f t="shared" si="18"/>
        <v/>
      </c>
      <c r="E105" s="288" t="str" cm="1">
        <f t="array" ref="E105">IF(L105="","",IFERROR(_xlfn.TEXTJOIN(" • ",TRUE,_xlfn.UNIQUE(_xlfn._xlws.FILTER("⚠ "&amp;S14:S474,(Q14:Q474&lt;&gt;"")*ISNUMBER(SEARCH(" "&amp;Q14:Q474&amp;" "," "&amp;L105&amp;" "))))),""))</f>
        <v/>
      </c>
      <c r="F105" s="287" t="str">
        <f t="shared" si="25"/>
        <v>wheat</v>
      </c>
      <c r="G105" s="287" t="str">
        <f t="shared" si="26"/>
        <v>⚠ Gluten</v>
      </c>
      <c r="H105" s="287" t="str">
        <f t="shared" si="27"/>
        <v/>
      </c>
      <c r="I105" s="287" t="str">
        <f t="shared" si="19"/>
        <v/>
      </c>
      <c r="J105" s="287" t="str">
        <f t="shared" si="20"/>
        <v/>
      </c>
      <c r="K105" s="287" t="str">
        <f t="shared" si="28"/>
        <v/>
      </c>
      <c r="L105" s="287" t="str">
        <f t="shared" si="21"/>
        <v/>
      </c>
      <c r="M105" s="287" t="str">
        <f t="shared" si="29"/>
        <v>wheat</v>
      </c>
      <c r="N105" s="287" t="str">
        <f t="shared" si="22"/>
        <v>wheat</v>
      </c>
      <c r="O105" s="287" t="str">
        <f t="shared" si="23"/>
        <v>wheat</v>
      </c>
      <c r="P105" s="293" t="s">
        <v>437</v>
      </c>
      <c r="Q105" s="285" t="str">
        <f t="shared" si="24"/>
        <v>wheat</v>
      </c>
      <c r="R105" s="284" t="s">
        <v>291</v>
      </c>
      <c r="S105" s="292" t="s">
        <v>433</v>
      </c>
      <c r="T105" s="303" t="s">
        <v>432</v>
      </c>
      <c r="AD105" s="3">
        <v>1</v>
      </c>
    </row>
    <row r="106" spans="1:30" ht="21" customHeight="1">
      <c r="A106" s="2"/>
      <c r="B106" s="294">
        <v>93</v>
      </c>
      <c r="C106" s="290"/>
      <c r="D106" s="289" t="str">
        <f t="shared" si="18"/>
        <v/>
      </c>
      <c r="E106" s="288" t="str" cm="1">
        <f t="array" ref="E106">IF(L106="","",IFERROR(_xlfn.TEXTJOIN(" • ",TRUE,_xlfn.UNIQUE(_xlfn._xlws.FILTER("⚠ "&amp;S14:S474,(Q14:Q474&lt;&gt;"")*ISNUMBER(SEARCH(" "&amp;Q14:Q474&amp;" "," "&amp;L106&amp;" "))))),""))</f>
        <v/>
      </c>
      <c r="F106" s="287" t="str">
        <f t="shared" si="25"/>
        <v>wrap</v>
      </c>
      <c r="G106" s="287" t="str">
        <f t="shared" si="26"/>
        <v>⚠ Gluten</v>
      </c>
      <c r="H106" s="287" t="str">
        <f t="shared" si="27"/>
        <v/>
      </c>
      <c r="I106" s="287" t="str">
        <f t="shared" si="19"/>
        <v/>
      </c>
      <c r="J106" s="287" t="str">
        <f t="shared" si="20"/>
        <v/>
      </c>
      <c r="K106" s="287" t="str">
        <f t="shared" si="28"/>
        <v/>
      </c>
      <c r="L106" s="287" t="str">
        <f t="shared" si="21"/>
        <v/>
      </c>
      <c r="M106" s="287" t="str">
        <f t="shared" si="29"/>
        <v>wrap</v>
      </c>
      <c r="N106" s="287" t="str">
        <f t="shared" si="22"/>
        <v>wrap</v>
      </c>
      <c r="O106" s="287" t="str">
        <f t="shared" si="23"/>
        <v>wrap</v>
      </c>
      <c r="P106" s="293" t="s">
        <v>436</v>
      </c>
      <c r="Q106" s="285" t="str">
        <f t="shared" si="24"/>
        <v>wrap</v>
      </c>
      <c r="R106" s="284" t="s">
        <v>291</v>
      </c>
      <c r="S106" s="292" t="s">
        <v>433</v>
      </c>
      <c r="T106" s="303" t="s">
        <v>432</v>
      </c>
      <c r="AD106" s="3">
        <v>1</v>
      </c>
    </row>
    <row r="107" spans="1:30" ht="21" customHeight="1">
      <c r="A107" s="2"/>
      <c r="B107" s="294">
        <v>94</v>
      </c>
      <c r="C107" s="290"/>
      <c r="D107" s="289" t="str">
        <f t="shared" si="18"/>
        <v/>
      </c>
      <c r="E107" s="288" t="str" cm="1">
        <f t="array" ref="E107">IF(L107="","",IFERROR(_xlfn.TEXTJOIN(" • ",TRUE,_xlfn.UNIQUE(_xlfn._xlws.FILTER("⚠ "&amp;S14:S474,(Q14:Q474&lt;&gt;"")*ISNUMBER(SEARCH(" "&amp;Q14:Q474&amp;" "," "&amp;L107&amp;" "))))),""))</f>
        <v/>
      </c>
      <c r="F107" s="287" t="str">
        <f t="shared" si="25"/>
        <v>croutons</v>
      </c>
      <c r="G107" s="287" t="str">
        <f t="shared" si="26"/>
        <v>⚠ Gluten</v>
      </c>
      <c r="H107" s="287" t="str">
        <f t="shared" si="27"/>
        <v/>
      </c>
      <c r="I107" s="287" t="str">
        <f t="shared" si="19"/>
        <v/>
      </c>
      <c r="J107" s="287" t="str">
        <f t="shared" si="20"/>
        <v/>
      </c>
      <c r="K107" s="287" t="str">
        <f t="shared" si="28"/>
        <v/>
      </c>
      <c r="L107" s="287" t="str">
        <f t="shared" si="21"/>
        <v/>
      </c>
      <c r="M107" s="287" t="str">
        <f t="shared" si="29"/>
        <v>croutons</v>
      </c>
      <c r="N107" s="287" t="str">
        <f t="shared" si="22"/>
        <v>croutons</v>
      </c>
      <c r="O107" s="287" t="str">
        <f t="shared" si="23"/>
        <v>croutons</v>
      </c>
      <c r="P107" s="293" t="s">
        <v>435</v>
      </c>
      <c r="Q107" s="285" t="str">
        <f t="shared" si="24"/>
        <v>croutons</v>
      </c>
      <c r="R107" s="284" t="s">
        <v>291</v>
      </c>
      <c r="S107" s="292" t="s">
        <v>433</v>
      </c>
      <c r="T107" s="303" t="s">
        <v>432</v>
      </c>
      <c r="AD107" s="3">
        <v>1</v>
      </c>
    </row>
    <row r="108" spans="1:30" ht="21" customHeight="1">
      <c r="A108" s="2"/>
      <c r="B108" s="294">
        <v>95</v>
      </c>
      <c r="C108" s="290"/>
      <c r="D108" s="289" t="str">
        <f t="shared" si="18"/>
        <v/>
      </c>
      <c r="E108" s="288" t="str" cm="1">
        <f t="array" ref="E108">IF(L108="","",IFERROR(_xlfn.TEXTJOIN(" • ",TRUE,_xlfn.UNIQUE(_xlfn._xlws.FILTER("⚠ "&amp;S14:S474,(Q14:Q474&lt;&gt;"")*ISNUMBER(SEARCH(" "&amp;Q14:Q474&amp;" "," "&amp;L108&amp;" "))))),""))</f>
        <v/>
      </c>
      <c r="F108" s="287" t="str">
        <f t="shared" si="25"/>
        <v>croutons</v>
      </c>
      <c r="G108" s="287" t="str">
        <f t="shared" si="26"/>
        <v>⚠ Gluten</v>
      </c>
      <c r="H108" s="287" t="str">
        <f t="shared" si="27"/>
        <v/>
      </c>
      <c r="I108" s="287" t="str">
        <f t="shared" si="19"/>
        <v/>
      </c>
      <c r="J108" s="287" t="str">
        <f t="shared" si="20"/>
        <v/>
      </c>
      <c r="K108" s="287" t="str">
        <f t="shared" si="28"/>
        <v/>
      </c>
      <c r="L108" s="287" t="str">
        <f t="shared" si="21"/>
        <v/>
      </c>
      <c r="M108" s="287" t="str">
        <f t="shared" si="29"/>
        <v>croûtons</v>
      </c>
      <c r="N108" s="287" t="str">
        <f t="shared" si="22"/>
        <v>croûtons</v>
      </c>
      <c r="O108" s="287" t="str">
        <f t="shared" si="23"/>
        <v>croutons</v>
      </c>
      <c r="P108" s="293" t="s">
        <v>434</v>
      </c>
      <c r="Q108" s="285" t="str">
        <f t="shared" si="24"/>
        <v>croûtons</v>
      </c>
      <c r="R108" s="284" t="s">
        <v>291</v>
      </c>
      <c r="S108" s="292" t="s">
        <v>433</v>
      </c>
      <c r="T108" s="303" t="s">
        <v>432</v>
      </c>
      <c r="AD108" s="3">
        <v>1</v>
      </c>
    </row>
    <row r="109" spans="1:30" ht="21" customHeight="1">
      <c r="A109" s="2"/>
      <c r="B109" s="294">
        <v>96</v>
      </c>
      <c r="C109" s="290"/>
      <c r="D109" s="289" t="str">
        <f t="shared" si="18"/>
        <v/>
      </c>
      <c r="E109" s="288" t="str" cm="1">
        <f t="array" ref="E109">IF(L109="","",IFERROR(_xlfn.TEXTJOIN(" • ",TRUE,_xlfn.UNIQUE(_xlfn._xlws.FILTER("⚠ "&amp;S14:S474,(Q14:Q474&lt;&gt;"")*ISNUMBER(SEARCH(" "&amp;Q14:Q474&amp;" "," "&amp;L109&amp;" "))))),""))</f>
        <v/>
      </c>
      <c r="F109" s="287" t="str">
        <f t="shared" si="25"/>
        <v>babeurre</v>
      </c>
      <c r="G109" s="287" t="str">
        <f t="shared" si="26"/>
        <v>⚠ Lait</v>
      </c>
      <c r="H109" s="287" t="str">
        <f t="shared" si="27"/>
        <v/>
      </c>
      <c r="I109" s="287" t="str">
        <f t="shared" si="19"/>
        <v/>
      </c>
      <c r="J109" s="287" t="str">
        <f t="shared" si="20"/>
        <v/>
      </c>
      <c r="K109" s="287" t="str">
        <f t="shared" si="28"/>
        <v/>
      </c>
      <c r="L109" s="287" t="str">
        <f t="shared" si="21"/>
        <v/>
      </c>
      <c r="M109" s="287" t="str">
        <f t="shared" si="29"/>
        <v>babeurre</v>
      </c>
      <c r="N109" s="287" t="str">
        <f t="shared" si="22"/>
        <v>babeurre</v>
      </c>
      <c r="O109" s="287" t="str">
        <f t="shared" si="23"/>
        <v>babeurre</v>
      </c>
      <c r="P109" s="293" t="s">
        <v>431</v>
      </c>
      <c r="Q109" s="285" t="str">
        <f t="shared" si="24"/>
        <v>babeurre</v>
      </c>
      <c r="R109" s="284" t="s">
        <v>291</v>
      </c>
      <c r="S109" s="292" t="s">
        <v>411</v>
      </c>
      <c r="T109" s="302" t="s">
        <v>410</v>
      </c>
      <c r="AD109" s="3">
        <v>1</v>
      </c>
    </row>
    <row r="110" spans="1:30" ht="21" customHeight="1">
      <c r="A110" s="2"/>
      <c r="B110" s="294">
        <v>97</v>
      </c>
      <c r="C110" s="290"/>
      <c r="D110" s="289" t="str">
        <f t="shared" si="18"/>
        <v/>
      </c>
      <c r="E110" s="288" t="str" cm="1">
        <f t="array" ref="E110">IF(L110="","",IFERROR(_xlfn.TEXTJOIN(" • ",TRUE,_xlfn.UNIQUE(_xlfn._xlws.FILTER("⚠ "&amp;S14:S474,(Q14:Q474&lt;&gt;"")*ISNUMBER(SEARCH(" "&amp;Q14:Q474&amp;" "," "&amp;L110&amp;" "))))),""))</f>
        <v/>
      </c>
      <c r="F110" s="287" t="str">
        <f t="shared" si="25"/>
        <v>beurre</v>
      </c>
      <c r="G110" s="287" t="str">
        <f t="shared" si="26"/>
        <v>⚠ Lait</v>
      </c>
      <c r="H110" s="287" t="str">
        <f t="shared" si="27"/>
        <v/>
      </c>
      <c r="I110" s="287" t="str">
        <f t="shared" si="19"/>
        <v/>
      </c>
      <c r="J110" s="287" t="str">
        <f t="shared" si="20"/>
        <v/>
      </c>
      <c r="K110" s="287" t="str">
        <f t="shared" si="28"/>
        <v/>
      </c>
      <c r="L110" s="287" t="str">
        <f t="shared" si="21"/>
        <v/>
      </c>
      <c r="M110" s="287" t="str">
        <f t="shared" si="29"/>
        <v>beurre</v>
      </c>
      <c r="N110" s="287" t="str">
        <f t="shared" si="22"/>
        <v>beurre</v>
      </c>
      <c r="O110" s="287" t="str">
        <f t="shared" si="23"/>
        <v>beurre</v>
      </c>
      <c r="P110" s="293" t="s">
        <v>430</v>
      </c>
      <c r="Q110" s="285" t="str">
        <f t="shared" si="24"/>
        <v>beurre</v>
      </c>
      <c r="R110" s="284" t="s">
        <v>291</v>
      </c>
      <c r="S110" s="292" t="s">
        <v>411</v>
      </c>
      <c r="T110" s="302" t="s">
        <v>410</v>
      </c>
      <c r="AD110" s="3">
        <v>1</v>
      </c>
    </row>
    <row r="111" spans="1:30" ht="21" customHeight="1">
      <c r="A111" s="2"/>
      <c r="B111" s="294">
        <v>98</v>
      </c>
      <c r="C111" s="290"/>
      <c r="D111" s="289" t="str">
        <f t="shared" si="18"/>
        <v/>
      </c>
      <c r="E111" s="288" t="str" cm="1">
        <f t="array" ref="E111">IF(L111="","",IFERROR(_xlfn.TEXTJOIN(" • ",TRUE,_xlfn.UNIQUE(_xlfn._xlws.FILTER("⚠ "&amp;S14:S474,(Q14:Q474&lt;&gt;"")*ISNUMBER(SEARCH(" "&amp;Q14:Q474&amp;" "," "&amp;L111&amp;" "))))),""))</f>
        <v/>
      </c>
      <c r="F111" s="287" t="str">
        <f t="shared" si="25"/>
        <v>butter</v>
      </c>
      <c r="G111" s="287" t="str">
        <f t="shared" si="26"/>
        <v>⚠ Lait</v>
      </c>
      <c r="H111" s="287" t="str">
        <f t="shared" si="27"/>
        <v/>
      </c>
      <c r="I111" s="287" t="str">
        <f t="shared" si="19"/>
        <v/>
      </c>
      <c r="J111" s="287" t="str">
        <f t="shared" si="20"/>
        <v/>
      </c>
      <c r="K111" s="287" t="str">
        <f t="shared" si="28"/>
        <v/>
      </c>
      <c r="L111" s="287" t="str">
        <f t="shared" si="21"/>
        <v/>
      </c>
      <c r="M111" s="287" t="str">
        <f t="shared" si="29"/>
        <v>butter</v>
      </c>
      <c r="N111" s="287" t="str">
        <f t="shared" si="22"/>
        <v>butter</v>
      </c>
      <c r="O111" s="287" t="str">
        <f t="shared" si="23"/>
        <v>butter</v>
      </c>
      <c r="P111" s="293" t="s">
        <v>429</v>
      </c>
      <c r="Q111" s="285" t="str">
        <f t="shared" si="24"/>
        <v>butter</v>
      </c>
      <c r="R111" s="284" t="s">
        <v>291</v>
      </c>
      <c r="S111" s="292" t="s">
        <v>411</v>
      </c>
      <c r="T111" s="302" t="s">
        <v>410</v>
      </c>
      <c r="AD111" s="3">
        <v>1</v>
      </c>
    </row>
    <row r="112" spans="1:30" ht="21" customHeight="1">
      <c r="A112" s="2"/>
      <c r="B112" s="294">
        <v>99</v>
      </c>
      <c r="C112" s="290"/>
      <c r="D112" s="289" t="str">
        <f t="shared" si="18"/>
        <v/>
      </c>
      <c r="E112" s="288" t="str" cm="1">
        <f t="array" ref="E112">IF(L112="","",IFERROR(_xlfn.TEXTJOIN(" • ",TRUE,_xlfn.UNIQUE(_xlfn._xlws.FILTER("⚠ "&amp;S14:S474,(Q14:Q474&lt;&gt;"")*ISNUMBER(SEARCH(" "&amp;Q14:Q474&amp;" "," "&amp;L112&amp;" "))))),""))</f>
        <v/>
      </c>
      <c r="F112" s="287" t="str">
        <f t="shared" si="25"/>
        <v>casein</v>
      </c>
      <c r="G112" s="287" t="str">
        <f t="shared" si="26"/>
        <v>⚠ Lait</v>
      </c>
      <c r="H112" s="287" t="str">
        <f t="shared" si="27"/>
        <v/>
      </c>
      <c r="I112" s="287" t="str">
        <f t="shared" si="19"/>
        <v/>
      </c>
      <c r="J112" s="287" t="str">
        <f t="shared" si="20"/>
        <v/>
      </c>
      <c r="K112" s="287" t="str">
        <f t="shared" si="28"/>
        <v/>
      </c>
      <c r="L112" s="287" t="str">
        <f t="shared" si="21"/>
        <v/>
      </c>
      <c r="M112" s="287" t="str">
        <f t="shared" si="29"/>
        <v>casein</v>
      </c>
      <c r="N112" s="287" t="str">
        <f t="shared" si="22"/>
        <v>casein</v>
      </c>
      <c r="O112" s="287" t="str">
        <f t="shared" si="23"/>
        <v>casein</v>
      </c>
      <c r="P112" s="293" t="s">
        <v>428</v>
      </c>
      <c r="Q112" s="285" t="str">
        <f t="shared" si="24"/>
        <v>casein</v>
      </c>
      <c r="R112" s="284" t="s">
        <v>291</v>
      </c>
      <c r="S112" s="292" t="s">
        <v>411</v>
      </c>
      <c r="T112" s="302" t="s">
        <v>410</v>
      </c>
      <c r="AD112" s="3">
        <v>1</v>
      </c>
    </row>
    <row r="113" spans="1:30" ht="21" customHeight="1">
      <c r="A113" s="2"/>
      <c r="B113" s="294">
        <v>100</v>
      </c>
      <c r="C113" s="290"/>
      <c r="D113" s="289" t="str">
        <f t="shared" si="18"/>
        <v/>
      </c>
      <c r="E113" s="288" t="str" cm="1">
        <f t="array" ref="E113">IF(L113="","",IFERROR(_xlfn.TEXTJOIN(" • ",TRUE,_xlfn.UNIQUE(_xlfn._xlws.FILTER("⚠ "&amp;S14:S474,(Q14:Q474&lt;&gt;"")*ISNUMBER(SEARCH(" "&amp;Q14:Q474&amp;" "," "&amp;L113&amp;" "))))),""))</f>
        <v/>
      </c>
      <c r="F113" s="287" t="str">
        <f t="shared" si="25"/>
        <v>caseinate</v>
      </c>
      <c r="G113" s="287" t="str">
        <f t="shared" si="26"/>
        <v>⚠ Lait</v>
      </c>
      <c r="H113" s="287" t="str">
        <f t="shared" si="27"/>
        <v/>
      </c>
      <c r="I113" s="287" t="str">
        <f t="shared" si="19"/>
        <v/>
      </c>
      <c r="J113" s="287" t="str">
        <f t="shared" si="20"/>
        <v/>
      </c>
      <c r="K113" s="287" t="str">
        <f t="shared" si="28"/>
        <v/>
      </c>
      <c r="L113" s="287" t="str">
        <f t="shared" si="21"/>
        <v/>
      </c>
      <c r="M113" s="287" t="str">
        <f t="shared" si="29"/>
        <v>caseinate</v>
      </c>
      <c r="N113" s="287" t="str">
        <f t="shared" si="22"/>
        <v>caseinate</v>
      </c>
      <c r="O113" s="287" t="str">
        <f t="shared" si="23"/>
        <v>caseinate</v>
      </c>
      <c r="P113" s="293" t="s">
        <v>427</v>
      </c>
      <c r="Q113" s="285" t="str">
        <f t="shared" si="24"/>
        <v>caseinate</v>
      </c>
      <c r="R113" s="284" t="s">
        <v>291</v>
      </c>
      <c r="S113" s="292" t="s">
        <v>411</v>
      </c>
      <c r="T113" s="302" t="s">
        <v>410</v>
      </c>
      <c r="AD113" s="3">
        <v>1</v>
      </c>
    </row>
    <row r="114" spans="1:30" ht="21" customHeight="1">
      <c r="A114" s="2"/>
      <c r="B114" s="294">
        <v>101</v>
      </c>
      <c r="C114" s="290"/>
      <c r="D114" s="289" t="str">
        <f t="shared" si="18"/>
        <v/>
      </c>
      <c r="E114" s="288" t="str" cm="1">
        <f t="array" ref="E114">IF(L114="","",IFERROR(_xlfn.TEXTJOIN(" • ",TRUE,_xlfn.UNIQUE(_xlfn._xlws.FILTER("⚠ "&amp;S14:S474,(Q14:Q474&lt;&gt;"")*ISNUMBER(SEARCH(" "&amp;Q14:Q474&amp;" "," "&amp;L114&amp;" "))))),""))</f>
        <v/>
      </c>
      <c r="F114" s="287" t="str">
        <f t="shared" si="25"/>
        <v>caseine</v>
      </c>
      <c r="G114" s="287" t="str">
        <f t="shared" si="26"/>
        <v>⚠ Lait</v>
      </c>
      <c r="H114" s="287" t="str">
        <f t="shared" si="27"/>
        <v/>
      </c>
      <c r="I114" s="287" t="str">
        <f t="shared" si="19"/>
        <v/>
      </c>
      <c r="J114" s="287" t="str">
        <f t="shared" si="20"/>
        <v/>
      </c>
      <c r="K114" s="287" t="str">
        <f t="shared" si="28"/>
        <v/>
      </c>
      <c r="L114" s="287" t="str">
        <f t="shared" si="21"/>
        <v/>
      </c>
      <c r="M114" s="287" t="str">
        <f t="shared" si="29"/>
        <v>caseine</v>
      </c>
      <c r="N114" s="287" t="str">
        <f t="shared" si="22"/>
        <v>caseine</v>
      </c>
      <c r="O114" s="287" t="str">
        <f t="shared" si="23"/>
        <v>caseine</v>
      </c>
      <c r="P114" s="293" t="s">
        <v>426</v>
      </c>
      <c r="Q114" s="285" t="str">
        <f t="shared" si="24"/>
        <v>caseine</v>
      </c>
      <c r="R114" s="284" t="s">
        <v>291</v>
      </c>
      <c r="S114" s="292" t="s">
        <v>411</v>
      </c>
      <c r="T114" s="302" t="s">
        <v>410</v>
      </c>
      <c r="AD114" s="3">
        <v>1</v>
      </c>
    </row>
    <row r="115" spans="1:30" ht="21" customHeight="1">
      <c r="A115" s="2"/>
      <c r="B115" s="294">
        <v>102</v>
      </c>
      <c r="C115" s="290"/>
      <c r="D115" s="289" t="str">
        <f t="shared" si="18"/>
        <v/>
      </c>
      <c r="E115" s="288" t="str" cm="1">
        <f t="array" ref="E115">IF(L115="","",IFERROR(_xlfn.TEXTJOIN(" • ",TRUE,_xlfn.UNIQUE(_xlfn._xlws.FILTER("⚠ "&amp;S14:S474,(Q14:Q474&lt;&gt;"")*ISNUMBER(SEARCH(" "&amp;Q14:Q474&amp;" "," "&amp;L115&amp;" "))))),""))</f>
        <v/>
      </c>
      <c r="F115" s="287" t="str">
        <f t="shared" si="25"/>
        <v>cheese</v>
      </c>
      <c r="G115" s="287" t="str">
        <f t="shared" si="26"/>
        <v>⚠ Lait</v>
      </c>
      <c r="H115" s="287" t="str">
        <f t="shared" si="27"/>
        <v/>
      </c>
      <c r="I115" s="287" t="str">
        <f t="shared" si="19"/>
        <v/>
      </c>
      <c r="J115" s="287" t="str">
        <f t="shared" si="20"/>
        <v/>
      </c>
      <c r="K115" s="287" t="str">
        <f t="shared" si="28"/>
        <v/>
      </c>
      <c r="L115" s="287" t="str">
        <f t="shared" si="21"/>
        <v/>
      </c>
      <c r="M115" s="287" t="str">
        <f t="shared" si="29"/>
        <v>cheese</v>
      </c>
      <c r="N115" s="287" t="str">
        <f t="shared" si="22"/>
        <v>cheese</v>
      </c>
      <c r="O115" s="287" t="str">
        <f t="shared" si="23"/>
        <v>cheese</v>
      </c>
      <c r="P115" s="293" t="s">
        <v>425</v>
      </c>
      <c r="Q115" s="285" t="str">
        <f t="shared" si="24"/>
        <v>cheese</v>
      </c>
      <c r="R115" s="284" t="s">
        <v>291</v>
      </c>
      <c r="S115" s="292" t="s">
        <v>411</v>
      </c>
      <c r="T115" s="302" t="s">
        <v>410</v>
      </c>
      <c r="AD115" s="3">
        <v>1</v>
      </c>
    </row>
    <row r="116" spans="1:30" ht="21" customHeight="1">
      <c r="A116" s="2"/>
      <c r="B116" s="294">
        <v>103</v>
      </c>
      <c r="C116" s="290"/>
      <c r="D116" s="289" t="str">
        <f t="shared" si="18"/>
        <v/>
      </c>
      <c r="E116" s="288" t="str" cm="1">
        <f t="array" ref="E116">IF(L116="","",IFERROR(_xlfn.TEXTJOIN(" • ",TRUE,_xlfn.UNIQUE(_xlfn._xlws.FILTER("⚠ "&amp;S14:S474,(Q14:Q474&lt;&gt;"")*ISNUMBER(SEARCH(" "&amp;Q14:Q474&amp;" "," "&amp;L116&amp;" "))))),""))</f>
        <v/>
      </c>
      <c r="F116" s="287" t="str">
        <f t="shared" si="25"/>
        <v>cream</v>
      </c>
      <c r="G116" s="287" t="str">
        <f t="shared" si="26"/>
        <v>⚠ Lait</v>
      </c>
      <c r="H116" s="287" t="str">
        <f t="shared" si="27"/>
        <v/>
      </c>
      <c r="I116" s="287" t="str">
        <f t="shared" si="19"/>
        <v/>
      </c>
      <c r="J116" s="287" t="str">
        <f t="shared" si="20"/>
        <v/>
      </c>
      <c r="K116" s="287" t="str">
        <f t="shared" si="28"/>
        <v/>
      </c>
      <c r="L116" s="287" t="str">
        <f t="shared" si="21"/>
        <v/>
      </c>
      <c r="M116" s="287" t="str">
        <f t="shared" si="29"/>
        <v>cream</v>
      </c>
      <c r="N116" s="287" t="str">
        <f t="shared" si="22"/>
        <v>cream</v>
      </c>
      <c r="O116" s="287" t="str">
        <f t="shared" si="23"/>
        <v>cream</v>
      </c>
      <c r="P116" s="293" t="s">
        <v>424</v>
      </c>
      <c r="Q116" s="285" t="str">
        <f t="shared" si="24"/>
        <v>cream</v>
      </c>
      <c r="R116" s="284" t="s">
        <v>291</v>
      </c>
      <c r="S116" s="292" t="s">
        <v>411</v>
      </c>
      <c r="T116" s="302" t="s">
        <v>410</v>
      </c>
      <c r="AD116" s="3">
        <v>1</v>
      </c>
    </row>
    <row r="117" spans="1:30" ht="21" customHeight="1">
      <c r="A117" s="2"/>
      <c r="B117" s="294">
        <v>104</v>
      </c>
      <c r="C117" s="290"/>
      <c r="D117" s="289" t="str">
        <f t="shared" si="18"/>
        <v/>
      </c>
      <c r="E117" s="288" t="str" cm="1">
        <f t="array" ref="E117">IF(L117="","",IFERROR(_xlfn.TEXTJOIN(" • ",TRUE,_xlfn.UNIQUE(_xlfn._xlws.FILTER("⚠ "&amp;S14:S474,(Q14:Q474&lt;&gt;"")*ISNUMBER(SEARCH(" "&amp;Q14:Q474&amp;" "," "&amp;L117&amp;" "))))),""))</f>
        <v/>
      </c>
      <c r="F117" s="287" t="str">
        <f t="shared" si="25"/>
        <v>creme</v>
      </c>
      <c r="G117" s="287" t="str">
        <f t="shared" si="26"/>
        <v>⚠ Lait</v>
      </c>
      <c r="H117" s="287" t="str">
        <f t="shared" si="27"/>
        <v/>
      </c>
      <c r="I117" s="287" t="str">
        <f t="shared" si="19"/>
        <v/>
      </c>
      <c r="J117" s="287" t="str">
        <f t="shared" si="20"/>
        <v/>
      </c>
      <c r="K117" s="287" t="str">
        <f t="shared" si="28"/>
        <v/>
      </c>
      <c r="L117" s="287" t="str">
        <f t="shared" si="21"/>
        <v/>
      </c>
      <c r="M117" s="287" t="str">
        <f t="shared" si="29"/>
        <v>creme</v>
      </c>
      <c r="N117" s="287" t="str">
        <f t="shared" si="22"/>
        <v>creme</v>
      </c>
      <c r="O117" s="287" t="str">
        <f t="shared" si="23"/>
        <v>creme</v>
      </c>
      <c r="P117" s="293" t="s">
        <v>423</v>
      </c>
      <c r="Q117" s="285" t="str">
        <f t="shared" si="24"/>
        <v>creme</v>
      </c>
      <c r="R117" s="284" t="s">
        <v>291</v>
      </c>
      <c r="S117" s="292" t="s">
        <v>411</v>
      </c>
      <c r="T117" s="302" t="s">
        <v>410</v>
      </c>
      <c r="AD117" s="3">
        <v>1</v>
      </c>
    </row>
    <row r="118" spans="1:30" ht="21" customHeight="1">
      <c r="A118" s="2"/>
      <c r="B118" s="294">
        <v>105</v>
      </c>
      <c r="C118" s="290"/>
      <c r="D118" s="289" t="str">
        <f t="shared" si="18"/>
        <v/>
      </c>
      <c r="E118" s="288" t="str" cm="1">
        <f t="array" ref="E118">IF(L118="","",IFERROR(_xlfn.TEXTJOIN(" • ",TRUE,_xlfn.UNIQUE(_xlfn._xlws.FILTER("⚠ "&amp;S14:S474,(Q14:Q474&lt;&gt;"")*ISNUMBER(SEARCH(" "&amp;Q14:Q474&amp;" "," "&amp;L118&amp;" "))))),""))</f>
        <v/>
      </c>
      <c r="F118" s="287" t="str">
        <f t="shared" si="25"/>
        <v>creme liquide</v>
      </c>
      <c r="G118" s="287" t="str">
        <f t="shared" si="26"/>
        <v>⚠ Lait</v>
      </c>
      <c r="H118" s="287" t="str">
        <f t="shared" si="27"/>
        <v/>
      </c>
      <c r="I118" s="287" t="str">
        <f t="shared" si="19"/>
        <v/>
      </c>
      <c r="J118" s="287" t="str">
        <f t="shared" si="20"/>
        <v/>
      </c>
      <c r="K118" s="287" t="str">
        <f t="shared" si="28"/>
        <v/>
      </c>
      <c r="L118" s="287" t="str">
        <f t="shared" si="21"/>
        <v/>
      </c>
      <c r="M118" s="287" t="str">
        <f t="shared" si="29"/>
        <v>creme liquide</v>
      </c>
      <c r="N118" s="287" t="str">
        <f t="shared" si="22"/>
        <v>creme liquide</v>
      </c>
      <c r="O118" s="287" t="str">
        <f t="shared" si="23"/>
        <v>creme liquide</v>
      </c>
      <c r="P118" s="293" t="s">
        <v>422</v>
      </c>
      <c r="Q118" s="285" t="str">
        <f t="shared" si="24"/>
        <v>creme liquide</v>
      </c>
      <c r="R118" s="284" t="s">
        <v>291</v>
      </c>
      <c r="S118" s="292" t="s">
        <v>411</v>
      </c>
      <c r="T118" s="302" t="s">
        <v>410</v>
      </c>
      <c r="AD118" s="3">
        <v>1</v>
      </c>
    </row>
    <row r="119" spans="1:30" ht="21" customHeight="1">
      <c r="A119" s="2"/>
      <c r="B119" s="294">
        <v>106</v>
      </c>
      <c r="C119" s="290"/>
      <c r="D119" s="289" t="str">
        <f t="shared" si="18"/>
        <v/>
      </c>
      <c r="E119" s="288" t="str" cm="1">
        <f t="array" ref="E119">IF(L119="","",IFERROR(_xlfn.TEXTJOIN(" • ",TRUE,_xlfn.UNIQUE(_xlfn._xlws.FILTER("⚠ "&amp;S14:S474,(Q14:Q474&lt;&gt;"")*ISNUMBER(SEARCH(" "&amp;Q14:Q474&amp;" "," "&amp;L119&amp;" "))))),""))</f>
        <v/>
      </c>
      <c r="F119" s="287" t="str">
        <f t="shared" si="25"/>
        <v>creme liquide</v>
      </c>
      <c r="G119" s="287" t="str">
        <f t="shared" si="26"/>
        <v>⚠ Lait</v>
      </c>
      <c r="H119" s="287" t="str">
        <f t="shared" si="27"/>
        <v/>
      </c>
      <c r="I119" s="287" t="str">
        <f t="shared" si="19"/>
        <v/>
      </c>
      <c r="J119" s="287" t="str">
        <f t="shared" si="20"/>
        <v/>
      </c>
      <c r="K119" s="287" t="str">
        <f t="shared" si="28"/>
        <v/>
      </c>
      <c r="L119" s="287" t="str">
        <f t="shared" si="21"/>
        <v/>
      </c>
      <c r="M119" s="287" t="str">
        <f t="shared" si="29"/>
        <v>crème liquide</v>
      </c>
      <c r="N119" s="287" t="str">
        <f t="shared" si="22"/>
        <v>creme liquide</v>
      </c>
      <c r="O119" s="287" t="str">
        <f t="shared" si="23"/>
        <v>creme liquide</v>
      </c>
      <c r="P119" s="293" t="s">
        <v>421</v>
      </c>
      <c r="Q119" s="285" t="str">
        <f t="shared" si="24"/>
        <v>crème liquide</v>
      </c>
      <c r="R119" s="284" t="s">
        <v>291</v>
      </c>
      <c r="S119" s="292" t="s">
        <v>411</v>
      </c>
      <c r="T119" s="302" t="s">
        <v>410</v>
      </c>
      <c r="AD119" s="3">
        <v>1</v>
      </c>
    </row>
    <row r="120" spans="1:30" ht="21" customHeight="1">
      <c r="A120" s="2"/>
      <c r="B120" s="294">
        <v>107</v>
      </c>
      <c r="C120" s="290"/>
      <c r="D120" s="289" t="str">
        <f t="shared" si="18"/>
        <v/>
      </c>
      <c r="E120" s="288" t="str" cm="1">
        <f t="array" ref="E120">IF(L120="","",IFERROR(_xlfn.TEXTJOIN(" • ",TRUE,_xlfn.UNIQUE(_xlfn._xlws.FILTER("⚠ "&amp;S14:S474,(Q14:Q474&lt;&gt;"")*ISNUMBER(SEARCH(" "&amp;Q14:Q474&amp;" "," "&amp;L120&amp;" "))))),""))</f>
        <v/>
      </c>
      <c r="F120" s="287" t="str">
        <f t="shared" si="25"/>
        <v>fromage</v>
      </c>
      <c r="G120" s="287" t="str">
        <f t="shared" si="26"/>
        <v>⚠ Lait</v>
      </c>
      <c r="H120" s="287" t="str">
        <f t="shared" si="27"/>
        <v/>
      </c>
      <c r="I120" s="287" t="str">
        <f t="shared" si="19"/>
        <v/>
      </c>
      <c r="J120" s="287" t="str">
        <f t="shared" si="20"/>
        <v/>
      </c>
      <c r="K120" s="287" t="str">
        <f t="shared" si="28"/>
        <v/>
      </c>
      <c r="L120" s="287" t="str">
        <f t="shared" si="21"/>
        <v/>
      </c>
      <c r="M120" s="287" t="str">
        <f t="shared" si="29"/>
        <v>fromage</v>
      </c>
      <c r="N120" s="287" t="str">
        <f t="shared" si="22"/>
        <v>fromage</v>
      </c>
      <c r="O120" s="287" t="str">
        <f t="shared" si="23"/>
        <v>fromage</v>
      </c>
      <c r="P120" s="293" t="s">
        <v>420</v>
      </c>
      <c r="Q120" s="285" t="str">
        <f t="shared" si="24"/>
        <v>fromage</v>
      </c>
      <c r="R120" s="284" t="s">
        <v>291</v>
      </c>
      <c r="S120" s="292" t="s">
        <v>411</v>
      </c>
      <c r="T120" s="302" t="s">
        <v>410</v>
      </c>
      <c r="AD120" s="3">
        <v>1</v>
      </c>
    </row>
    <row r="121" spans="1:30" ht="21" customHeight="1">
      <c r="A121" s="2"/>
      <c r="B121" s="294">
        <v>108</v>
      </c>
      <c r="C121" s="290"/>
      <c r="D121" s="289" t="str">
        <f t="shared" si="18"/>
        <v/>
      </c>
      <c r="E121" s="288" t="str" cm="1">
        <f t="array" ref="E121">IF(L121="","",IFERROR(_xlfn.TEXTJOIN(" • ",TRUE,_xlfn.UNIQUE(_xlfn._xlws.FILTER("⚠ "&amp;S14:S474,(Q14:Q474&lt;&gt;"")*ISNUMBER(SEARCH(" "&amp;Q14:Q474&amp;" "," "&amp;L121&amp;" "))))),""))</f>
        <v/>
      </c>
      <c r="F121" s="287" t="str">
        <f t="shared" si="25"/>
        <v>lactose</v>
      </c>
      <c r="G121" s="287" t="str">
        <f t="shared" si="26"/>
        <v>⚠ Lait</v>
      </c>
      <c r="H121" s="287" t="str">
        <f t="shared" si="27"/>
        <v/>
      </c>
      <c r="I121" s="287" t="str">
        <f t="shared" si="19"/>
        <v/>
      </c>
      <c r="J121" s="287" t="str">
        <f t="shared" si="20"/>
        <v/>
      </c>
      <c r="K121" s="287" t="str">
        <f t="shared" si="28"/>
        <v/>
      </c>
      <c r="L121" s="287" t="str">
        <f t="shared" si="21"/>
        <v/>
      </c>
      <c r="M121" s="287" t="str">
        <f t="shared" si="29"/>
        <v>lactose</v>
      </c>
      <c r="N121" s="287" t="str">
        <f t="shared" si="22"/>
        <v>lactose</v>
      </c>
      <c r="O121" s="287" t="str">
        <f t="shared" si="23"/>
        <v>lactose</v>
      </c>
      <c r="P121" s="293" t="s">
        <v>419</v>
      </c>
      <c r="Q121" s="285" t="str">
        <f t="shared" si="24"/>
        <v>lactose</v>
      </c>
      <c r="R121" s="284" t="s">
        <v>291</v>
      </c>
      <c r="S121" s="292" t="s">
        <v>411</v>
      </c>
      <c r="T121" s="302" t="s">
        <v>410</v>
      </c>
      <c r="AD121" s="3">
        <v>1</v>
      </c>
    </row>
    <row r="122" spans="1:30" ht="21" customHeight="1">
      <c r="A122" s="2"/>
      <c r="B122" s="294">
        <v>109</v>
      </c>
      <c r="C122" s="290"/>
      <c r="D122" s="289" t="str">
        <f t="shared" si="18"/>
        <v/>
      </c>
      <c r="E122" s="288" t="str" cm="1">
        <f t="array" ref="E122">IF(L122="","",IFERROR(_xlfn.TEXTJOIN(" • ",TRUE,_xlfn.UNIQUE(_xlfn._xlws.FILTER("⚠ "&amp;S14:S474,(Q14:Q474&lt;&gt;"")*ISNUMBER(SEARCH(" "&amp;Q14:Q474&amp;" "," "&amp;L122&amp;" "))))),""))</f>
        <v/>
      </c>
      <c r="F122" s="287" t="str">
        <f t="shared" si="25"/>
        <v>lactoserum</v>
      </c>
      <c r="G122" s="287" t="str">
        <f t="shared" si="26"/>
        <v>⚠ Lait</v>
      </c>
      <c r="H122" s="287" t="str">
        <f t="shared" si="27"/>
        <v/>
      </c>
      <c r="I122" s="287" t="str">
        <f t="shared" si="19"/>
        <v/>
      </c>
      <c r="J122" s="287" t="str">
        <f t="shared" si="20"/>
        <v/>
      </c>
      <c r="K122" s="287" t="str">
        <f t="shared" si="28"/>
        <v/>
      </c>
      <c r="L122" s="287" t="str">
        <f t="shared" si="21"/>
        <v/>
      </c>
      <c r="M122" s="287" t="str">
        <f t="shared" si="29"/>
        <v>lactoserum</v>
      </c>
      <c r="N122" s="287" t="str">
        <f t="shared" si="22"/>
        <v>lactoserum</v>
      </c>
      <c r="O122" s="287" t="str">
        <f t="shared" si="23"/>
        <v>lactoserum</v>
      </c>
      <c r="P122" s="293" t="s">
        <v>418</v>
      </c>
      <c r="Q122" s="285" t="str">
        <f t="shared" si="24"/>
        <v>lactoserum</v>
      </c>
      <c r="R122" s="284" t="s">
        <v>291</v>
      </c>
      <c r="S122" s="292" t="s">
        <v>411</v>
      </c>
      <c r="T122" s="302" t="s">
        <v>410</v>
      </c>
      <c r="AD122" s="3">
        <v>1</v>
      </c>
    </row>
    <row r="123" spans="1:30" ht="21" customHeight="1">
      <c r="A123" s="2"/>
      <c r="B123" s="294">
        <v>110</v>
      </c>
      <c r="C123" s="290"/>
      <c r="D123" s="289" t="str">
        <f t="shared" si="18"/>
        <v/>
      </c>
      <c r="E123" s="288" t="str" cm="1">
        <f t="array" ref="E123">IF(L123="","",IFERROR(_xlfn.TEXTJOIN(" • ",TRUE,_xlfn.UNIQUE(_xlfn._xlws.FILTER("⚠ "&amp;S14:S474,(Q14:Q474&lt;&gt;"")*ISNUMBER(SEARCH(" "&amp;Q14:Q474&amp;" "," "&amp;L123&amp;" "))))),""))</f>
        <v/>
      </c>
      <c r="F123" s="287" t="str">
        <f t="shared" si="25"/>
        <v>lait</v>
      </c>
      <c r="G123" s="287" t="str">
        <f t="shared" si="26"/>
        <v>⚠ Lait</v>
      </c>
      <c r="H123" s="287" t="str">
        <f t="shared" si="27"/>
        <v/>
      </c>
      <c r="I123" s="287" t="str">
        <f t="shared" si="19"/>
        <v/>
      </c>
      <c r="J123" s="287" t="str">
        <f t="shared" si="20"/>
        <v/>
      </c>
      <c r="K123" s="287" t="str">
        <f t="shared" si="28"/>
        <v/>
      </c>
      <c r="L123" s="287" t="str">
        <f t="shared" si="21"/>
        <v/>
      </c>
      <c r="M123" s="287" t="str">
        <f t="shared" si="29"/>
        <v>lait</v>
      </c>
      <c r="N123" s="287" t="str">
        <f t="shared" si="22"/>
        <v>lait</v>
      </c>
      <c r="O123" s="287" t="str">
        <f t="shared" si="23"/>
        <v>lait</v>
      </c>
      <c r="P123" s="293" t="s">
        <v>417</v>
      </c>
      <c r="Q123" s="285" t="str">
        <f t="shared" si="24"/>
        <v>lait</v>
      </c>
      <c r="R123" s="284" t="s">
        <v>291</v>
      </c>
      <c r="S123" s="292" t="s">
        <v>411</v>
      </c>
      <c r="T123" s="302" t="s">
        <v>410</v>
      </c>
      <c r="AD123" s="3">
        <v>1</v>
      </c>
    </row>
    <row r="124" spans="1:30" ht="21" customHeight="1">
      <c r="A124" s="2"/>
      <c r="B124" s="294">
        <v>111</v>
      </c>
      <c r="C124" s="290"/>
      <c r="D124" s="289" t="str">
        <f t="shared" si="18"/>
        <v/>
      </c>
      <c r="E124" s="288" t="str" cm="1">
        <f t="array" ref="E124">IF(L124="","",IFERROR(_xlfn.TEXTJOIN(" • ",TRUE,_xlfn.UNIQUE(_xlfn._xlws.FILTER("⚠ "&amp;S14:S474,(Q14:Q474&lt;&gt;"")*ISNUMBER(SEARCH(" "&amp;Q14:Q474&amp;" "," "&amp;L124&amp;" "))))),""))</f>
        <v/>
      </c>
      <c r="F124" s="287" t="str">
        <f t="shared" si="25"/>
        <v>milk</v>
      </c>
      <c r="G124" s="287" t="str">
        <f t="shared" si="26"/>
        <v>⚠ Lait</v>
      </c>
      <c r="H124" s="287" t="str">
        <f t="shared" si="27"/>
        <v/>
      </c>
      <c r="I124" s="287" t="str">
        <f t="shared" si="19"/>
        <v/>
      </c>
      <c r="J124" s="287" t="str">
        <f t="shared" si="20"/>
        <v/>
      </c>
      <c r="K124" s="287" t="str">
        <f t="shared" si="28"/>
        <v/>
      </c>
      <c r="L124" s="287" t="str">
        <f t="shared" si="21"/>
        <v/>
      </c>
      <c r="M124" s="287" t="str">
        <f t="shared" si="29"/>
        <v>milk</v>
      </c>
      <c r="N124" s="287" t="str">
        <f t="shared" si="22"/>
        <v>milk</v>
      </c>
      <c r="O124" s="287" t="str">
        <f t="shared" si="23"/>
        <v>milk</v>
      </c>
      <c r="P124" s="293" t="s">
        <v>416</v>
      </c>
      <c r="Q124" s="285" t="str">
        <f t="shared" si="24"/>
        <v>milk</v>
      </c>
      <c r="R124" s="284" t="s">
        <v>291</v>
      </c>
      <c r="S124" s="292" t="s">
        <v>411</v>
      </c>
      <c r="T124" s="302" t="s">
        <v>410</v>
      </c>
      <c r="V124" s="369"/>
      <c r="AD124" s="3">
        <v>1</v>
      </c>
    </row>
    <row r="125" spans="1:30" ht="21" customHeight="1">
      <c r="A125" s="2"/>
      <c r="B125" s="294">
        <v>112</v>
      </c>
      <c r="C125" s="290"/>
      <c r="D125" s="289" t="str">
        <f t="shared" si="18"/>
        <v/>
      </c>
      <c r="E125" s="288" t="str" cm="1">
        <f t="array" ref="E125">IF(L125="","",IFERROR(_xlfn.TEXTJOIN(" • ",TRUE,_xlfn.UNIQUE(_xlfn._xlws.FILTER("⚠ "&amp;S14:S474,(Q14:Q474&lt;&gt;"")*ISNUMBER(SEARCH(" "&amp;Q14:Q474&amp;" "," "&amp;L125&amp;" "))))),""))</f>
        <v/>
      </c>
      <c r="F125" s="287" t="str">
        <f t="shared" si="25"/>
        <v>petit lait</v>
      </c>
      <c r="G125" s="287" t="str">
        <f t="shared" si="26"/>
        <v>⚠ Lait</v>
      </c>
      <c r="H125" s="287" t="str">
        <f t="shared" si="27"/>
        <v/>
      </c>
      <c r="I125" s="287" t="str">
        <f t="shared" si="19"/>
        <v/>
      </c>
      <c r="J125" s="287" t="str">
        <f t="shared" si="20"/>
        <v/>
      </c>
      <c r="K125" s="287" t="str">
        <f t="shared" si="28"/>
        <v/>
      </c>
      <c r="L125" s="287" t="str">
        <f t="shared" si="21"/>
        <v/>
      </c>
      <c r="M125" s="287" t="str">
        <f t="shared" si="29"/>
        <v>petit lait</v>
      </c>
      <c r="N125" s="287" t="str">
        <f t="shared" si="22"/>
        <v>petit lait</v>
      </c>
      <c r="O125" s="287" t="str">
        <f t="shared" si="23"/>
        <v>petit lait</v>
      </c>
      <c r="P125" s="293" t="s">
        <v>415</v>
      </c>
      <c r="Q125" s="285" t="str">
        <f t="shared" si="24"/>
        <v>petit lait</v>
      </c>
      <c r="R125" s="284" t="s">
        <v>291</v>
      </c>
      <c r="S125" s="292" t="s">
        <v>411</v>
      </c>
      <c r="T125" s="302" t="s">
        <v>410</v>
      </c>
      <c r="AD125" s="3">
        <v>1</v>
      </c>
    </row>
    <row r="126" spans="1:30" ht="21" customHeight="1">
      <c r="A126" s="2"/>
      <c r="B126" s="294">
        <v>113</v>
      </c>
      <c r="C126" s="290"/>
      <c r="D126" s="289" t="str">
        <f t="shared" si="18"/>
        <v/>
      </c>
      <c r="E126" s="288" t="str" cm="1">
        <f t="array" ref="E126">IF(L126="","",IFERROR(_xlfn.TEXTJOIN(" • ",TRUE,_xlfn.UNIQUE(_xlfn._xlws.FILTER("⚠ "&amp;S14:S474,(Q14:Q474&lt;&gt;"")*ISNUMBER(SEARCH(" "&amp;Q14:Q474&amp;" "," "&amp;L126&amp;" "))))),""))</f>
        <v/>
      </c>
      <c r="F126" s="287" t="str">
        <f t="shared" si="25"/>
        <v>whey</v>
      </c>
      <c r="G126" s="287" t="str">
        <f t="shared" si="26"/>
        <v>⚠ Lait</v>
      </c>
      <c r="H126" s="287" t="str">
        <f t="shared" si="27"/>
        <v/>
      </c>
      <c r="I126" s="287" t="str">
        <f t="shared" si="19"/>
        <v/>
      </c>
      <c r="J126" s="287" t="str">
        <f t="shared" si="20"/>
        <v/>
      </c>
      <c r="K126" s="287" t="str">
        <f t="shared" si="28"/>
        <v/>
      </c>
      <c r="L126" s="287" t="str">
        <f t="shared" si="21"/>
        <v/>
      </c>
      <c r="M126" s="287" t="str">
        <f t="shared" si="29"/>
        <v>whey</v>
      </c>
      <c r="N126" s="287" t="str">
        <f t="shared" si="22"/>
        <v>whey</v>
      </c>
      <c r="O126" s="287" t="str">
        <f t="shared" si="23"/>
        <v>whey</v>
      </c>
      <c r="P126" s="293" t="s">
        <v>414</v>
      </c>
      <c r="Q126" s="285" t="str">
        <f t="shared" si="24"/>
        <v>whey</v>
      </c>
      <c r="R126" s="284" t="s">
        <v>291</v>
      </c>
      <c r="S126" s="292" t="s">
        <v>411</v>
      </c>
      <c r="T126" s="302" t="s">
        <v>410</v>
      </c>
      <c r="AD126" s="3">
        <v>1</v>
      </c>
    </row>
    <row r="127" spans="1:30" ht="21" customHeight="1">
      <c r="A127" s="2"/>
      <c r="B127" s="294">
        <v>114</v>
      </c>
      <c r="C127" s="290"/>
      <c r="D127" s="289" t="str">
        <f t="shared" si="18"/>
        <v/>
      </c>
      <c r="E127" s="288" t="str" cm="1">
        <f t="array" ref="E127">IF(L127="","",IFERROR(_xlfn.TEXTJOIN(" • ",TRUE,_xlfn.UNIQUE(_xlfn._xlws.FILTER("⚠ "&amp;S14:S474,(Q14:Q474&lt;&gt;"")*ISNUMBER(SEARCH(" "&amp;Q14:Q474&amp;" "," "&amp;L127&amp;" "))))),""))</f>
        <v/>
      </c>
      <c r="F127" s="287" t="str">
        <f t="shared" si="25"/>
        <v>yaourt</v>
      </c>
      <c r="G127" s="287" t="str">
        <f t="shared" si="26"/>
        <v>⚠ Lait</v>
      </c>
      <c r="H127" s="287" t="str">
        <f t="shared" si="27"/>
        <v/>
      </c>
      <c r="I127" s="287" t="str">
        <f t="shared" si="19"/>
        <v/>
      </c>
      <c r="J127" s="287" t="str">
        <f t="shared" si="20"/>
        <v/>
      </c>
      <c r="K127" s="287" t="str">
        <f t="shared" si="28"/>
        <v/>
      </c>
      <c r="L127" s="287" t="str">
        <f t="shared" si="21"/>
        <v/>
      </c>
      <c r="M127" s="287" t="str">
        <f t="shared" si="29"/>
        <v>yaourt</v>
      </c>
      <c r="N127" s="287" t="str">
        <f t="shared" si="22"/>
        <v>yaourt</v>
      </c>
      <c r="O127" s="287" t="str">
        <f t="shared" si="23"/>
        <v>yaourt</v>
      </c>
      <c r="P127" s="293" t="s">
        <v>413</v>
      </c>
      <c r="Q127" s="285" t="str">
        <f t="shared" si="24"/>
        <v>yaourt</v>
      </c>
      <c r="R127" s="284" t="s">
        <v>291</v>
      </c>
      <c r="S127" s="292" t="s">
        <v>411</v>
      </c>
      <c r="T127" s="302" t="s">
        <v>410</v>
      </c>
      <c r="AD127" s="3">
        <v>1</v>
      </c>
    </row>
    <row r="128" spans="1:30" ht="21" customHeight="1">
      <c r="A128" s="2"/>
      <c r="B128" s="294">
        <v>115</v>
      </c>
      <c r="C128" s="290"/>
      <c r="D128" s="289" t="str">
        <f t="shared" si="18"/>
        <v/>
      </c>
      <c r="E128" s="288" t="str" cm="1">
        <f t="array" ref="E128">IF(L128="","",IFERROR(_xlfn.TEXTJOIN(" • ",TRUE,_xlfn.UNIQUE(_xlfn._xlws.FILTER("⚠ "&amp;S14:S474,(Q14:Q474&lt;&gt;"")*ISNUMBER(SEARCH(" "&amp;Q14:Q474&amp;" "," "&amp;L128&amp;" "))))),""))</f>
        <v/>
      </c>
      <c r="F128" s="287" t="str">
        <f t="shared" si="25"/>
        <v>yogourt</v>
      </c>
      <c r="G128" s="287" t="str">
        <f t="shared" si="26"/>
        <v>⚠ Lait</v>
      </c>
      <c r="H128" s="287" t="str">
        <f t="shared" si="27"/>
        <v/>
      </c>
      <c r="I128" s="287" t="str">
        <f t="shared" si="19"/>
        <v/>
      </c>
      <c r="J128" s="287" t="str">
        <f t="shared" si="20"/>
        <v/>
      </c>
      <c r="K128" s="287" t="str">
        <f t="shared" si="28"/>
        <v/>
      </c>
      <c r="L128" s="287" t="str">
        <f t="shared" si="21"/>
        <v/>
      </c>
      <c r="M128" s="287" t="str">
        <f t="shared" si="29"/>
        <v>yogourt</v>
      </c>
      <c r="N128" s="287" t="str">
        <f t="shared" si="22"/>
        <v>yogourt</v>
      </c>
      <c r="O128" s="287" t="str">
        <f t="shared" si="23"/>
        <v>yogourt</v>
      </c>
      <c r="P128" s="293" t="s">
        <v>412</v>
      </c>
      <c r="Q128" s="285" t="str">
        <f t="shared" si="24"/>
        <v>yogourt</v>
      </c>
      <c r="R128" s="284" t="s">
        <v>291</v>
      </c>
      <c r="S128" s="292" t="s">
        <v>411</v>
      </c>
      <c r="T128" s="302" t="s">
        <v>410</v>
      </c>
      <c r="AD128" s="3">
        <v>1</v>
      </c>
    </row>
    <row r="129" spans="1:30" ht="21" customHeight="1">
      <c r="A129" s="2"/>
      <c r="B129" s="294">
        <v>116</v>
      </c>
      <c r="C129" s="290"/>
      <c r="D129" s="289" t="str">
        <f t="shared" si="18"/>
        <v/>
      </c>
      <c r="E129" s="288" t="str" cm="1">
        <f t="array" ref="E129">IF(L129="","",IFERROR(_xlfn.TEXTJOIN(" • ",TRUE,_xlfn.UNIQUE(_xlfn._xlws.FILTER("⚠ "&amp;S14:S474,(Q14:Q474&lt;&gt;"")*ISNUMBER(SEARCH(" "&amp;Q14:Q474&amp;" "," "&amp;L129&amp;" "))))),""))</f>
        <v/>
      </c>
      <c r="F129" s="287" t="str">
        <f t="shared" si="25"/>
        <v>farine de lupin</v>
      </c>
      <c r="G129" s="287" t="str">
        <f t="shared" si="26"/>
        <v>⚠ Lupin</v>
      </c>
      <c r="H129" s="287" t="str">
        <f t="shared" si="27"/>
        <v/>
      </c>
      <c r="I129" s="287" t="str">
        <f t="shared" si="19"/>
        <v/>
      </c>
      <c r="J129" s="287" t="str">
        <f t="shared" si="20"/>
        <v/>
      </c>
      <c r="K129" s="287" t="str">
        <f t="shared" si="28"/>
        <v/>
      </c>
      <c r="L129" s="287" t="str">
        <f t="shared" si="21"/>
        <v/>
      </c>
      <c r="M129" s="287" t="str">
        <f t="shared" si="29"/>
        <v>farine de lupin</v>
      </c>
      <c r="N129" s="287" t="str">
        <f t="shared" si="22"/>
        <v>farine de lupin</v>
      </c>
      <c r="O129" s="287" t="str">
        <f t="shared" si="23"/>
        <v>farine de lupin</v>
      </c>
      <c r="P129" s="293" t="s">
        <v>409</v>
      </c>
      <c r="Q129" s="285" t="str">
        <f t="shared" si="24"/>
        <v>farine de lupin</v>
      </c>
      <c r="R129" s="284" t="s">
        <v>291</v>
      </c>
      <c r="S129" s="292" t="s">
        <v>406</v>
      </c>
      <c r="T129" s="301" t="s">
        <v>405</v>
      </c>
      <c r="AD129" s="3">
        <v>1</v>
      </c>
    </row>
    <row r="130" spans="1:30" ht="21" customHeight="1">
      <c r="A130" s="2"/>
      <c r="B130" s="294">
        <v>117</v>
      </c>
      <c r="C130" s="290"/>
      <c r="D130" s="289" t="str">
        <f t="shared" si="18"/>
        <v/>
      </c>
      <c r="E130" s="288" t="str" cm="1">
        <f t="array" ref="E130">IF(L130="","",IFERROR(_xlfn.TEXTJOIN(" • ",TRUE,_xlfn.UNIQUE(_xlfn._xlws.FILTER("⚠ "&amp;S14:S474,(Q14:Q474&lt;&gt;"")*ISNUMBER(SEARCH(" "&amp;Q14:Q474&amp;" "," "&amp;L130&amp;" "))))),""))</f>
        <v/>
      </c>
      <c r="F130" s="287" t="str">
        <f t="shared" si="25"/>
        <v>lupin</v>
      </c>
      <c r="G130" s="287" t="str">
        <f t="shared" si="26"/>
        <v>⚠ Lupin</v>
      </c>
      <c r="H130" s="287" t="str">
        <f t="shared" si="27"/>
        <v/>
      </c>
      <c r="I130" s="287" t="str">
        <f t="shared" si="19"/>
        <v/>
      </c>
      <c r="J130" s="287" t="str">
        <f t="shared" si="20"/>
        <v/>
      </c>
      <c r="K130" s="287" t="str">
        <f t="shared" si="28"/>
        <v/>
      </c>
      <c r="L130" s="287" t="str">
        <f t="shared" si="21"/>
        <v/>
      </c>
      <c r="M130" s="287" t="str">
        <f t="shared" si="29"/>
        <v>lupin</v>
      </c>
      <c r="N130" s="287" t="str">
        <f t="shared" si="22"/>
        <v>lupin</v>
      </c>
      <c r="O130" s="287" t="str">
        <f t="shared" si="23"/>
        <v>lupin</v>
      </c>
      <c r="P130" s="293" t="s">
        <v>408</v>
      </c>
      <c r="Q130" s="285" t="str">
        <f t="shared" si="24"/>
        <v>lupin</v>
      </c>
      <c r="R130" s="284" t="s">
        <v>291</v>
      </c>
      <c r="S130" s="292" t="s">
        <v>406</v>
      </c>
      <c r="T130" s="301" t="s">
        <v>405</v>
      </c>
      <c r="AD130" s="3">
        <v>1</v>
      </c>
    </row>
    <row r="131" spans="1:30" ht="21" customHeight="1">
      <c r="A131" s="2"/>
      <c r="B131" s="294">
        <v>118</v>
      </c>
      <c r="C131" s="290"/>
      <c r="D131" s="289" t="str">
        <f t="shared" si="18"/>
        <v/>
      </c>
      <c r="E131" s="288" t="str" cm="1">
        <f t="array" ref="E131">IF(L131="","",IFERROR(_xlfn.TEXTJOIN(" • ",TRUE,_xlfn.UNIQUE(_xlfn._xlws.FILTER("⚠ "&amp;S14:S474,(Q14:Q474&lt;&gt;"")*ISNUMBER(SEARCH(" "&amp;Q14:Q474&amp;" "," "&amp;L131&amp;" "))))),""))</f>
        <v/>
      </c>
      <c r="F131" s="287" t="str">
        <f t="shared" si="25"/>
        <v>lupine</v>
      </c>
      <c r="G131" s="287" t="str">
        <f t="shared" si="26"/>
        <v>⚠ Lupin</v>
      </c>
      <c r="H131" s="287" t="str">
        <f t="shared" si="27"/>
        <v/>
      </c>
      <c r="I131" s="287" t="str">
        <f t="shared" si="19"/>
        <v/>
      </c>
      <c r="J131" s="287" t="str">
        <f t="shared" si="20"/>
        <v/>
      </c>
      <c r="K131" s="287" t="str">
        <f t="shared" si="28"/>
        <v/>
      </c>
      <c r="L131" s="287" t="str">
        <f t="shared" si="21"/>
        <v/>
      </c>
      <c r="M131" s="287" t="str">
        <f t="shared" si="29"/>
        <v>lupine</v>
      </c>
      <c r="N131" s="287" t="str">
        <f t="shared" si="22"/>
        <v>lupine</v>
      </c>
      <c r="O131" s="287" t="str">
        <f t="shared" si="23"/>
        <v>lupine</v>
      </c>
      <c r="P131" s="293" t="s">
        <v>407</v>
      </c>
      <c r="Q131" s="285" t="str">
        <f t="shared" si="24"/>
        <v>lupine</v>
      </c>
      <c r="R131" s="284" t="s">
        <v>291</v>
      </c>
      <c r="S131" s="292" t="s">
        <v>406</v>
      </c>
      <c r="T131" s="301" t="s">
        <v>405</v>
      </c>
      <c r="AD131" s="3">
        <v>1</v>
      </c>
    </row>
    <row r="132" spans="1:30" ht="21" customHeight="1">
      <c r="A132" s="2"/>
      <c r="B132" s="294">
        <v>119</v>
      </c>
      <c r="C132" s="290"/>
      <c r="D132" s="289" t="str">
        <f t="shared" si="18"/>
        <v/>
      </c>
      <c r="E132" s="288" t="str" cm="1">
        <f t="array" ref="E132">IF(L132="","",IFERROR(_xlfn.TEXTJOIN(" • ",TRUE,_xlfn.UNIQUE(_xlfn._xlws.FILTER("⚠ "&amp;S14:S474,(Q14:Q474&lt;&gt;"")*ISNUMBER(SEARCH(" "&amp;Q14:Q474&amp;" "," "&amp;L132&amp;" "))))),""))</f>
        <v/>
      </c>
      <c r="F132" s="287" t="str">
        <f t="shared" si="25"/>
        <v>calamar</v>
      </c>
      <c r="G132" s="287" t="str">
        <f t="shared" si="26"/>
        <v>⚠ Mollusques</v>
      </c>
      <c r="H132" s="287" t="str">
        <f t="shared" si="27"/>
        <v/>
      </c>
      <c r="I132" s="287" t="str">
        <f t="shared" si="19"/>
        <v/>
      </c>
      <c r="J132" s="287" t="str">
        <f t="shared" si="20"/>
        <v/>
      </c>
      <c r="K132" s="287" t="str">
        <f t="shared" si="28"/>
        <v/>
      </c>
      <c r="L132" s="287" t="str">
        <f t="shared" si="21"/>
        <v/>
      </c>
      <c r="M132" s="287" t="str">
        <f t="shared" si="29"/>
        <v>calamar</v>
      </c>
      <c r="N132" s="287" t="str">
        <f t="shared" si="22"/>
        <v>calamar</v>
      </c>
      <c r="O132" s="287" t="str">
        <f t="shared" si="23"/>
        <v>calamar</v>
      </c>
      <c r="P132" s="293" t="s">
        <v>404</v>
      </c>
      <c r="Q132" s="285" t="str">
        <f t="shared" si="24"/>
        <v>calamar</v>
      </c>
      <c r="R132" s="284" t="s">
        <v>291</v>
      </c>
      <c r="S132" s="292" t="s">
        <v>377</v>
      </c>
      <c r="T132" s="300" t="s">
        <v>372</v>
      </c>
      <c r="AD132" s="3">
        <v>1</v>
      </c>
    </row>
    <row r="133" spans="1:30" ht="21" customHeight="1">
      <c r="A133" s="2"/>
      <c r="B133" s="294">
        <v>120</v>
      </c>
      <c r="C133" s="290"/>
      <c r="D133" s="289" t="str">
        <f t="shared" si="18"/>
        <v/>
      </c>
      <c r="E133" s="288" t="str" cm="1">
        <f t="array" ref="E133">IF(L133="","",IFERROR(_xlfn.TEXTJOIN(" • ",TRUE,_xlfn.UNIQUE(_xlfn._xlws.FILTER("⚠ "&amp;S14:S474,(Q14:Q474&lt;&gt;"")*ISNUMBER(SEARCH(" "&amp;Q14:Q474&amp;" "," "&amp;L133&amp;" "))))),""))</f>
        <v/>
      </c>
      <c r="F133" s="287" t="str">
        <f t="shared" si="25"/>
        <v>calamars</v>
      </c>
      <c r="G133" s="287" t="str">
        <f t="shared" si="26"/>
        <v>⚠ Mollusques</v>
      </c>
      <c r="H133" s="287" t="str">
        <f t="shared" si="27"/>
        <v/>
      </c>
      <c r="I133" s="287" t="str">
        <f t="shared" si="19"/>
        <v/>
      </c>
      <c r="J133" s="287" t="str">
        <f t="shared" si="20"/>
        <v/>
      </c>
      <c r="K133" s="287" t="str">
        <f t="shared" si="28"/>
        <v/>
      </c>
      <c r="L133" s="287" t="str">
        <f t="shared" si="21"/>
        <v/>
      </c>
      <c r="M133" s="287" t="str">
        <f t="shared" si="29"/>
        <v>calamars</v>
      </c>
      <c r="N133" s="287" t="str">
        <f t="shared" si="22"/>
        <v>calamars</v>
      </c>
      <c r="O133" s="287" t="str">
        <f t="shared" si="23"/>
        <v>calamars</v>
      </c>
      <c r="P133" s="293" t="s">
        <v>403</v>
      </c>
      <c r="Q133" s="285" t="str">
        <f t="shared" si="24"/>
        <v>calamars</v>
      </c>
      <c r="R133" s="284" t="s">
        <v>291</v>
      </c>
      <c r="S133" s="292" t="s">
        <v>377</v>
      </c>
      <c r="T133" s="300" t="s">
        <v>372</v>
      </c>
      <c r="AD133" s="3">
        <v>1</v>
      </c>
    </row>
    <row r="134" spans="1:30" ht="21" customHeight="1">
      <c r="A134" s="2"/>
      <c r="B134" s="294">
        <v>121</v>
      </c>
      <c r="C134" s="290"/>
      <c r="D134" s="289" t="str">
        <f t="shared" si="18"/>
        <v/>
      </c>
      <c r="E134" s="288" t="str" cm="1">
        <f t="array" ref="E134">IF(L134="","",IFERROR(_xlfn.TEXTJOIN(" • ",TRUE,_xlfn.UNIQUE(_xlfn._xlws.FILTER("⚠ "&amp;S14:S474,(Q14:Q474&lt;&gt;"")*ISNUMBER(SEARCH(" "&amp;Q14:Q474&amp;" "," "&amp;L134&amp;" "))))),""))</f>
        <v/>
      </c>
      <c r="F134" s="287" t="str">
        <f t="shared" si="25"/>
        <v>coquillage</v>
      </c>
      <c r="G134" s="287" t="str">
        <f t="shared" si="26"/>
        <v>⚠ Mollusques</v>
      </c>
      <c r="H134" s="287" t="str">
        <f t="shared" si="27"/>
        <v/>
      </c>
      <c r="I134" s="287" t="str">
        <f t="shared" si="19"/>
        <v/>
      </c>
      <c r="J134" s="287" t="str">
        <f t="shared" si="20"/>
        <v/>
      </c>
      <c r="K134" s="287" t="str">
        <f t="shared" si="28"/>
        <v/>
      </c>
      <c r="L134" s="287" t="str">
        <f t="shared" si="21"/>
        <v/>
      </c>
      <c r="M134" s="287" t="str">
        <f t="shared" si="29"/>
        <v>coquillage</v>
      </c>
      <c r="N134" s="287" t="str">
        <f t="shared" si="22"/>
        <v>coquillage</v>
      </c>
      <c r="O134" s="287" t="str">
        <f t="shared" si="23"/>
        <v>coquillage</v>
      </c>
      <c r="P134" s="293" t="s">
        <v>402</v>
      </c>
      <c r="Q134" s="285" t="str">
        <f t="shared" si="24"/>
        <v>coquillage</v>
      </c>
      <c r="R134" s="284" t="s">
        <v>291</v>
      </c>
      <c r="S134" s="292" t="s">
        <v>377</v>
      </c>
      <c r="T134" s="300" t="s">
        <v>372</v>
      </c>
      <c r="AD134" s="3">
        <v>1</v>
      </c>
    </row>
    <row r="135" spans="1:30" ht="21" customHeight="1">
      <c r="A135" s="2"/>
      <c r="B135" s="294">
        <v>122</v>
      </c>
      <c r="C135" s="290"/>
      <c r="D135" s="289" t="str">
        <f t="shared" si="18"/>
        <v/>
      </c>
      <c r="E135" s="288" t="str" cm="1">
        <f t="array" ref="E135">IF(L135="","",IFERROR(_xlfn.TEXTJOIN(" • ",TRUE,_xlfn.UNIQUE(_xlfn._xlws.FILTER("⚠ "&amp;S14:S474,(Q14:Q474&lt;&gt;"")*ISNUMBER(SEARCH(" "&amp;Q14:Q474&amp;" "," "&amp;L135&amp;" "))))),""))</f>
        <v/>
      </c>
      <c r="F135" s="287" t="str">
        <f t="shared" si="25"/>
        <v>coquilles saint jacques</v>
      </c>
      <c r="G135" s="287" t="str">
        <f t="shared" si="26"/>
        <v>⚠ Mollusques</v>
      </c>
      <c r="H135" s="287" t="str">
        <f t="shared" si="27"/>
        <v/>
      </c>
      <c r="I135" s="287" t="str">
        <f t="shared" si="19"/>
        <v/>
      </c>
      <c r="J135" s="287" t="str">
        <f t="shared" si="20"/>
        <v/>
      </c>
      <c r="K135" s="287" t="str">
        <f t="shared" si="28"/>
        <v/>
      </c>
      <c r="L135" s="287" t="str">
        <f t="shared" si="21"/>
        <v/>
      </c>
      <c r="M135" s="287" t="str">
        <f t="shared" si="29"/>
        <v>coquilles saint jacques</v>
      </c>
      <c r="N135" s="287" t="str">
        <f t="shared" si="22"/>
        <v>coquilles saint jacques</v>
      </c>
      <c r="O135" s="287" t="str">
        <f t="shared" si="23"/>
        <v>coquilles saint jacques</v>
      </c>
      <c r="P135" s="293" t="s">
        <v>401</v>
      </c>
      <c r="Q135" s="285" t="str">
        <f t="shared" si="24"/>
        <v>coquilles saint jacques</v>
      </c>
      <c r="R135" s="284" t="s">
        <v>291</v>
      </c>
      <c r="S135" s="292" t="s">
        <v>377</v>
      </c>
      <c r="T135" s="300" t="s">
        <v>372</v>
      </c>
      <c r="AD135" s="3">
        <v>1</v>
      </c>
    </row>
    <row r="136" spans="1:30" ht="21" customHeight="1">
      <c r="A136" s="2"/>
      <c r="B136" s="294">
        <v>123</v>
      </c>
      <c r="C136" s="290"/>
      <c r="D136" s="289" t="str">
        <f t="shared" si="18"/>
        <v/>
      </c>
      <c r="E136" s="288" t="str" cm="1">
        <f t="array" ref="E136">IF(L136="","",IFERROR(_xlfn.TEXTJOIN(" • ",TRUE,_xlfn.UNIQUE(_xlfn._xlws.FILTER("⚠ "&amp;S14:S474,(Q14:Q474&lt;&gt;"")*ISNUMBER(SEARCH(" "&amp;Q14:Q474&amp;" "," "&amp;L136&amp;" "))))),""))</f>
        <v/>
      </c>
      <c r="F136" s="287" t="str">
        <f t="shared" si="25"/>
        <v>encornet</v>
      </c>
      <c r="G136" s="287" t="str">
        <f t="shared" si="26"/>
        <v>⚠ Mollusques</v>
      </c>
      <c r="H136" s="287" t="str">
        <f t="shared" si="27"/>
        <v/>
      </c>
      <c r="I136" s="287" t="str">
        <f t="shared" si="19"/>
        <v/>
      </c>
      <c r="J136" s="287" t="str">
        <f t="shared" si="20"/>
        <v/>
      </c>
      <c r="K136" s="287" t="str">
        <f t="shared" si="28"/>
        <v/>
      </c>
      <c r="L136" s="287" t="str">
        <f t="shared" si="21"/>
        <v/>
      </c>
      <c r="M136" s="287" t="str">
        <f t="shared" si="29"/>
        <v>encornet</v>
      </c>
      <c r="N136" s="287" t="str">
        <f t="shared" si="22"/>
        <v>encornet</v>
      </c>
      <c r="O136" s="287" t="str">
        <f t="shared" si="23"/>
        <v>encornet</v>
      </c>
      <c r="P136" s="293" t="s">
        <v>400</v>
      </c>
      <c r="Q136" s="285" t="str">
        <f t="shared" si="24"/>
        <v>encornet</v>
      </c>
      <c r="R136" s="284" t="s">
        <v>291</v>
      </c>
      <c r="S136" s="292" t="s">
        <v>377</v>
      </c>
      <c r="T136" s="300" t="s">
        <v>372</v>
      </c>
      <c r="AD136" s="3">
        <v>1</v>
      </c>
    </row>
    <row r="137" spans="1:30" ht="21" customHeight="1">
      <c r="A137" s="2"/>
      <c r="B137" s="294">
        <v>124</v>
      </c>
      <c r="C137" s="290"/>
      <c r="D137" s="289" t="str">
        <f t="shared" si="18"/>
        <v/>
      </c>
      <c r="E137" s="288" t="str" cm="1">
        <f t="array" ref="E137">IF(L137="","",IFERROR(_xlfn.TEXTJOIN(" • ",TRUE,_xlfn.UNIQUE(_xlfn._xlws.FILTER("⚠ "&amp;S14:S474,(Q14:Q474&lt;&gt;"")*ISNUMBER(SEARCH(" "&amp;Q14:Q474&amp;" "," "&amp;L137&amp;" "))))),""))</f>
        <v/>
      </c>
      <c r="F137" s="287" t="str">
        <f t="shared" si="25"/>
        <v>escargots</v>
      </c>
      <c r="G137" s="287" t="str">
        <f t="shared" si="26"/>
        <v>⚠ Mollusques</v>
      </c>
      <c r="H137" s="287" t="str">
        <f t="shared" si="27"/>
        <v/>
      </c>
      <c r="I137" s="287" t="str">
        <f t="shared" si="19"/>
        <v/>
      </c>
      <c r="J137" s="287" t="str">
        <f t="shared" si="20"/>
        <v/>
      </c>
      <c r="K137" s="287" t="str">
        <f t="shared" si="28"/>
        <v/>
      </c>
      <c r="L137" s="287" t="str">
        <f t="shared" si="21"/>
        <v/>
      </c>
      <c r="M137" s="287" t="str">
        <f t="shared" si="29"/>
        <v>escargots</v>
      </c>
      <c r="N137" s="287" t="str">
        <f t="shared" si="22"/>
        <v>escargots</v>
      </c>
      <c r="O137" s="287" t="str">
        <f t="shared" si="23"/>
        <v>escargots</v>
      </c>
      <c r="P137" s="293" t="s">
        <v>399</v>
      </c>
      <c r="Q137" s="285" t="str">
        <f t="shared" si="24"/>
        <v>escargots</v>
      </c>
      <c r="R137" s="284" t="s">
        <v>291</v>
      </c>
      <c r="S137" s="292" t="s">
        <v>377</v>
      </c>
      <c r="T137" s="300" t="s">
        <v>372</v>
      </c>
      <c r="AD137" s="3">
        <v>1</v>
      </c>
    </row>
    <row r="138" spans="1:30" ht="21" customHeight="1">
      <c r="A138" s="2"/>
      <c r="B138" s="294">
        <v>125</v>
      </c>
      <c r="C138" s="290"/>
      <c r="D138" s="289" t="str">
        <f t="shared" si="18"/>
        <v/>
      </c>
      <c r="E138" s="288" t="str" cm="1">
        <f t="array" ref="E138">IF(L138="","",IFERROR(_xlfn.TEXTJOIN(" • ",TRUE,_xlfn.UNIQUE(_xlfn._xlws.FILTER("⚠ "&amp;S14:S474,(Q14:Q474&lt;&gt;"")*ISNUMBER(SEARCH(" "&amp;Q14:Q474&amp;" "," "&amp;L138&amp;" "))))),""))</f>
        <v/>
      </c>
      <c r="F138" s="287" t="str">
        <f t="shared" si="25"/>
        <v>escargot</v>
      </c>
      <c r="G138" s="287" t="str">
        <f t="shared" si="26"/>
        <v>⚠ Mollusques</v>
      </c>
      <c r="H138" s="287" t="str">
        <f t="shared" si="27"/>
        <v/>
      </c>
      <c r="I138" s="287" t="str">
        <f t="shared" si="19"/>
        <v/>
      </c>
      <c r="J138" s="287" t="str">
        <f t="shared" si="20"/>
        <v/>
      </c>
      <c r="K138" s="287" t="str">
        <f t="shared" si="28"/>
        <v/>
      </c>
      <c r="L138" s="287" t="str">
        <f t="shared" si="21"/>
        <v/>
      </c>
      <c r="M138" s="287" t="str">
        <f t="shared" si="29"/>
        <v>escargot</v>
      </c>
      <c r="N138" s="287" t="str">
        <f t="shared" si="22"/>
        <v>escargot</v>
      </c>
      <c r="O138" s="287" t="str">
        <f t="shared" si="23"/>
        <v>escargot</v>
      </c>
      <c r="P138" s="293" t="s">
        <v>398</v>
      </c>
      <c r="Q138" s="285" t="str">
        <f t="shared" si="24"/>
        <v>escargot</v>
      </c>
      <c r="R138" s="284" t="s">
        <v>291</v>
      </c>
      <c r="S138" s="292" t="s">
        <v>377</v>
      </c>
      <c r="T138" s="300" t="s">
        <v>372</v>
      </c>
      <c r="AD138" s="3">
        <v>1</v>
      </c>
    </row>
    <row r="139" spans="1:30" ht="21" customHeight="1">
      <c r="A139" s="2"/>
      <c r="B139" s="294">
        <v>126</v>
      </c>
      <c r="C139" s="290"/>
      <c r="D139" s="289" t="str">
        <f t="shared" si="18"/>
        <v/>
      </c>
      <c r="E139" s="288" t="str" cm="1">
        <f t="array" ref="E139">IF(L139="","",IFERROR(_xlfn.TEXTJOIN(" • ",TRUE,_xlfn.UNIQUE(_xlfn._xlws.FILTER("⚠ "&amp;S14:S474,(Q14:Q474&lt;&gt;"")*ISNUMBER(SEARCH(" "&amp;Q14:Q474&amp;" "," "&amp;L139&amp;" "))))),""))</f>
        <v/>
      </c>
      <c r="F139" s="287" t="str">
        <f t="shared" si="25"/>
        <v>huitre</v>
      </c>
      <c r="G139" s="287" t="str">
        <f t="shared" si="26"/>
        <v>⚠ Mollusques</v>
      </c>
      <c r="H139" s="287" t="str">
        <f t="shared" si="27"/>
        <v/>
      </c>
      <c r="I139" s="287" t="str">
        <f t="shared" si="19"/>
        <v/>
      </c>
      <c r="J139" s="287" t="str">
        <f t="shared" si="20"/>
        <v/>
      </c>
      <c r="K139" s="287" t="str">
        <f t="shared" si="28"/>
        <v/>
      </c>
      <c r="L139" s="287" t="str">
        <f t="shared" si="21"/>
        <v/>
      </c>
      <c r="M139" s="287" t="str">
        <f t="shared" si="29"/>
        <v>huitre</v>
      </c>
      <c r="N139" s="287" t="str">
        <f t="shared" si="22"/>
        <v>huitre</v>
      </c>
      <c r="O139" s="287" t="str">
        <f t="shared" si="23"/>
        <v>huitre</v>
      </c>
      <c r="P139" s="293" t="s">
        <v>397</v>
      </c>
      <c r="Q139" s="285" t="str">
        <f t="shared" si="24"/>
        <v>huitre</v>
      </c>
      <c r="R139" s="284" t="s">
        <v>291</v>
      </c>
      <c r="S139" s="292" t="s">
        <v>377</v>
      </c>
      <c r="T139" s="300" t="s">
        <v>372</v>
      </c>
      <c r="AD139" s="3">
        <v>1</v>
      </c>
    </row>
    <row r="140" spans="1:30" ht="21" customHeight="1">
      <c r="A140" s="2"/>
      <c r="B140" s="294">
        <v>127</v>
      </c>
      <c r="C140" s="290"/>
      <c r="D140" s="289" t="str">
        <f t="shared" si="18"/>
        <v/>
      </c>
      <c r="E140" s="288" t="str" cm="1">
        <f t="array" ref="E140">IF(L140="","",IFERROR(_xlfn.TEXTJOIN(" • ",TRUE,_xlfn.UNIQUE(_xlfn._xlws.FILTER("⚠ "&amp;S14:S474,(Q14:Q474&lt;&gt;"")*ISNUMBER(SEARCH(" "&amp;Q14:Q474&amp;" "," "&amp;L140&amp;" "))))),""))</f>
        <v/>
      </c>
      <c r="F140" s="287" t="str">
        <f t="shared" si="25"/>
        <v>huitres</v>
      </c>
      <c r="G140" s="287" t="str">
        <f t="shared" si="26"/>
        <v>⚠ Mollusques</v>
      </c>
      <c r="H140" s="287" t="str">
        <f t="shared" si="27"/>
        <v/>
      </c>
      <c r="I140" s="287" t="str">
        <f t="shared" si="19"/>
        <v/>
      </c>
      <c r="J140" s="287" t="str">
        <f t="shared" si="20"/>
        <v/>
      </c>
      <c r="K140" s="287" t="str">
        <f t="shared" si="28"/>
        <v/>
      </c>
      <c r="L140" s="287" t="str">
        <f t="shared" si="21"/>
        <v/>
      </c>
      <c r="M140" s="287" t="str">
        <f t="shared" si="29"/>
        <v>huitres</v>
      </c>
      <c r="N140" s="287" t="str">
        <f t="shared" si="22"/>
        <v>huitres</v>
      </c>
      <c r="O140" s="287" t="str">
        <f t="shared" si="23"/>
        <v>huitres</v>
      </c>
      <c r="P140" s="293" t="s">
        <v>396</v>
      </c>
      <c r="Q140" s="285" t="str">
        <f t="shared" si="24"/>
        <v>huitres</v>
      </c>
      <c r="R140" s="284" t="s">
        <v>291</v>
      </c>
      <c r="S140" s="292" t="s">
        <v>377</v>
      </c>
      <c r="T140" s="300" t="s">
        <v>372</v>
      </c>
      <c r="AD140" s="3">
        <v>1</v>
      </c>
    </row>
    <row r="141" spans="1:30" ht="21" customHeight="1">
      <c r="A141" s="2"/>
      <c r="B141" s="294">
        <v>128</v>
      </c>
      <c r="C141" s="290"/>
      <c r="D141" s="289" t="str">
        <f t="shared" si="18"/>
        <v/>
      </c>
      <c r="E141" s="288" t="str" cm="1">
        <f t="array" ref="E141">IF(L141="","",IFERROR(_xlfn.TEXTJOIN(" • ",TRUE,_xlfn.UNIQUE(_xlfn._xlws.FILTER("⚠ "&amp;S14:S474,(Q14:Q474&lt;&gt;"")*ISNUMBER(SEARCH(" "&amp;Q14:Q474&amp;" "," "&amp;L141&amp;" "))))),""))</f>
        <v/>
      </c>
      <c r="F141" s="287" t="str">
        <f t="shared" si="25"/>
        <v>mollusque</v>
      </c>
      <c r="G141" s="287" t="str">
        <f t="shared" si="26"/>
        <v>⚠ Mollusques</v>
      </c>
      <c r="H141" s="287" t="str">
        <f t="shared" si="27"/>
        <v/>
      </c>
      <c r="I141" s="287" t="str">
        <f t="shared" si="19"/>
        <v/>
      </c>
      <c r="J141" s="287" t="str">
        <f t="shared" si="20"/>
        <v/>
      </c>
      <c r="K141" s="287" t="str">
        <f t="shared" si="28"/>
        <v/>
      </c>
      <c r="L141" s="287" t="str">
        <f t="shared" si="21"/>
        <v/>
      </c>
      <c r="M141" s="287" t="str">
        <f t="shared" si="29"/>
        <v>mollusque</v>
      </c>
      <c r="N141" s="287" t="str">
        <f t="shared" si="22"/>
        <v>mollusque</v>
      </c>
      <c r="O141" s="287" t="str">
        <f t="shared" si="23"/>
        <v>mollusque</v>
      </c>
      <c r="P141" s="293" t="s">
        <v>395</v>
      </c>
      <c r="Q141" s="285" t="str">
        <f t="shared" si="24"/>
        <v>mollusque</v>
      </c>
      <c r="R141" s="284" t="s">
        <v>291</v>
      </c>
      <c r="S141" s="292" t="s">
        <v>377</v>
      </c>
      <c r="T141" s="300" t="s">
        <v>372</v>
      </c>
      <c r="AD141" s="3">
        <v>1</v>
      </c>
    </row>
    <row r="142" spans="1:30" ht="21" customHeight="1">
      <c r="A142" s="2"/>
      <c r="B142" s="294">
        <v>129</v>
      </c>
      <c r="C142" s="290"/>
      <c r="D142" s="289" t="str">
        <f t="shared" ref="D142:D205" si="30">IF(C142="","",IF(E142="",C142,C142&amp;" *"))</f>
        <v/>
      </c>
      <c r="E142" s="288" t="str" cm="1">
        <f t="array" ref="E142">IF(L142="","",IFERROR(_xlfn.TEXTJOIN(" • ",TRUE,_xlfn.UNIQUE(_xlfn._xlws.FILTER("⚠ "&amp;S14:S474,(Q14:Q474&lt;&gt;"")*ISNUMBER(SEARCH(" "&amp;Q14:Q474&amp;" "," "&amp;L142&amp;" "))))),""))</f>
        <v/>
      </c>
      <c r="F142" s="287" t="str">
        <f t="shared" si="25"/>
        <v>mollusques</v>
      </c>
      <c r="G142" s="287" t="str">
        <f t="shared" si="26"/>
        <v>⚠ Mollusques</v>
      </c>
      <c r="H142" s="287" t="str">
        <f t="shared" si="27"/>
        <v/>
      </c>
      <c r="I142" s="287" t="str">
        <f t="shared" ref="I142:I205" si="31">IF(H142="","",SUBSTITUTE(SUBSTITUTE(SUBSTITUTE(SUBSTITUTE(SUBSTITUTE(SUBSTITUTE(SUBSTITUTE(SUBSTITUTE(H142,"è","e"),"é","e"),"ê","e"),"ë","e"),"ì","i"),"í","i"),"î","i"),"ï","i"))</f>
        <v/>
      </c>
      <c r="J142" s="287" t="str">
        <f t="shared" ref="J142:J205" si="32">IF(I142="","",TRIM(SUBSTITUTE(SUBSTITUTE(SUBSTITUTE(SUBSTITUTE(SUBSTITUTE(SUBSTITUTE(SUBSTITUTE(SUBSTITUTE(SUBSTITUTE(SUBSTITUTE(SUBSTITUTE(SUBSTITUTE(I142,"ò","o"),"ó","o"),"ô","o"),"ö","o"),"õ","o"),"ù","u"),"ú","u"),"û","u"),"ü","u"),"ý","y"),"ÿ","y"),"ñ","n")))</f>
        <v/>
      </c>
      <c r="K142" s="287" t="str">
        <f t="shared" si="28"/>
        <v/>
      </c>
      <c r="L142" s="287" t="str">
        <f t="shared" ref="L142:L205" si="33">IF(C142="","",LOWER(TRIM(CLEAN(SUBSTITUTE(SUBSTITUTE(SUBSTITUTE(SUBSTITUTE(SUBSTITUTE(SUBSTITUTE(SUBSTITUTE(SUBSTITUTE(SUBSTITUTE(SUBSTITUTE(SUBSTITUTE(SUBSTITUTE(SUBSTITUTE(SUBSTITUTE(SUBSTITUTE(SUBSTITUTE(SUBSTITUTE(SUBSTITUTE(SUBSTITUTE(SUBSTITUTE(SUBSTITUTE(SUBSTITUTE(C142,CHAR(160)," "),CHAR(9)," "),CHAR(10)," "),CHAR(13)," "),"—"," "),"–"," "),"’"," "),"'"," "),""""," "),","," "),"."," "),";"," "),":"," "),"!"," "),"?"," "),"…"," "),"/"," "),"-"," "),"("," "),")"," "),"«"," "),"»"," ")))))</f>
        <v/>
      </c>
      <c r="M142" s="287" t="str">
        <f t="shared" si="29"/>
        <v>mollusques</v>
      </c>
      <c r="N142" s="287" t="str">
        <f t="shared" ref="N142:N205" si="34">IF(M142="","",SUBSTITUTE(SUBSTITUTE(SUBSTITUTE(SUBSTITUTE(SUBSTITUTE(SUBSTITUTE(SUBSTITUTE(SUBSTITUTE(M142,"è","e"),"é","e"),"ê","e"),"ë","e"),"ì","i"),"í","i"),"î","i"),"ï","i"))</f>
        <v>mollusques</v>
      </c>
      <c r="O142" s="287" t="str">
        <f t="shared" ref="O142:O205" si="35">IF(N142="","",TRIM(SUBSTITUTE(SUBSTITUTE(SUBSTITUTE(SUBSTITUTE(SUBSTITUTE(SUBSTITUTE(SUBSTITUTE(SUBSTITUTE(SUBSTITUTE(SUBSTITUTE(SUBSTITUTE(SUBSTITUTE(N142,"ò","o"),"ó","o"),"ô","o"),"ö","o"),"õ","o"),"ù","u"),"ú","u"),"û","u"),"ü","u"),"ý","y"),"ÿ","y"),"ñ","n")))</f>
        <v>mollusques</v>
      </c>
      <c r="P142" s="293" t="s">
        <v>394</v>
      </c>
      <c r="Q142" s="285" t="str">
        <f t="shared" ref="Q142:Q205" si="36">IF(P142="","",LOWER(TRIM(CLEAN(SUBSTITUTE(SUBSTITUTE(SUBSTITUTE(SUBSTITUTE(SUBSTITUTE(SUBSTITUTE(SUBSTITUTE(SUBSTITUTE(SUBSTITUTE(SUBSTITUTE(SUBSTITUTE(SUBSTITUTE(SUBSTITUTE(SUBSTITUTE(SUBSTITUTE(SUBSTITUTE(SUBSTITUTE(SUBSTITUTE(SUBSTITUTE(SUBSTITUTE(SUBSTITUTE(SUBSTITUTE(P142,CHAR(160)," "),CHAR(9)," "),CHAR(10)," "),CHAR(13)," "),"—"," "),"–"," "),"’"," "),"'"," "),""""," "),","," "),"."," "),";"," "),":"," "),"!"," "),"?"," "),"…"," "),"/"," "),"-"," "),"("," "),")"," "),"«"," "),"»"," ")))))</f>
        <v>mollusques</v>
      </c>
      <c r="R142" s="284" t="s">
        <v>291</v>
      </c>
      <c r="S142" s="292" t="s">
        <v>377</v>
      </c>
      <c r="T142" s="300" t="s">
        <v>372</v>
      </c>
      <c r="AD142" s="3">
        <v>1</v>
      </c>
    </row>
    <row r="143" spans="1:30" ht="21" customHeight="1">
      <c r="A143" s="2"/>
      <c r="B143" s="294">
        <v>130</v>
      </c>
      <c r="C143" s="290"/>
      <c r="D143" s="289" t="str">
        <f t="shared" si="30"/>
        <v/>
      </c>
      <c r="E143" s="288" t="str" cm="1">
        <f t="array" ref="E143">IF(L143="","",IFERROR(_xlfn.TEXTJOIN(" • ",TRUE,_xlfn.UNIQUE(_xlfn._xlws.FILTER("⚠ "&amp;S14:S474,(Q14:Q474&lt;&gt;"")*ISNUMBER(SEARCH(" "&amp;Q14:Q474&amp;" "," "&amp;L143&amp;" "))))),""))</f>
        <v/>
      </c>
      <c r="F143" s="287" t="str">
        <f t="shared" si="25"/>
        <v>moule</v>
      </c>
      <c r="G143" s="287" t="str">
        <f t="shared" si="26"/>
        <v>⚠ Mollusques</v>
      </c>
      <c r="H143" s="287" t="str">
        <f t="shared" si="27"/>
        <v/>
      </c>
      <c r="I143" s="287" t="str">
        <f t="shared" si="31"/>
        <v/>
      </c>
      <c r="J143" s="287" t="str">
        <f t="shared" si="32"/>
        <v/>
      </c>
      <c r="K143" s="287" t="str">
        <f t="shared" si="28"/>
        <v/>
      </c>
      <c r="L143" s="287" t="str">
        <f t="shared" si="33"/>
        <v/>
      </c>
      <c r="M143" s="287" t="str">
        <f t="shared" si="29"/>
        <v>moule</v>
      </c>
      <c r="N143" s="287" t="str">
        <f t="shared" si="34"/>
        <v>moule</v>
      </c>
      <c r="O143" s="287" t="str">
        <f t="shared" si="35"/>
        <v>moule</v>
      </c>
      <c r="P143" s="293" t="s">
        <v>393</v>
      </c>
      <c r="Q143" s="285" t="str">
        <f t="shared" si="36"/>
        <v>moule</v>
      </c>
      <c r="R143" s="284" t="s">
        <v>291</v>
      </c>
      <c r="S143" s="292" t="s">
        <v>377</v>
      </c>
      <c r="T143" s="300" t="s">
        <v>372</v>
      </c>
      <c r="AD143" s="3">
        <v>1</v>
      </c>
    </row>
    <row r="144" spans="1:30" ht="21" customHeight="1">
      <c r="A144" s="2"/>
      <c r="B144" s="294">
        <v>131</v>
      </c>
      <c r="C144" s="290"/>
      <c r="D144" s="289" t="str">
        <f t="shared" si="30"/>
        <v/>
      </c>
      <c r="E144" s="288" t="str" cm="1">
        <f t="array" ref="E144">IF(L144="","",IFERROR(_xlfn.TEXTJOIN(" • ",TRUE,_xlfn.UNIQUE(_xlfn._xlws.FILTER("⚠ "&amp;S14:S474,(Q14:Q474&lt;&gt;"")*ISNUMBER(SEARCH(" "&amp;Q14:Q474&amp;" "," "&amp;L144&amp;" "))))),""))</f>
        <v/>
      </c>
      <c r="F144" s="287" t="str">
        <f t="shared" ref="F144:F207" si="37">IF(Q144="","",O144)</f>
        <v>moules</v>
      </c>
      <c r="G144" s="287" t="str">
        <f t="shared" ref="G144:G207" si="38">IF(S144="","",R144&amp;" "&amp;S144)</f>
        <v>⚠ Mollusques</v>
      </c>
      <c r="H144" s="287" t="str">
        <f t="shared" ref="H144:H207" si="39">IF(L144="","",SUBSTITUTE(SUBSTITUTE(SUBSTITUTE(SUBSTITUTE(SUBSTITUTE(SUBSTITUTE(SUBSTITUTE(SUBSTITUTE(SUBSTITUTE(LOWER(L144),"œ","oe"),"æ","ae"),"à","a"),"â","a"),"ä","a"),"á","a"),"ã","a"),"å","a"),"ç","c"))</f>
        <v/>
      </c>
      <c r="I144" s="287" t="str">
        <f t="shared" si="31"/>
        <v/>
      </c>
      <c r="J144" s="287" t="str">
        <f t="shared" si="32"/>
        <v/>
      </c>
      <c r="K144" s="287" t="str">
        <f t="shared" ref="K144:K207" si="40">IF(L144="","",J144)</f>
        <v/>
      </c>
      <c r="L144" s="287" t="str">
        <f t="shared" si="33"/>
        <v/>
      </c>
      <c r="M144" s="287" t="str">
        <f t="shared" ref="M144:M207" si="41">IF(Q144="","",SUBSTITUTE(SUBSTITUTE(SUBSTITUTE(SUBSTITUTE(SUBSTITUTE(SUBSTITUTE(SUBSTITUTE(SUBSTITUTE(SUBSTITUTE(LOWER(Q144),"œ","oe"),"æ","ae"),"à","a"),"â","a"),"ä","a"),"á","a"),"ã","a"),"å","a"),"ç","c"))</f>
        <v>moules</v>
      </c>
      <c r="N144" s="287" t="str">
        <f t="shared" si="34"/>
        <v>moules</v>
      </c>
      <c r="O144" s="287" t="str">
        <f t="shared" si="35"/>
        <v>moules</v>
      </c>
      <c r="P144" s="293" t="s">
        <v>392</v>
      </c>
      <c r="Q144" s="285" t="str">
        <f t="shared" si="36"/>
        <v>moules</v>
      </c>
      <c r="R144" s="284" t="s">
        <v>291</v>
      </c>
      <c r="S144" s="292" t="s">
        <v>377</v>
      </c>
      <c r="T144" s="300" t="s">
        <v>372</v>
      </c>
      <c r="AD144" s="3">
        <v>1</v>
      </c>
    </row>
    <row r="145" spans="1:30" ht="21" customHeight="1">
      <c r="A145" s="2"/>
      <c r="B145" s="294">
        <v>132</v>
      </c>
      <c r="C145" s="290"/>
      <c r="D145" s="289" t="str">
        <f t="shared" si="30"/>
        <v/>
      </c>
      <c r="E145" s="288" t="str" cm="1">
        <f t="array" ref="E145">IF(L145="","",IFERROR(_xlfn.TEXTJOIN(" • ",TRUE,_xlfn.UNIQUE(_xlfn._xlws.FILTER("⚠ "&amp;S14:S474,(Q14:Q474&lt;&gt;"")*ISNUMBER(SEARCH(" "&amp;Q14:Q474&amp;" "," "&amp;L145&amp;" "))))),""))</f>
        <v/>
      </c>
      <c r="F145" s="287" t="str">
        <f t="shared" si="37"/>
        <v>mussels</v>
      </c>
      <c r="G145" s="287" t="str">
        <f t="shared" si="38"/>
        <v>⚠ Mollusques</v>
      </c>
      <c r="H145" s="287" t="str">
        <f t="shared" si="39"/>
        <v/>
      </c>
      <c r="I145" s="287" t="str">
        <f t="shared" si="31"/>
        <v/>
      </c>
      <c r="J145" s="287" t="str">
        <f t="shared" si="32"/>
        <v/>
      </c>
      <c r="K145" s="287" t="str">
        <f t="shared" si="40"/>
        <v/>
      </c>
      <c r="L145" s="287" t="str">
        <f t="shared" si="33"/>
        <v/>
      </c>
      <c r="M145" s="287" t="str">
        <f t="shared" si="41"/>
        <v>mussels</v>
      </c>
      <c r="N145" s="287" t="str">
        <f t="shared" si="34"/>
        <v>mussels</v>
      </c>
      <c r="O145" s="287" t="str">
        <f t="shared" si="35"/>
        <v>mussels</v>
      </c>
      <c r="P145" s="293" t="s">
        <v>391</v>
      </c>
      <c r="Q145" s="285" t="str">
        <f t="shared" si="36"/>
        <v>mussels</v>
      </c>
      <c r="R145" s="284" t="s">
        <v>291</v>
      </c>
      <c r="S145" s="292" t="s">
        <v>377</v>
      </c>
      <c r="T145" s="300" t="s">
        <v>372</v>
      </c>
      <c r="AD145" s="3">
        <v>1</v>
      </c>
    </row>
    <row r="146" spans="1:30" ht="21" customHeight="1">
      <c r="A146" s="2"/>
      <c r="B146" s="294">
        <v>133</v>
      </c>
      <c r="C146" s="290"/>
      <c r="D146" s="289" t="str">
        <f t="shared" si="30"/>
        <v/>
      </c>
      <c r="E146" s="288" t="str" cm="1">
        <f t="array" ref="E146">IF(L146="","",IFERROR(_xlfn.TEXTJOIN(" • ",TRUE,_xlfn.UNIQUE(_xlfn._xlws.FILTER("⚠ "&amp;S14:S474,(Q14:Q474&lt;&gt;"")*ISNUMBER(SEARCH(" "&amp;Q14:Q474&amp;" "," "&amp;L146&amp;" "))))),""))</f>
        <v/>
      </c>
      <c r="F146" s="287" t="str">
        <f t="shared" si="37"/>
        <v>octopus</v>
      </c>
      <c r="G146" s="287" t="str">
        <f t="shared" si="38"/>
        <v>⚠ Mollusques</v>
      </c>
      <c r="H146" s="287" t="str">
        <f t="shared" si="39"/>
        <v/>
      </c>
      <c r="I146" s="287" t="str">
        <f t="shared" si="31"/>
        <v/>
      </c>
      <c r="J146" s="287" t="str">
        <f t="shared" si="32"/>
        <v/>
      </c>
      <c r="K146" s="287" t="str">
        <f t="shared" si="40"/>
        <v/>
      </c>
      <c r="L146" s="287" t="str">
        <f t="shared" si="33"/>
        <v/>
      </c>
      <c r="M146" s="287" t="str">
        <f t="shared" si="41"/>
        <v>octopus</v>
      </c>
      <c r="N146" s="287" t="str">
        <f t="shared" si="34"/>
        <v>octopus</v>
      </c>
      <c r="O146" s="287" t="str">
        <f t="shared" si="35"/>
        <v>octopus</v>
      </c>
      <c r="P146" s="293" t="s">
        <v>390</v>
      </c>
      <c r="Q146" s="285" t="str">
        <f t="shared" si="36"/>
        <v>octopus</v>
      </c>
      <c r="R146" s="284" t="s">
        <v>291</v>
      </c>
      <c r="S146" s="292" t="s">
        <v>377</v>
      </c>
      <c r="T146" s="300" t="s">
        <v>372</v>
      </c>
      <c r="AD146" s="3">
        <v>1</v>
      </c>
    </row>
    <row r="147" spans="1:30" ht="21" customHeight="1">
      <c r="A147" s="2"/>
      <c r="B147" s="294">
        <v>134</v>
      </c>
      <c r="C147" s="290"/>
      <c r="D147" s="289" t="str">
        <f t="shared" si="30"/>
        <v/>
      </c>
      <c r="E147" s="288" t="str" cm="1">
        <f t="array" ref="E147">IF(L147="","",IFERROR(_xlfn.TEXTJOIN(" • ",TRUE,_xlfn.UNIQUE(_xlfn._xlws.FILTER("⚠ "&amp;S14:S474,(Q14:Q474&lt;&gt;"")*ISNUMBER(SEARCH(" "&amp;Q14:Q474&amp;" "," "&amp;L147&amp;" "))))),""))</f>
        <v/>
      </c>
      <c r="F147" s="287" t="str">
        <f t="shared" si="37"/>
        <v>oyster</v>
      </c>
      <c r="G147" s="287" t="str">
        <f t="shared" si="38"/>
        <v>⚠ Mollusques</v>
      </c>
      <c r="H147" s="287" t="str">
        <f t="shared" si="39"/>
        <v/>
      </c>
      <c r="I147" s="287" t="str">
        <f t="shared" si="31"/>
        <v/>
      </c>
      <c r="J147" s="287" t="str">
        <f t="shared" si="32"/>
        <v/>
      </c>
      <c r="K147" s="287" t="str">
        <f t="shared" si="40"/>
        <v/>
      </c>
      <c r="L147" s="287" t="str">
        <f t="shared" si="33"/>
        <v/>
      </c>
      <c r="M147" s="287" t="str">
        <f t="shared" si="41"/>
        <v>oyster</v>
      </c>
      <c r="N147" s="287" t="str">
        <f t="shared" si="34"/>
        <v>oyster</v>
      </c>
      <c r="O147" s="287" t="str">
        <f t="shared" si="35"/>
        <v>oyster</v>
      </c>
      <c r="P147" s="293" t="s">
        <v>389</v>
      </c>
      <c r="Q147" s="285" t="str">
        <f t="shared" si="36"/>
        <v>oyster</v>
      </c>
      <c r="R147" s="284" t="s">
        <v>291</v>
      </c>
      <c r="S147" s="292" t="s">
        <v>377</v>
      </c>
      <c r="T147" s="300" t="s">
        <v>372</v>
      </c>
      <c r="AD147" s="3">
        <v>1</v>
      </c>
    </row>
    <row r="148" spans="1:30" ht="21" customHeight="1">
      <c r="A148" s="2"/>
      <c r="B148" s="294">
        <v>135</v>
      </c>
      <c r="C148" s="290"/>
      <c r="D148" s="289" t="str">
        <f t="shared" si="30"/>
        <v/>
      </c>
      <c r="E148" s="288" t="str" cm="1">
        <f t="array" ref="E148">IF(L148="","",IFERROR(_xlfn.TEXTJOIN(" • ",TRUE,_xlfn.UNIQUE(_xlfn._xlws.FILTER("⚠ "&amp;S14:S474,(Q14:Q474&lt;&gt;"")*ISNUMBER(SEARCH(" "&amp;Q14:Q474&amp;" "," "&amp;L148&amp;" "))))),""))</f>
        <v/>
      </c>
      <c r="F148" s="287" t="str">
        <f t="shared" si="37"/>
        <v>oysters</v>
      </c>
      <c r="G148" s="287" t="str">
        <f t="shared" si="38"/>
        <v>⚠ Mollusques</v>
      </c>
      <c r="H148" s="287" t="str">
        <f t="shared" si="39"/>
        <v/>
      </c>
      <c r="I148" s="287" t="str">
        <f t="shared" si="31"/>
        <v/>
      </c>
      <c r="J148" s="287" t="str">
        <f t="shared" si="32"/>
        <v/>
      </c>
      <c r="K148" s="287" t="str">
        <f t="shared" si="40"/>
        <v/>
      </c>
      <c r="L148" s="287" t="str">
        <f t="shared" si="33"/>
        <v/>
      </c>
      <c r="M148" s="287" t="str">
        <f t="shared" si="41"/>
        <v>oysters</v>
      </c>
      <c r="N148" s="287" t="str">
        <f t="shared" si="34"/>
        <v>oysters</v>
      </c>
      <c r="O148" s="287" t="str">
        <f t="shared" si="35"/>
        <v>oysters</v>
      </c>
      <c r="P148" s="293" t="s">
        <v>388</v>
      </c>
      <c r="Q148" s="285" t="str">
        <f t="shared" si="36"/>
        <v>oysters</v>
      </c>
      <c r="R148" s="284" t="s">
        <v>291</v>
      </c>
      <c r="S148" s="292" t="s">
        <v>377</v>
      </c>
      <c r="T148" s="300" t="s">
        <v>372</v>
      </c>
      <c r="AD148" s="3">
        <v>1</v>
      </c>
    </row>
    <row r="149" spans="1:30" ht="21" customHeight="1">
      <c r="A149" s="2"/>
      <c r="B149" s="294">
        <v>136</v>
      </c>
      <c r="C149" s="290"/>
      <c r="D149" s="289" t="str">
        <f t="shared" si="30"/>
        <v/>
      </c>
      <c r="E149" s="288" t="str" cm="1">
        <f t="array" ref="E149">IF(L149="","",IFERROR(_xlfn.TEXTJOIN(" • ",TRUE,_xlfn.UNIQUE(_xlfn._xlws.FILTER("⚠ "&amp;S14:S474,(Q14:Q474&lt;&gt;"")*ISNUMBER(SEARCH(" "&amp;Q14:Q474&amp;" "," "&amp;L149&amp;" "))))),""))</f>
        <v/>
      </c>
      <c r="F149" s="287" t="str">
        <f t="shared" si="37"/>
        <v>palourde</v>
      </c>
      <c r="G149" s="287" t="str">
        <f t="shared" si="38"/>
        <v>⚠ Mollusques</v>
      </c>
      <c r="H149" s="287" t="str">
        <f t="shared" si="39"/>
        <v/>
      </c>
      <c r="I149" s="287" t="str">
        <f t="shared" si="31"/>
        <v/>
      </c>
      <c r="J149" s="287" t="str">
        <f t="shared" si="32"/>
        <v/>
      </c>
      <c r="K149" s="287" t="str">
        <f t="shared" si="40"/>
        <v/>
      </c>
      <c r="L149" s="287" t="str">
        <f t="shared" si="33"/>
        <v/>
      </c>
      <c r="M149" s="287" t="str">
        <f t="shared" si="41"/>
        <v>palourde</v>
      </c>
      <c r="N149" s="287" t="str">
        <f t="shared" si="34"/>
        <v>palourde</v>
      </c>
      <c r="O149" s="287" t="str">
        <f t="shared" si="35"/>
        <v>palourde</v>
      </c>
      <c r="P149" s="293" t="s">
        <v>387</v>
      </c>
      <c r="Q149" s="285" t="str">
        <f t="shared" si="36"/>
        <v>palourde</v>
      </c>
      <c r="R149" s="284" t="s">
        <v>291</v>
      </c>
      <c r="S149" s="292" t="s">
        <v>377</v>
      </c>
      <c r="T149" s="300" t="s">
        <v>372</v>
      </c>
      <c r="AD149" s="3">
        <v>1</v>
      </c>
    </row>
    <row r="150" spans="1:30" ht="21" customHeight="1">
      <c r="A150" s="2"/>
      <c r="B150" s="294">
        <v>137</v>
      </c>
      <c r="C150" s="290"/>
      <c r="D150" s="289" t="str">
        <f t="shared" si="30"/>
        <v/>
      </c>
      <c r="E150" s="288" t="str" cm="1">
        <f t="array" ref="E150">IF(L150="","",IFERROR(_xlfn.TEXTJOIN(" • ",TRUE,_xlfn.UNIQUE(_xlfn._xlws.FILTER("⚠ "&amp;S14:S474,(Q14:Q474&lt;&gt;"")*ISNUMBER(SEARCH(" "&amp;Q14:Q474&amp;" "," "&amp;L150&amp;" "))))),""))</f>
        <v/>
      </c>
      <c r="F150" s="287" t="str">
        <f t="shared" si="37"/>
        <v>palourdes</v>
      </c>
      <c r="G150" s="287" t="str">
        <f t="shared" si="38"/>
        <v>⚠ Mollusques</v>
      </c>
      <c r="H150" s="287" t="str">
        <f t="shared" si="39"/>
        <v/>
      </c>
      <c r="I150" s="287" t="str">
        <f t="shared" si="31"/>
        <v/>
      </c>
      <c r="J150" s="287" t="str">
        <f t="shared" si="32"/>
        <v/>
      </c>
      <c r="K150" s="287" t="str">
        <f t="shared" si="40"/>
        <v/>
      </c>
      <c r="L150" s="287" t="str">
        <f t="shared" si="33"/>
        <v/>
      </c>
      <c r="M150" s="287" t="str">
        <f t="shared" si="41"/>
        <v>palourdes</v>
      </c>
      <c r="N150" s="287" t="str">
        <f t="shared" si="34"/>
        <v>palourdes</v>
      </c>
      <c r="O150" s="287" t="str">
        <f t="shared" si="35"/>
        <v>palourdes</v>
      </c>
      <c r="P150" s="293" t="s">
        <v>386</v>
      </c>
      <c r="Q150" s="285" t="str">
        <f t="shared" si="36"/>
        <v>palourdes</v>
      </c>
      <c r="R150" s="284" t="s">
        <v>291</v>
      </c>
      <c r="S150" s="292" t="s">
        <v>377</v>
      </c>
      <c r="T150" s="300" t="s">
        <v>372</v>
      </c>
      <c r="AD150" s="3">
        <v>1</v>
      </c>
    </row>
    <row r="151" spans="1:30" ht="21" customHeight="1">
      <c r="A151" s="2"/>
      <c r="B151" s="294">
        <v>138</v>
      </c>
      <c r="C151" s="290"/>
      <c r="D151" s="289" t="str">
        <f t="shared" si="30"/>
        <v/>
      </c>
      <c r="E151" s="288" t="str" cm="1">
        <f t="array" ref="E151">IF(L151="","",IFERROR(_xlfn.TEXTJOIN(" • ",TRUE,_xlfn.UNIQUE(_xlfn._xlws.FILTER("⚠ "&amp;S14:S474,(Q14:Q474&lt;&gt;"")*ISNUMBER(SEARCH(" "&amp;Q14:Q474&amp;" "," "&amp;L151&amp;" "))))),""))</f>
        <v/>
      </c>
      <c r="F151" s="287" t="str">
        <f t="shared" si="37"/>
        <v>petoncle</v>
      </c>
      <c r="G151" s="287" t="str">
        <f t="shared" si="38"/>
        <v>⚠ Mollusques</v>
      </c>
      <c r="H151" s="287" t="str">
        <f t="shared" si="39"/>
        <v/>
      </c>
      <c r="I151" s="287" t="str">
        <f t="shared" si="31"/>
        <v/>
      </c>
      <c r="J151" s="287" t="str">
        <f t="shared" si="32"/>
        <v/>
      </c>
      <c r="K151" s="287" t="str">
        <f t="shared" si="40"/>
        <v/>
      </c>
      <c r="L151" s="287" t="str">
        <f t="shared" si="33"/>
        <v/>
      </c>
      <c r="M151" s="287" t="str">
        <f t="shared" si="41"/>
        <v>pétoncle</v>
      </c>
      <c r="N151" s="287" t="str">
        <f t="shared" si="34"/>
        <v>petoncle</v>
      </c>
      <c r="O151" s="287" t="str">
        <f t="shared" si="35"/>
        <v>petoncle</v>
      </c>
      <c r="P151" s="293" t="s">
        <v>385</v>
      </c>
      <c r="Q151" s="285" t="str">
        <f t="shared" si="36"/>
        <v>pétoncle</v>
      </c>
      <c r="R151" s="284" t="s">
        <v>291</v>
      </c>
      <c r="S151" s="292" t="s">
        <v>377</v>
      </c>
      <c r="T151" s="300" t="s">
        <v>372</v>
      </c>
      <c r="AD151" s="3">
        <v>1</v>
      </c>
    </row>
    <row r="152" spans="1:30" ht="21" customHeight="1">
      <c r="A152" s="2"/>
      <c r="B152" s="294">
        <v>139</v>
      </c>
      <c r="C152" s="290"/>
      <c r="D152" s="289" t="str">
        <f t="shared" si="30"/>
        <v/>
      </c>
      <c r="E152" s="288" t="str" cm="1">
        <f t="array" ref="E152">IF(L152="","",IFERROR(_xlfn.TEXTJOIN(" • ",TRUE,_xlfn.UNIQUE(_xlfn._xlws.FILTER("⚠ "&amp;S14:S474,(Q14:Q474&lt;&gt;"")*ISNUMBER(SEARCH(" "&amp;Q14:Q474&amp;" "," "&amp;L152&amp;" "))))),""))</f>
        <v/>
      </c>
      <c r="F152" s="287" t="str">
        <f t="shared" si="37"/>
        <v>poulpe</v>
      </c>
      <c r="G152" s="287" t="str">
        <f t="shared" si="38"/>
        <v>⚠ Mollusques</v>
      </c>
      <c r="H152" s="287" t="str">
        <f t="shared" si="39"/>
        <v/>
      </c>
      <c r="I152" s="287" t="str">
        <f t="shared" si="31"/>
        <v/>
      </c>
      <c r="J152" s="287" t="str">
        <f t="shared" si="32"/>
        <v/>
      </c>
      <c r="K152" s="287" t="str">
        <f t="shared" si="40"/>
        <v/>
      </c>
      <c r="L152" s="287" t="str">
        <f t="shared" si="33"/>
        <v/>
      </c>
      <c r="M152" s="287" t="str">
        <f t="shared" si="41"/>
        <v>poulpe</v>
      </c>
      <c r="N152" s="287" t="str">
        <f t="shared" si="34"/>
        <v>poulpe</v>
      </c>
      <c r="O152" s="287" t="str">
        <f t="shared" si="35"/>
        <v>poulpe</v>
      </c>
      <c r="P152" s="293" t="s">
        <v>384</v>
      </c>
      <c r="Q152" s="285" t="str">
        <f t="shared" si="36"/>
        <v>poulpe</v>
      </c>
      <c r="R152" s="284" t="s">
        <v>291</v>
      </c>
      <c r="S152" s="292" t="s">
        <v>377</v>
      </c>
      <c r="T152" s="300" t="s">
        <v>372</v>
      </c>
      <c r="AD152" s="3">
        <v>1</v>
      </c>
    </row>
    <row r="153" spans="1:30" ht="21" customHeight="1">
      <c r="A153" s="2"/>
      <c r="B153" s="294">
        <v>140</v>
      </c>
      <c r="C153" s="290"/>
      <c r="D153" s="289" t="str">
        <f t="shared" si="30"/>
        <v/>
      </c>
      <c r="E153" s="288" t="str" cm="1">
        <f t="array" ref="E153">IF(L153="","",IFERROR(_xlfn.TEXTJOIN(" • ",TRUE,_xlfn.UNIQUE(_xlfn._xlws.FILTER("⚠ "&amp;S14:S474,(Q14:Q474&lt;&gt;"")*ISNUMBER(SEARCH(" "&amp;Q14:Q474&amp;" "," "&amp;L153&amp;" "))))),""))</f>
        <v/>
      </c>
      <c r="F153" s="287" t="str">
        <f t="shared" si="37"/>
        <v>scallop</v>
      </c>
      <c r="G153" s="287" t="str">
        <f t="shared" si="38"/>
        <v>⚠ Mollusques</v>
      </c>
      <c r="H153" s="287" t="str">
        <f t="shared" si="39"/>
        <v/>
      </c>
      <c r="I153" s="287" t="str">
        <f t="shared" si="31"/>
        <v/>
      </c>
      <c r="J153" s="287" t="str">
        <f t="shared" si="32"/>
        <v/>
      </c>
      <c r="K153" s="287" t="str">
        <f t="shared" si="40"/>
        <v/>
      </c>
      <c r="L153" s="287" t="str">
        <f t="shared" si="33"/>
        <v/>
      </c>
      <c r="M153" s="287" t="str">
        <f t="shared" si="41"/>
        <v>scallop</v>
      </c>
      <c r="N153" s="287" t="str">
        <f t="shared" si="34"/>
        <v>scallop</v>
      </c>
      <c r="O153" s="287" t="str">
        <f t="shared" si="35"/>
        <v>scallop</v>
      </c>
      <c r="P153" s="293" t="s">
        <v>383</v>
      </c>
      <c r="Q153" s="285" t="str">
        <f t="shared" si="36"/>
        <v>scallop</v>
      </c>
      <c r="R153" s="284" t="s">
        <v>291</v>
      </c>
      <c r="S153" s="292" t="s">
        <v>377</v>
      </c>
      <c r="T153" s="300" t="s">
        <v>372</v>
      </c>
      <c r="AD153" s="3">
        <v>1</v>
      </c>
    </row>
    <row r="154" spans="1:30" ht="21" customHeight="1">
      <c r="A154" s="2"/>
      <c r="B154" s="294">
        <v>141</v>
      </c>
      <c r="C154" s="290"/>
      <c r="D154" s="289" t="str">
        <f t="shared" si="30"/>
        <v/>
      </c>
      <c r="E154" s="288" t="str" cm="1">
        <f t="array" ref="E154">IF(L154="","",IFERROR(_xlfn.TEXTJOIN(" • ",TRUE,_xlfn.UNIQUE(_xlfn._xlws.FILTER("⚠ "&amp;S14:S474,(Q14:Q474&lt;&gt;"")*ISNUMBER(SEARCH(" "&amp;Q14:Q474&amp;" "," "&amp;L154&amp;" "))))),""))</f>
        <v/>
      </c>
      <c r="F154" s="287" t="str">
        <f t="shared" si="37"/>
        <v>scallops</v>
      </c>
      <c r="G154" s="287" t="str">
        <f t="shared" si="38"/>
        <v>⚠ Mollusques</v>
      </c>
      <c r="H154" s="287" t="str">
        <f t="shared" si="39"/>
        <v/>
      </c>
      <c r="I154" s="287" t="str">
        <f t="shared" si="31"/>
        <v/>
      </c>
      <c r="J154" s="287" t="str">
        <f t="shared" si="32"/>
        <v/>
      </c>
      <c r="K154" s="287" t="str">
        <f t="shared" si="40"/>
        <v/>
      </c>
      <c r="L154" s="287" t="str">
        <f t="shared" si="33"/>
        <v/>
      </c>
      <c r="M154" s="287" t="str">
        <f t="shared" si="41"/>
        <v>scallops</v>
      </c>
      <c r="N154" s="287" t="str">
        <f t="shared" si="34"/>
        <v>scallops</v>
      </c>
      <c r="O154" s="287" t="str">
        <f t="shared" si="35"/>
        <v>scallops</v>
      </c>
      <c r="P154" s="293" t="s">
        <v>382</v>
      </c>
      <c r="Q154" s="285" t="str">
        <f t="shared" si="36"/>
        <v>scallops</v>
      </c>
      <c r="R154" s="284" t="s">
        <v>291</v>
      </c>
      <c r="S154" s="292" t="s">
        <v>377</v>
      </c>
      <c r="T154" s="300" t="s">
        <v>372</v>
      </c>
      <c r="AD154" s="3">
        <v>1</v>
      </c>
    </row>
    <row r="155" spans="1:30" ht="21" customHeight="1">
      <c r="A155" s="2"/>
      <c r="B155" s="294">
        <v>142</v>
      </c>
      <c r="C155" s="290"/>
      <c r="D155" s="289" t="str">
        <f t="shared" si="30"/>
        <v/>
      </c>
      <c r="E155" s="288" t="str" cm="1">
        <f t="array" ref="E155">IF(L155="","",IFERROR(_xlfn.TEXTJOIN(" • ",TRUE,_xlfn.UNIQUE(_xlfn._xlws.FILTER("⚠ "&amp;S14:S474,(Q14:Q474&lt;&gt;"")*ISNUMBER(SEARCH(" "&amp;Q14:Q474&amp;" "," "&amp;L155&amp;" "))))),""))</f>
        <v/>
      </c>
      <c r="F155" s="287" t="str">
        <f t="shared" si="37"/>
        <v>seiche</v>
      </c>
      <c r="G155" s="287" t="str">
        <f t="shared" si="38"/>
        <v>⚠ Mollusques</v>
      </c>
      <c r="H155" s="287" t="str">
        <f t="shared" si="39"/>
        <v/>
      </c>
      <c r="I155" s="287" t="str">
        <f t="shared" si="31"/>
        <v/>
      </c>
      <c r="J155" s="287" t="str">
        <f t="shared" si="32"/>
        <v/>
      </c>
      <c r="K155" s="287" t="str">
        <f t="shared" si="40"/>
        <v/>
      </c>
      <c r="L155" s="287" t="str">
        <f t="shared" si="33"/>
        <v/>
      </c>
      <c r="M155" s="287" t="str">
        <f t="shared" si="41"/>
        <v>seiche</v>
      </c>
      <c r="N155" s="287" t="str">
        <f t="shared" si="34"/>
        <v>seiche</v>
      </c>
      <c r="O155" s="287" t="str">
        <f t="shared" si="35"/>
        <v>seiche</v>
      </c>
      <c r="P155" s="293" t="s">
        <v>381</v>
      </c>
      <c r="Q155" s="285" t="str">
        <f t="shared" si="36"/>
        <v>seiche</v>
      </c>
      <c r="R155" s="284" t="s">
        <v>291</v>
      </c>
      <c r="S155" s="292" t="s">
        <v>377</v>
      </c>
      <c r="T155" s="300" t="s">
        <v>372</v>
      </c>
      <c r="AD155" s="3">
        <v>1</v>
      </c>
    </row>
    <row r="156" spans="1:30" ht="21" customHeight="1">
      <c r="A156" s="2"/>
      <c r="B156" s="294">
        <v>143</v>
      </c>
      <c r="C156" s="290"/>
      <c r="D156" s="289" t="str">
        <f t="shared" si="30"/>
        <v/>
      </c>
      <c r="E156" s="288" t="str" cm="1">
        <f t="array" ref="E156">IF(L156="","",IFERROR(_xlfn.TEXTJOIN(" • ",TRUE,_xlfn.UNIQUE(_xlfn._xlws.FILTER("⚠ "&amp;S14:S474,(Q14:Q474&lt;&gt;"")*ISNUMBER(SEARCH(" "&amp;Q14:Q474&amp;" "," "&amp;L156&amp;" "))))),""))</f>
        <v/>
      </c>
      <c r="F156" s="287" t="str">
        <f t="shared" si="37"/>
        <v>squid</v>
      </c>
      <c r="G156" s="287" t="str">
        <f t="shared" si="38"/>
        <v>⚠ Mollusques</v>
      </c>
      <c r="H156" s="287" t="str">
        <f t="shared" si="39"/>
        <v/>
      </c>
      <c r="I156" s="287" t="str">
        <f t="shared" si="31"/>
        <v/>
      </c>
      <c r="J156" s="287" t="str">
        <f t="shared" si="32"/>
        <v/>
      </c>
      <c r="K156" s="287" t="str">
        <f t="shared" si="40"/>
        <v/>
      </c>
      <c r="L156" s="287" t="str">
        <f t="shared" si="33"/>
        <v/>
      </c>
      <c r="M156" s="287" t="str">
        <f t="shared" si="41"/>
        <v>squid</v>
      </c>
      <c r="N156" s="287" t="str">
        <f t="shared" si="34"/>
        <v>squid</v>
      </c>
      <c r="O156" s="287" t="str">
        <f t="shared" si="35"/>
        <v>squid</v>
      </c>
      <c r="P156" s="293" t="s">
        <v>380</v>
      </c>
      <c r="Q156" s="285" t="str">
        <f t="shared" si="36"/>
        <v>squid</v>
      </c>
      <c r="R156" s="284" t="s">
        <v>291</v>
      </c>
      <c r="S156" s="292" t="s">
        <v>377</v>
      </c>
      <c r="T156" s="300" t="s">
        <v>372</v>
      </c>
      <c r="AD156" s="3">
        <v>1</v>
      </c>
    </row>
    <row r="157" spans="1:30" ht="21" customHeight="1">
      <c r="A157" s="2"/>
      <c r="B157" s="294">
        <v>144</v>
      </c>
      <c r="C157" s="290"/>
      <c r="D157" s="289" t="str">
        <f t="shared" si="30"/>
        <v/>
      </c>
      <c r="E157" s="288" t="str" cm="1">
        <f t="array" ref="E157">IF(L157="","",IFERROR(_xlfn.TEXTJOIN(" • ",TRUE,_xlfn.UNIQUE(_xlfn._xlws.FILTER("⚠ "&amp;S14:S474,(Q14:Q474&lt;&gt;"")*ISNUMBER(SEARCH(" "&amp;Q14:Q474&amp;" "," "&amp;L157&amp;" "))))),""))</f>
        <v/>
      </c>
      <c r="F157" s="287" t="str">
        <f t="shared" si="37"/>
        <v>st jacques</v>
      </c>
      <c r="G157" s="287" t="str">
        <f t="shared" si="38"/>
        <v>⚠ Mollusques</v>
      </c>
      <c r="H157" s="287" t="str">
        <f t="shared" si="39"/>
        <v/>
      </c>
      <c r="I157" s="287" t="str">
        <f t="shared" si="31"/>
        <v/>
      </c>
      <c r="J157" s="287" t="str">
        <f t="shared" si="32"/>
        <v/>
      </c>
      <c r="K157" s="287" t="str">
        <f t="shared" si="40"/>
        <v/>
      </c>
      <c r="L157" s="287" t="str">
        <f t="shared" si="33"/>
        <v/>
      </c>
      <c r="M157" s="287" t="str">
        <f t="shared" si="41"/>
        <v>st jacques</v>
      </c>
      <c r="N157" s="287" t="str">
        <f t="shared" si="34"/>
        <v>st jacques</v>
      </c>
      <c r="O157" s="287" t="str">
        <f t="shared" si="35"/>
        <v>st jacques</v>
      </c>
      <c r="P157" s="293" t="s">
        <v>379</v>
      </c>
      <c r="Q157" s="285" t="str">
        <f t="shared" si="36"/>
        <v>st jacques</v>
      </c>
      <c r="R157" s="284" t="s">
        <v>291</v>
      </c>
      <c r="S157" s="292" t="s">
        <v>377</v>
      </c>
      <c r="T157" s="300" t="s">
        <v>372</v>
      </c>
      <c r="AD157" s="3">
        <v>1</v>
      </c>
    </row>
    <row r="158" spans="1:30" ht="21" customHeight="1">
      <c r="A158" s="2"/>
      <c r="B158" s="294">
        <v>145</v>
      </c>
      <c r="C158" s="290"/>
      <c r="D158" s="289" t="str">
        <f t="shared" si="30"/>
        <v/>
      </c>
      <c r="E158" s="288" t="str" cm="1">
        <f t="array" ref="E158">IF(L158="","",IFERROR(_xlfn.TEXTJOIN(" • ",TRUE,_xlfn.UNIQUE(_xlfn._xlws.FILTER("⚠ "&amp;S14:S474,(Q14:Q474&lt;&gt;"")*ISNUMBER(SEARCH(" "&amp;Q14:Q474&amp;" "," "&amp;L158&amp;" "))))),""))</f>
        <v/>
      </c>
      <c r="F158" s="287" t="str">
        <f t="shared" si="37"/>
        <v>bulots</v>
      </c>
      <c r="G158" s="287" t="str">
        <f t="shared" si="38"/>
        <v>⚠ Mollusques</v>
      </c>
      <c r="H158" s="287" t="str">
        <f t="shared" si="39"/>
        <v/>
      </c>
      <c r="I158" s="287" t="str">
        <f t="shared" si="31"/>
        <v/>
      </c>
      <c r="J158" s="287" t="str">
        <f t="shared" si="32"/>
        <v/>
      </c>
      <c r="K158" s="287" t="str">
        <f t="shared" si="40"/>
        <v/>
      </c>
      <c r="L158" s="287" t="str">
        <f t="shared" si="33"/>
        <v/>
      </c>
      <c r="M158" s="287" t="str">
        <f t="shared" si="41"/>
        <v>bulots</v>
      </c>
      <c r="N158" s="287" t="str">
        <f t="shared" si="34"/>
        <v>bulots</v>
      </c>
      <c r="O158" s="287" t="str">
        <f t="shared" si="35"/>
        <v>bulots</v>
      </c>
      <c r="P158" s="293" t="s">
        <v>378</v>
      </c>
      <c r="Q158" s="285" t="str">
        <f t="shared" si="36"/>
        <v>bulots</v>
      </c>
      <c r="R158" s="284" t="s">
        <v>291</v>
      </c>
      <c r="S158" s="292" t="s">
        <v>377</v>
      </c>
      <c r="T158" s="300" t="s">
        <v>372</v>
      </c>
      <c r="AD158" s="3">
        <v>1</v>
      </c>
    </row>
    <row r="159" spans="1:30" ht="21" customHeight="1">
      <c r="A159" s="2"/>
      <c r="B159" s="294">
        <v>146</v>
      </c>
      <c r="C159" s="290"/>
      <c r="D159" s="289" t="str">
        <f t="shared" si="30"/>
        <v/>
      </c>
      <c r="E159" s="288" t="str" cm="1">
        <f t="array" ref="E159">IF(L159="","",IFERROR(_xlfn.TEXTJOIN(" • ",TRUE,_xlfn.UNIQUE(_xlfn._xlws.FILTER("⚠ "&amp;S14:S474,(Q14:Q474&lt;&gt;"")*ISNUMBER(SEARCH(" "&amp;Q14:Q474&amp;" "," "&amp;L159&amp;" "))))),""))</f>
        <v/>
      </c>
      <c r="F159" s="287" t="str">
        <f t="shared" si="37"/>
        <v>graines de moutarde</v>
      </c>
      <c r="G159" s="287" t="str">
        <f t="shared" si="38"/>
        <v>⚠ Moutarde</v>
      </c>
      <c r="H159" s="287" t="str">
        <f t="shared" si="39"/>
        <v/>
      </c>
      <c r="I159" s="287" t="str">
        <f t="shared" si="31"/>
        <v/>
      </c>
      <c r="J159" s="287" t="str">
        <f t="shared" si="32"/>
        <v/>
      </c>
      <c r="K159" s="287" t="str">
        <f t="shared" si="40"/>
        <v/>
      </c>
      <c r="L159" s="287" t="str">
        <f t="shared" si="33"/>
        <v/>
      </c>
      <c r="M159" s="287" t="str">
        <f t="shared" si="41"/>
        <v>graines de moutarde</v>
      </c>
      <c r="N159" s="287" t="str">
        <f t="shared" si="34"/>
        <v>graines de moutarde</v>
      </c>
      <c r="O159" s="287" t="str">
        <f t="shared" si="35"/>
        <v>graines de moutarde</v>
      </c>
      <c r="P159" s="293" t="s">
        <v>376</v>
      </c>
      <c r="Q159" s="285" t="str">
        <f t="shared" si="36"/>
        <v>graines de moutarde</v>
      </c>
      <c r="R159" s="284" t="s">
        <v>291</v>
      </c>
      <c r="S159" s="292" t="s">
        <v>373</v>
      </c>
      <c r="T159" s="300" t="s">
        <v>372</v>
      </c>
      <c r="AD159" s="3">
        <v>1</v>
      </c>
    </row>
    <row r="160" spans="1:30" ht="21" customHeight="1">
      <c r="A160" s="2"/>
      <c r="B160" s="294">
        <v>147</v>
      </c>
      <c r="C160" s="290"/>
      <c r="D160" s="289" t="str">
        <f t="shared" si="30"/>
        <v/>
      </c>
      <c r="E160" s="288" t="str" cm="1">
        <f t="array" ref="E160">IF(L160="","",IFERROR(_xlfn.TEXTJOIN(" • ",TRUE,_xlfn.UNIQUE(_xlfn._xlws.FILTER("⚠ "&amp;S14:S474,(Q14:Q474&lt;&gt;"")*ISNUMBER(SEARCH(" "&amp;Q14:Q474&amp;" "," "&amp;L160&amp;" "))))),""))</f>
        <v/>
      </c>
      <c r="F160" s="287" t="str">
        <f t="shared" si="37"/>
        <v>moutarde</v>
      </c>
      <c r="G160" s="287" t="str">
        <f t="shared" si="38"/>
        <v>⚠ Moutarde</v>
      </c>
      <c r="H160" s="287" t="str">
        <f t="shared" si="39"/>
        <v/>
      </c>
      <c r="I160" s="287" t="str">
        <f t="shared" si="31"/>
        <v/>
      </c>
      <c r="J160" s="287" t="str">
        <f t="shared" si="32"/>
        <v/>
      </c>
      <c r="K160" s="287" t="str">
        <f t="shared" si="40"/>
        <v/>
      </c>
      <c r="L160" s="287" t="str">
        <f t="shared" si="33"/>
        <v/>
      </c>
      <c r="M160" s="287" t="str">
        <f t="shared" si="41"/>
        <v>moutarde</v>
      </c>
      <c r="N160" s="287" t="str">
        <f t="shared" si="34"/>
        <v>moutarde</v>
      </c>
      <c r="O160" s="287" t="str">
        <f t="shared" si="35"/>
        <v>moutarde</v>
      </c>
      <c r="P160" s="293" t="s">
        <v>375</v>
      </c>
      <c r="Q160" s="285" t="str">
        <f t="shared" si="36"/>
        <v>moutarde</v>
      </c>
      <c r="R160" s="284" t="s">
        <v>291</v>
      </c>
      <c r="S160" s="292" t="s">
        <v>373</v>
      </c>
      <c r="T160" s="300" t="s">
        <v>372</v>
      </c>
      <c r="AD160" s="3">
        <v>1</v>
      </c>
    </row>
    <row r="161" spans="1:30" ht="21" customHeight="1">
      <c r="A161" s="2"/>
      <c r="B161" s="294">
        <v>148</v>
      </c>
      <c r="C161" s="290"/>
      <c r="D161" s="289" t="str">
        <f t="shared" si="30"/>
        <v/>
      </c>
      <c r="E161" s="288" t="str" cm="1">
        <f t="array" ref="E161">IF(L161="","",IFERROR(_xlfn.TEXTJOIN(" • ",TRUE,_xlfn.UNIQUE(_xlfn._xlws.FILTER("⚠ "&amp;S14:S474,(Q14:Q474&lt;&gt;"")*ISNUMBER(SEARCH(" "&amp;Q14:Q474&amp;" "," "&amp;L161&amp;" "))))),""))</f>
        <v/>
      </c>
      <c r="F161" s="287" t="str">
        <f t="shared" si="37"/>
        <v>mustard</v>
      </c>
      <c r="G161" s="287" t="str">
        <f t="shared" si="38"/>
        <v>⚠ Moutarde</v>
      </c>
      <c r="H161" s="287" t="str">
        <f t="shared" si="39"/>
        <v/>
      </c>
      <c r="I161" s="287" t="str">
        <f t="shared" si="31"/>
        <v/>
      </c>
      <c r="J161" s="287" t="str">
        <f t="shared" si="32"/>
        <v/>
      </c>
      <c r="K161" s="287" t="str">
        <f t="shared" si="40"/>
        <v/>
      </c>
      <c r="L161" s="287" t="str">
        <f t="shared" si="33"/>
        <v/>
      </c>
      <c r="M161" s="287" t="str">
        <f t="shared" si="41"/>
        <v>mustard</v>
      </c>
      <c r="N161" s="287" t="str">
        <f t="shared" si="34"/>
        <v>mustard</v>
      </c>
      <c r="O161" s="287" t="str">
        <f t="shared" si="35"/>
        <v>mustard</v>
      </c>
      <c r="P161" s="293" t="s">
        <v>374</v>
      </c>
      <c r="Q161" s="285" t="str">
        <f t="shared" si="36"/>
        <v>mustard</v>
      </c>
      <c r="R161" s="284" t="s">
        <v>291</v>
      </c>
      <c r="S161" s="292" t="s">
        <v>373</v>
      </c>
      <c r="T161" s="300" t="s">
        <v>372</v>
      </c>
      <c r="AD161" s="3">
        <v>1</v>
      </c>
    </row>
    <row r="162" spans="1:30" ht="21" customHeight="1">
      <c r="A162" s="2"/>
      <c r="B162" s="294">
        <v>149</v>
      </c>
      <c r="C162" s="290"/>
      <c r="D162" s="289" t="str">
        <f t="shared" si="30"/>
        <v/>
      </c>
      <c r="E162" s="288" t="str" cm="1">
        <f t="array" ref="E162">IF(L162="","",IFERROR(_xlfn.TEXTJOIN(" • ",TRUE,_xlfn.UNIQUE(_xlfn._xlws.FILTER("⚠ "&amp;S14:S474,(Q14:Q474&lt;&gt;"")*ISNUMBER(SEARCH(" "&amp;Q14:Q474&amp;" "," "&amp;L162&amp;" "))))),""))</f>
        <v/>
      </c>
      <c r="F162" s="287" t="str">
        <f t="shared" si="37"/>
        <v>albumine</v>
      </c>
      <c r="G162" s="287" t="str">
        <f t="shared" si="38"/>
        <v>⚠ Œufs</v>
      </c>
      <c r="H162" s="287" t="str">
        <f t="shared" si="39"/>
        <v/>
      </c>
      <c r="I162" s="287" t="str">
        <f t="shared" si="31"/>
        <v/>
      </c>
      <c r="J162" s="287" t="str">
        <f t="shared" si="32"/>
        <v/>
      </c>
      <c r="K162" s="287" t="str">
        <f t="shared" si="40"/>
        <v/>
      </c>
      <c r="L162" s="287" t="str">
        <f t="shared" si="33"/>
        <v/>
      </c>
      <c r="M162" s="287" t="str">
        <f t="shared" si="41"/>
        <v>albumine</v>
      </c>
      <c r="N162" s="287" t="str">
        <f t="shared" si="34"/>
        <v>albumine</v>
      </c>
      <c r="O162" s="287" t="str">
        <f t="shared" si="35"/>
        <v>albumine</v>
      </c>
      <c r="P162" s="293" t="s">
        <v>371</v>
      </c>
      <c r="Q162" s="285" t="str">
        <f t="shared" si="36"/>
        <v>albumine</v>
      </c>
      <c r="R162" s="284" t="s">
        <v>291</v>
      </c>
      <c r="S162" s="292" t="s">
        <v>351</v>
      </c>
      <c r="T162" s="299" t="s">
        <v>350</v>
      </c>
      <c r="AD162" s="3">
        <v>1</v>
      </c>
    </row>
    <row r="163" spans="1:30" ht="21" customHeight="1">
      <c r="A163" s="2"/>
      <c r="B163" s="294">
        <v>150</v>
      </c>
      <c r="C163" s="290"/>
      <c r="D163" s="289" t="str">
        <f t="shared" si="30"/>
        <v/>
      </c>
      <c r="E163" s="288" t="str" cm="1">
        <f t="array" ref="E163">IF(L163="","",IFERROR(_xlfn.TEXTJOIN(" • ",TRUE,_xlfn.UNIQUE(_xlfn._xlws.FILTER("⚠ "&amp;S14:S474,(Q14:Q474&lt;&gt;"")*ISNUMBER(SEARCH(" "&amp;Q14:Q474&amp;" "," "&amp;L163&amp;" "))))),""))</f>
        <v/>
      </c>
      <c r="F163" s="287" t="str">
        <f t="shared" si="37"/>
        <v>blanc d oeuf</v>
      </c>
      <c r="G163" s="287" t="str">
        <f t="shared" si="38"/>
        <v>⚠ Œufs</v>
      </c>
      <c r="H163" s="287" t="str">
        <f t="shared" si="39"/>
        <v/>
      </c>
      <c r="I163" s="287" t="str">
        <f t="shared" si="31"/>
        <v/>
      </c>
      <c r="J163" s="287" t="str">
        <f t="shared" si="32"/>
        <v/>
      </c>
      <c r="K163" s="287" t="str">
        <f t="shared" si="40"/>
        <v/>
      </c>
      <c r="L163" s="287" t="str">
        <f t="shared" si="33"/>
        <v/>
      </c>
      <c r="M163" s="287" t="str">
        <f t="shared" si="41"/>
        <v>blanc d oeuf</v>
      </c>
      <c r="N163" s="287" t="str">
        <f t="shared" si="34"/>
        <v>blanc d oeuf</v>
      </c>
      <c r="O163" s="287" t="str">
        <f t="shared" si="35"/>
        <v>blanc d oeuf</v>
      </c>
      <c r="P163" s="293" t="s">
        <v>370</v>
      </c>
      <c r="Q163" s="285" t="str">
        <f t="shared" si="36"/>
        <v>blanc d oeuf</v>
      </c>
      <c r="R163" s="284" t="s">
        <v>291</v>
      </c>
      <c r="S163" s="292" t="s">
        <v>351</v>
      </c>
      <c r="T163" s="299" t="s">
        <v>350</v>
      </c>
      <c r="AD163" s="3">
        <v>1</v>
      </c>
    </row>
    <row r="164" spans="1:30" ht="21" customHeight="1">
      <c r="A164" s="2"/>
      <c r="B164" s="294">
        <v>151</v>
      </c>
      <c r="C164" s="290"/>
      <c r="D164" s="289" t="str">
        <f t="shared" si="30"/>
        <v/>
      </c>
      <c r="E164" s="288" t="str" cm="1">
        <f t="array" ref="E164">IF(L164="","",IFERROR(_xlfn.TEXTJOIN(" • ",TRUE,_xlfn.UNIQUE(_xlfn._xlws.FILTER("⚠ "&amp;S14:S474,(Q14:Q474&lt;&gt;"")*ISNUMBER(SEARCH(" "&amp;Q14:Q474&amp;" "," "&amp;L164&amp;" "))))),""))</f>
        <v/>
      </c>
      <c r="F164" s="287" t="str">
        <f t="shared" si="37"/>
        <v>blanc d oeuf</v>
      </c>
      <c r="G164" s="287" t="str">
        <f t="shared" si="38"/>
        <v>⚠ Œufs</v>
      </c>
      <c r="H164" s="287" t="str">
        <f t="shared" si="39"/>
        <v/>
      </c>
      <c r="I164" s="287" t="str">
        <f t="shared" si="31"/>
        <v/>
      </c>
      <c r="J164" s="287" t="str">
        <f t="shared" si="32"/>
        <v/>
      </c>
      <c r="K164" s="287" t="str">
        <f t="shared" si="40"/>
        <v/>
      </c>
      <c r="L164" s="287" t="str">
        <f t="shared" si="33"/>
        <v/>
      </c>
      <c r="M164" s="287" t="str">
        <f t="shared" si="41"/>
        <v>blanc d oeuf</v>
      </c>
      <c r="N164" s="287" t="str">
        <f t="shared" si="34"/>
        <v>blanc d oeuf</v>
      </c>
      <c r="O164" s="287" t="str">
        <f t="shared" si="35"/>
        <v>blanc d oeuf</v>
      </c>
      <c r="P164" s="293" t="s">
        <v>369</v>
      </c>
      <c r="Q164" s="285" t="str">
        <f t="shared" si="36"/>
        <v>blanc d œuf</v>
      </c>
      <c r="R164" s="284" t="s">
        <v>291</v>
      </c>
      <c r="S164" s="292" t="s">
        <v>351</v>
      </c>
      <c r="T164" s="299" t="s">
        <v>350</v>
      </c>
      <c r="AD164" s="3">
        <v>1</v>
      </c>
    </row>
    <row r="165" spans="1:30" ht="21" customHeight="1">
      <c r="A165" s="2"/>
      <c r="B165" s="294">
        <v>152</v>
      </c>
      <c r="C165" s="290"/>
      <c r="D165" s="289" t="str">
        <f t="shared" si="30"/>
        <v/>
      </c>
      <c r="E165" s="288" t="str" cm="1">
        <f t="array" ref="E165">IF(L165="","",IFERROR(_xlfn.TEXTJOIN(" • ",TRUE,_xlfn.UNIQUE(_xlfn._xlws.FILTER("⚠ "&amp;S14:S474,(Q14:Q474&lt;&gt;"")*ISNUMBER(SEARCH(" "&amp;Q14:Q474&amp;" "," "&amp;L165&amp;" "))))),""))</f>
        <v/>
      </c>
      <c r="F165" s="287" t="str">
        <f t="shared" si="37"/>
        <v>blancs d oeufs</v>
      </c>
      <c r="G165" s="287" t="str">
        <f t="shared" si="38"/>
        <v>⚠ Œufs</v>
      </c>
      <c r="H165" s="287" t="str">
        <f t="shared" si="39"/>
        <v/>
      </c>
      <c r="I165" s="287" t="str">
        <f t="shared" si="31"/>
        <v/>
      </c>
      <c r="J165" s="287" t="str">
        <f t="shared" si="32"/>
        <v/>
      </c>
      <c r="K165" s="287" t="str">
        <f t="shared" si="40"/>
        <v/>
      </c>
      <c r="L165" s="287" t="str">
        <f t="shared" si="33"/>
        <v/>
      </c>
      <c r="M165" s="287" t="str">
        <f t="shared" si="41"/>
        <v>blancs d oeufs</v>
      </c>
      <c r="N165" s="287" t="str">
        <f t="shared" si="34"/>
        <v>blancs d oeufs</v>
      </c>
      <c r="O165" s="287" t="str">
        <f t="shared" si="35"/>
        <v>blancs d oeufs</v>
      </c>
      <c r="P165" s="293" t="s">
        <v>368</v>
      </c>
      <c r="Q165" s="285" t="str">
        <f t="shared" si="36"/>
        <v>blancs d œufs</v>
      </c>
      <c r="R165" s="284" t="s">
        <v>291</v>
      </c>
      <c r="S165" s="292" t="s">
        <v>351</v>
      </c>
      <c r="T165" s="299" t="s">
        <v>350</v>
      </c>
      <c r="AD165" s="3">
        <v>1</v>
      </c>
    </row>
    <row r="166" spans="1:30" ht="21" customHeight="1">
      <c r="A166" s="2"/>
      <c r="B166" s="294">
        <v>153</v>
      </c>
      <c r="C166" s="290"/>
      <c r="D166" s="289" t="str">
        <f t="shared" si="30"/>
        <v/>
      </c>
      <c r="E166" s="288" t="str" cm="1">
        <f t="array" ref="E166">IF(L166="","",IFERROR(_xlfn.TEXTJOIN(" • ",TRUE,_xlfn.UNIQUE(_xlfn._xlws.FILTER("⚠ "&amp;S14:S474,(Q14:Q474&lt;&gt;"")*ISNUMBER(SEARCH(" "&amp;Q14:Q474&amp;" "," "&amp;L166&amp;" "))))),""))</f>
        <v/>
      </c>
      <c r="F166" s="287" t="str">
        <f t="shared" si="37"/>
        <v>egg</v>
      </c>
      <c r="G166" s="287" t="str">
        <f t="shared" si="38"/>
        <v>⚠ Œufs</v>
      </c>
      <c r="H166" s="287" t="str">
        <f t="shared" si="39"/>
        <v/>
      </c>
      <c r="I166" s="287" t="str">
        <f t="shared" si="31"/>
        <v/>
      </c>
      <c r="J166" s="287" t="str">
        <f t="shared" si="32"/>
        <v/>
      </c>
      <c r="K166" s="287" t="str">
        <f t="shared" si="40"/>
        <v/>
      </c>
      <c r="L166" s="287" t="str">
        <f t="shared" si="33"/>
        <v/>
      </c>
      <c r="M166" s="287" t="str">
        <f t="shared" si="41"/>
        <v>egg</v>
      </c>
      <c r="N166" s="287" t="str">
        <f t="shared" si="34"/>
        <v>egg</v>
      </c>
      <c r="O166" s="287" t="str">
        <f t="shared" si="35"/>
        <v>egg</v>
      </c>
      <c r="P166" s="293" t="s">
        <v>367</v>
      </c>
      <c r="Q166" s="285" t="str">
        <f t="shared" si="36"/>
        <v>egg</v>
      </c>
      <c r="R166" s="284" t="s">
        <v>291</v>
      </c>
      <c r="S166" s="292" t="s">
        <v>351</v>
      </c>
      <c r="T166" s="299" t="s">
        <v>350</v>
      </c>
      <c r="AD166" s="3">
        <v>1</v>
      </c>
    </row>
    <row r="167" spans="1:30" ht="21" customHeight="1">
      <c r="A167" s="2"/>
      <c r="B167" s="294">
        <v>154</v>
      </c>
      <c r="C167" s="290"/>
      <c r="D167" s="289" t="str">
        <f t="shared" si="30"/>
        <v/>
      </c>
      <c r="E167" s="288" t="str" cm="1">
        <f t="array" ref="E167">IF(L167="","",IFERROR(_xlfn.TEXTJOIN(" • ",TRUE,_xlfn.UNIQUE(_xlfn._xlws.FILTER("⚠ "&amp;S14:S474,(Q14:Q474&lt;&gt;"")*ISNUMBER(SEARCH(" "&amp;Q14:Q474&amp;" "," "&amp;L167&amp;" "))))),""))</f>
        <v/>
      </c>
      <c r="F167" s="287" t="str">
        <f t="shared" si="37"/>
        <v>egg white</v>
      </c>
      <c r="G167" s="287" t="str">
        <f t="shared" si="38"/>
        <v>⚠ Œufs</v>
      </c>
      <c r="H167" s="287" t="str">
        <f t="shared" si="39"/>
        <v/>
      </c>
      <c r="I167" s="287" t="str">
        <f t="shared" si="31"/>
        <v/>
      </c>
      <c r="J167" s="287" t="str">
        <f t="shared" si="32"/>
        <v/>
      </c>
      <c r="K167" s="287" t="str">
        <f t="shared" si="40"/>
        <v/>
      </c>
      <c r="L167" s="287" t="str">
        <f t="shared" si="33"/>
        <v/>
      </c>
      <c r="M167" s="287" t="str">
        <f t="shared" si="41"/>
        <v>egg white</v>
      </c>
      <c r="N167" s="287" t="str">
        <f t="shared" si="34"/>
        <v>egg white</v>
      </c>
      <c r="O167" s="287" t="str">
        <f t="shared" si="35"/>
        <v>egg white</v>
      </c>
      <c r="P167" s="293" t="s">
        <v>366</v>
      </c>
      <c r="Q167" s="285" t="str">
        <f t="shared" si="36"/>
        <v>egg white</v>
      </c>
      <c r="R167" s="284" t="s">
        <v>291</v>
      </c>
      <c r="S167" s="292" t="s">
        <v>351</v>
      </c>
      <c r="T167" s="299" t="s">
        <v>350</v>
      </c>
      <c r="AD167" s="3">
        <v>1</v>
      </c>
    </row>
    <row r="168" spans="1:30" ht="21" customHeight="1">
      <c r="A168" s="2"/>
      <c r="B168" s="294">
        <v>155</v>
      </c>
      <c r="C168" s="290"/>
      <c r="D168" s="289" t="str">
        <f t="shared" si="30"/>
        <v/>
      </c>
      <c r="E168" s="288" t="str" cm="1">
        <f t="array" ref="E168">IF(L168="","",IFERROR(_xlfn.TEXTJOIN(" • ",TRUE,_xlfn.UNIQUE(_xlfn._xlws.FILTER("⚠ "&amp;S14:S474,(Q14:Q474&lt;&gt;"")*ISNUMBER(SEARCH(" "&amp;Q14:Q474&amp;" "," "&amp;L168&amp;" "))))),""))</f>
        <v/>
      </c>
      <c r="F168" s="287" t="str">
        <f t="shared" si="37"/>
        <v>egg yolk</v>
      </c>
      <c r="G168" s="287" t="str">
        <f t="shared" si="38"/>
        <v>⚠ Œufs</v>
      </c>
      <c r="H168" s="287" t="str">
        <f t="shared" si="39"/>
        <v/>
      </c>
      <c r="I168" s="287" t="str">
        <f t="shared" si="31"/>
        <v/>
      </c>
      <c r="J168" s="287" t="str">
        <f t="shared" si="32"/>
        <v/>
      </c>
      <c r="K168" s="287" t="str">
        <f t="shared" si="40"/>
        <v/>
      </c>
      <c r="L168" s="287" t="str">
        <f t="shared" si="33"/>
        <v/>
      </c>
      <c r="M168" s="287" t="str">
        <f t="shared" si="41"/>
        <v>egg yolk</v>
      </c>
      <c r="N168" s="287" t="str">
        <f t="shared" si="34"/>
        <v>egg yolk</v>
      </c>
      <c r="O168" s="287" t="str">
        <f t="shared" si="35"/>
        <v>egg yolk</v>
      </c>
      <c r="P168" s="293" t="s">
        <v>365</v>
      </c>
      <c r="Q168" s="285" t="str">
        <f t="shared" si="36"/>
        <v>egg yolk</v>
      </c>
      <c r="R168" s="284" t="s">
        <v>291</v>
      </c>
      <c r="S168" s="292" t="s">
        <v>351</v>
      </c>
      <c r="T168" s="299" t="s">
        <v>350</v>
      </c>
      <c r="AD168" s="3">
        <v>1</v>
      </c>
    </row>
    <row r="169" spans="1:30" ht="21" customHeight="1">
      <c r="A169" s="2"/>
      <c r="B169" s="294">
        <v>156</v>
      </c>
      <c r="C169" s="290"/>
      <c r="D169" s="289" t="str">
        <f t="shared" si="30"/>
        <v/>
      </c>
      <c r="E169" s="288" t="str" cm="1">
        <f t="array" ref="E169">IF(L169="","",IFERROR(_xlfn.TEXTJOIN(" • ",TRUE,_xlfn.UNIQUE(_xlfn._xlws.FILTER("⚠ "&amp;S14:S474,(Q14:Q474&lt;&gt;"")*ISNUMBER(SEARCH(" "&amp;Q14:Q474&amp;" "," "&amp;L169&amp;" "))))),""))</f>
        <v/>
      </c>
      <c r="F169" s="287" t="str">
        <f t="shared" si="37"/>
        <v>eggs</v>
      </c>
      <c r="G169" s="287" t="str">
        <f t="shared" si="38"/>
        <v>⚠ Œufs</v>
      </c>
      <c r="H169" s="287" t="str">
        <f t="shared" si="39"/>
        <v/>
      </c>
      <c r="I169" s="287" t="str">
        <f t="shared" si="31"/>
        <v/>
      </c>
      <c r="J169" s="287" t="str">
        <f t="shared" si="32"/>
        <v/>
      </c>
      <c r="K169" s="287" t="str">
        <f t="shared" si="40"/>
        <v/>
      </c>
      <c r="L169" s="287" t="str">
        <f t="shared" si="33"/>
        <v/>
      </c>
      <c r="M169" s="287" t="str">
        <f t="shared" si="41"/>
        <v>eggs</v>
      </c>
      <c r="N169" s="287" t="str">
        <f t="shared" si="34"/>
        <v>eggs</v>
      </c>
      <c r="O169" s="287" t="str">
        <f t="shared" si="35"/>
        <v>eggs</v>
      </c>
      <c r="P169" s="293" t="s">
        <v>364</v>
      </c>
      <c r="Q169" s="285" t="str">
        <f t="shared" si="36"/>
        <v>eggs</v>
      </c>
      <c r="R169" s="284" t="s">
        <v>291</v>
      </c>
      <c r="S169" s="292" t="s">
        <v>351</v>
      </c>
      <c r="T169" s="299" t="s">
        <v>350</v>
      </c>
      <c r="AD169" s="3">
        <v>1</v>
      </c>
    </row>
    <row r="170" spans="1:30" ht="21" customHeight="1">
      <c r="A170" s="2"/>
      <c r="B170" s="294">
        <v>157</v>
      </c>
      <c r="C170" s="290"/>
      <c r="D170" s="289" t="str">
        <f t="shared" si="30"/>
        <v/>
      </c>
      <c r="E170" s="288" t="str" cm="1">
        <f t="array" ref="E170">IF(L170="","",IFERROR(_xlfn.TEXTJOIN(" • ",TRUE,_xlfn.UNIQUE(_xlfn._xlws.FILTER("⚠ "&amp;S14:S474,(Q14:Q474&lt;&gt;"")*ISNUMBER(SEARCH(" "&amp;Q14:Q474&amp;" "," "&amp;L170&amp;" "))))),""))</f>
        <v/>
      </c>
      <c r="F170" s="287" t="str">
        <f t="shared" si="37"/>
        <v>jaune d oeuf</v>
      </c>
      <c r="G170" s="287" t="str">
        <f t="shared" si="38"/>
        <v>⚠ Œufs</v>
      </c>
      <c r="H170" s="287" t="str">
        <f t="shared" si="39"/>
        <v/>
      </c>
      <c r="I170" s="287" t="str">
        <f t="shared" si="31"/>
        <v/>
      </c>
      <c r="J170" s="287" t="str">
        <f t="shared" si="32"/>
        <v/>
      </c>
      <c r="K170" s="287" t="str">
        <f t="shared" si="40"/>
        <v/>
      </c>
      <c r="L170" s="287" t="str">
        <f t="shared" si="33"/>
        <v/>
      </c>
      <c r="M170" s="287" t="str">
        <f t="shared" si="41"/>
        <v>jaune d oeuf</v>
      </c>
      <c r="N170" s="287" t="str">
        <f t="shared" si="34"/>
        <v>jaune d oeuf</v>
      </c>
      <c r="O170" s="287" t="str">
        <f t="shared" si="35"/>
        <v>jaune d oeuf</v>
      </c>
      <c r="P170" s="293" t="s">
        <v>363</v>
      </c>
      <c r="Q170" s="285" t="str">
        <f t="shared" si="36"/>
        <v>jaune d oeuf</v>
      </c>
      <c r="R170" s="284" t="s">
        <v>291</v>
      </c>
      <c r="S170" s="292" t="s">
        <v>351</v>
      </c>
      <c r="T170" s="299" t="s">
        <v>350</v>
      </c>
      <c r="AD170" s="3">
        <v>1</v>
      </c>
    </row>
    <row r="171" spans="1:30" ht="21" customHeight="1">
      <c r="A171" s="2"/>
      <c r="B171" s="294">
        <v>158</v>
      </c>
      <c r="C171" s="290"/>
      <c r="D171" s="289" t="str">
        <f t="shared" si="30"/>
        <v/>
      </c>
      <c r="E171" s="288" t="str" cm="1">
        <f t="array" ref="E171">IF(L171="","",IFERROR(_xlfn.TEXTJOIN(" • ",TRUE,_xlfn.UNIQUE(_xlfn._xlws.FILTER("⚠ "&amp;S14:S474,(Q14:Q474&lt;&gt;"")*ISNUMBER(SEARCH(" "&amp;Q14:Q474&amp;" "," "&amp;L171&amp;" "))))),""))</f>
        <v/>
      </c>
      <c r="F171" s="287" t="str">
        <f t="shared" si="37"/>
        <v>jaune d oeuf</v>
      </c>
      <c r="G171" s="287" t="str">
        <f t="shared" si="38"/>
        <v>⚠ Œufs</v>
      </c>
      <c r="H171" s="287" t="str">
        <f t="shared" si="39"/>
        <v/>
      </c>
      <c r="I171" s="287" t="str">
        <f t="shared" si="31"/>
        <v/>
      </c>
      <c r="J171" s="287" t="str">
        <f t="shared" si="32"/>
        <v/>
      </c>
      <c r="K171" s="287" t="str">
        <f t="shared" si="40"/>
        <v/>
      </c>
      <c r="L171" s="287" t="str">
        <f t="shared" si="33"/>
        <v/>
      </c>
      <c r="M171" s="287" t="str">
        <f t="shared" si="41"/>
        <v>jaune d oeuf</v>
      </c>
      <c r="N171" s="287" t="str">
        <f t="shared" si="34"/>
        <v>jaune d oeuf</v>
      </c>
      <c r="O171" s="287" t="str">
        <f t="shared" si="35"/>
        <v>jaune d oeuf</v>
      </c>
      <c r="P171" s="293" t="s">
        <v>362</v>
      </c>
      <c r="Q171" s="285" t="str">
        <f t="shared" si="36"/>
        <v>jaune d œuf</v>
      </c>
      <c r="R171" s="284" t="s">
        <v>291</v>
      </c>
      <c r="S171" s="292" t="s">
        <v>351</v>
      </c>
      <c r="T171" s="299" t="s">
        <v>350</v>
      </c>
      <c r="AD171" s="3">
        <v>1</v>
      </c>
    </row>
    <row r="172" spans="1:30" ht="21" customHeight="1">
      <c r="A172" s="2"/>
      <c r="B172" s="294">
        <v>159</v>
      </c>
      <c r="C172" s="290"/>
      <c r="D172" s="289" t="str">
        <f t="shared" si="30"/>
        <v/>
      </c>
      <c r="E172" s="288" t="str" cm="1">
        <f t="array" ref="E172">IF(L172="","",IFERROR(_xlfn.TEXTJOIN(" • ",TRUE,_xlfn.UNIQUE(_xlfn._xlws.FILTER("⚠ "&amp;S14:S474,(Q14:Q474&lt;&gt;"")*ISNUMBER(SEARCH(" "&amp;Q14:Q474&amp;" "," "&amp;L172&amp;" "))))),""))</f>
        <v/>
      </c>
      <c r="F172" s="287" t="str">
        <f t="shared" si="37"/>
        <v>jaunes d oeufs</v>
      </c>
      <c r="G172" s="287" t="str">
        <f t="shared" si="38"/>
        <v>⚠ Œufs</v>
      </c>
      <c r="H172" s="287" t="str">
        <f t="shared" si="39"/>
        <v/>
      </c>
      <c r="I172" s="287" t="str">
        <f t="shared" si="31"/>
        <v/>
      </c>
      <c r="J172" s="287" t="str">
        <f t="shared" si="32"/>
        <v/>
      </c>
      <c r="K172" s="287" t="str">
        <f t="shared" si="40"/>
        <v/>
      </c>
      <c r="L172" s="287" t="str">
        <f t="shared" si="33"/>
        <v/>
      </c>
      <c r="M172" s="287" t="str">
        <f t="shared" si="41"/>
        <v>jaunes d oeufs</v>
      </c>
      <c r="N172" s="287" t="str">
        <f t="shared" si="34"/>
        <v>jaunes d oeufs</v>
      </c>
      <c r="O172" s="287" t="str">
        <f t="shared" si="35"/>
        <v>jaunes d oeufs</v>
      </c>
      <c r="P172" s="293" t="s">
        <v>361</v>
      </c>
      <c r="Q172" s="285" t="str">
        <f t="shared" si="36"/>
        <v>jaunes d œufs</v>
      </c>
      <c r="R172" s="284" t="s">
        <v>291</v>
      </c>
      <c r="S172" s="292" t="s">
        <v>351</v>
      </c>
      <c r="T172" s="299" t="s">
        <v>350</v>
      </c>
      <c r="AD172" s="3">
        <v>1</v>
      </c>
    </row>
    <row r="173" spans="1:30" ht="21" customHeight="1">
      <c r="A173" s="2"/>
      <c r="B173" s="294">
        <v>160</v>
      </c>
      <c r="C173" s="290"/>
      <c r="D173" s="289" t="str">
        <f t="shared" si="30"/>
        <v/>
      </c>
      <c r="E173" s="288" t="str" cm="1">
        <f t="array" ref="E173">IF(L173="","",IFERROR(_xlfn.TEXTJOIN(" • ",TRUE,_xlfn.UNIQUE(_xlfn._xlws.FILTER("⚠ "&amp;S14:S474,(Q14:Q474&lt;&gt;"")*ISNUMBER(SEARCH(" "&amp;Q14:Q474&amp;" "," "&amp;L173&amp;" "))))),""))</f>
        <v/>
      </c>
      <c r="F173" s="287" t="str">
        <f t="shared" si="37"/>
        <v>mayonnaise</v>
      </c>
      <c r="G173" s="287" t="str">
        <f t="shared" si="38"/>
        <v>⚠ Œufs</v>
      </c>
      <c r="H173" s="287" t="str">
        <f t="shared" si="39"/>
        <v/>
      </c>
      <c r="I173" s="287" t="str">
        <f t="shared" si="31"/>
        <v/>
      </c>
      <c r="J173" s="287" t="str">
        <f t="shared" si="32"/>
        <v/>
      </c>
      <c r="K173" s="287" t="str">
        <f t="shared" si="40"/>
        <v/>
      </c>
      <c r="L173" s="287" t="str">
        <f t="shared" si="33"/>
        <v/>
      </c>
      <c r="M173" s="287" t="str">
        <f t="shared" si="41"/>
        <v>mayonnaise</v>
      </c>
      <c r="N173" s="287" t="str">
        <f t="shared" si="34"/>
        <v>mayonnaise</v>
      </c>
      <c r="O173" s="287" t="str">
        <f t="shared" si="35"/>
        <v>mayonnaise</v>
      </c>
      <c r="P173" s="293" t="s">
        <v>360</v>
      </c>
      <c r="Q173" s="285" t="str">
        <f t="shared" si="36"/>
        <v>mayonnaise</v>
      </c>
      <c r="R173" s="284" t="s">
        <v>291</v>
      </c>
      <c r="S173" s="292" t="s">
        <v>351</v>
      </c>
      <c r="T173" s="299" t="s">
        <v>350</v>
      </c>
      <c r="AD173" s="3">
        <v>1</v>
      </c>
    </row>
    <row r="174" spans="1:30" ht="21" customHeight="1">
      <c r="A174" s="2"/>
      <c r="B174" s="294">
        <v>161</v>
      </c>
      <c r="C174" s="290"/>
      <c r="D174" s="289" t="str">
        <f t="shared" si="30"/>
        <v/>
      </c>
      <c r="E174" s="288" t="str" cm="1">
        <f t="array" ref="E174">IF(L174="","",IFERROR(_xlfn.TEXTJOIN(" • ",TRUE,_xlfn.UNIQUE(_xlfn._xlws.FILTER("⚠ "&amp;S14:S474,(Q14:Q474&lt;&gt;"")*ISNUMBER(SEARCH(" "&amp;Q14:Q474&amp;" "," "&amp;L174&amp;" "))))),""))</f>
        <v/>
      </c>
      <c r="F174" s="287" t="str">
        <f t="shared" si="37"/>
        <v>meringue</v>
      </c>
      <c r="G174" s="287" t="str">
        <f t="shared" si="38"/>
        <v>⚠ Œufs</v>
      </c>
      <c r="H174" s="287" t="str">
        <f t="shared" si="39"/>
        <v/>
      </c>
      <c r="I174" s="287" t="str">
        <f t="shared" si="31"/>
        <v/>
      </c>
      <c r="J174" s="287" t="str">
        <f t="shared" si="32"/>
        <v/>
      </c>
      <c r="K174" s="287" t="str">
        <f t="shared" si="40"/>
        <v/>
      </c>
      <c r="L174" s="287" t="str">
        <f t="shared" si="33"/>
        <v/>
      </c>
      <c r="M174" s="287" t="str">
        <f t="shared" si="41"/>
        <v>meringue</v>
      </c>
      <c r="N174" s="287" t="str">
        <f t="shared" si="34"/>
        <v>meringue</v>
      </c>
      <c r="O174" s="287" t="str">
        <f t="shared" si="35"/>
        <v>meringue</v>
      </c>
      <c r="P174" s="293" t="s">
        <v>359</v>
      </c>
      <c r="Q174" s="285" t="str">
        <f t="shared" si="36"/>
        <v>meringue</v>
      </c>
      <c r="R174" s="284" t="s">
        <v>291</v>
      </c>
      <c r="S174" s="292" t="s">
        <v>351</v>
      </c>
      <c r="T174" s="299" t="s">
        <v>350</v>
      </c>
      <c r="AD174" s="3">
        <v>1</v>
      </c>
    </row>
    <row r="175" spans="1:30" ht="21" customHeight="1">
      <c r="A175" s="2"/>
      <c r="B175" s="294">
        <v>162</v>
      </c>
      <c r="C175" s="290"/>
      <c r="D175" s="289" t="str">
        <f t="shared" si="30"/>
        <v/>
      </c>
      <c r="E175" s="288" t="str" cm="1">
        <f t="array" ref="E175">IF(L175="","",IFERROR(_xlfn.TEXTJOIN(" • ",TRUE,_xlfn.UNIQUE(_xlfn._xlws.FILTER("⚠ "&amp;S14:S474,(Q14:Q474&lt;&gt;"")*ISNUMBER(SEARCH(" "&amp;Q14:Q474&amp;" "," "&amp;L175&amp;" "))))),""))</f>
        <v/>
      </c>
      <c r="F175" s="287" t="str">
        <f t="shared" si="37"/>
        <v>oeuf</v>
      </c>
      <c r="G175" s="287" t="str">
        <f t="shared" si="38"/>
        <v>⚠ Œufs</v>
      </c>
      <c r="H175" s="287" t="str">
        <f t="shared" si="39"/>
        <v/>
      </c>
      <c r="I175" s="287" t="str">
        <f t="shared" si="31"/>
        <v/>
      </c>
      <c r="J175" s="287" t="str">
        <f t="shared" si="32"/>
        <v/>
      </c>
      <c r="K175" s="287" t="str">
        <f t="shared" si="40"/>
        <v/>
      </c>
      <c r="L175" s="287" t="str">
        <f t="shared" si="33"/>
        <v/>
      </c>
      <c r="M175" s="287" t="str">
        <f t="shared" si="41"/>
        <v>oeuf</v>
      </c>
      <c r="N175" s="287" t="str">
        <f t="shared" si="34"/>
        <v>oeuf</v>
      </c>
      <c r="O175" s="287" t="str">
        <f t="shared" si="35"/>
        <v>oeuf</v>
      </c>
      <c r="P175" s="293" t="s">
        <v>358</v>
      </c>
      <c r="Q175" s="285" t="str">
        <f t="shared" si="36"/>
        <v>oeuf</v>
      </c>
      <c r="R175" s="284" t="s">
        <v>291</v>
      </c>
      <c r="S175" s="292" t="s">
        <v>351</v>
      </c>
      <c r="T175" s="299" t="s">
        <v>350</v>
      </c>
      <c r="AD175" s="3">
        <v>1</v>
      </c>
    </row>
    <row r="176" spans="1:30" ht="21" customHeight="1">
      <c r="A176" s="2"/>
      <c r="B176" s="294">
        <v>163</v>
      </c>
      <c r="C176" s="290"/>
      <c r="D176" s="289" t="str">
        <f t="shared" si="30"/>
        <v/>
      </c>
      <c r="E176" s="288" t="str" cm="1">
        <f t="array" ref="E176">IF(L176="","",IFERROR(_xlfn.TEXTJOIN(" • ",TRUE,_xlfn.UNIQUE(_xlfn._xlws.FILTER("⚠ "&amp;S14:S474,(Q14:Q474&lt;&gt;"")*ISNUMBER(SEARCH(" "&amp;Q14:Q474&amp;" "," "&amp;L176&amp;" "))))),""))</f>
        <v/>
      </c>
      <c r="F176" s="287" t="str">
        <f t="shared" si="37"/>
        <v>oeufs</v>
      </c>
      <c r="G176" s="287" t="str">
        <f t="shared" si="38"/>
        <v>⚠ Œufs</v>
      </c>
      <c r="H176" s="287" t="str">
        <f t="shared" si="39"/>
        <v/>
      </c>
      <c r="I176" s="287" t="str">
        <f t="shared" si="31"/>
        <v/>
      </c>
      <c r="J176" s="287" t="str">
        <f t="shared" si="32"/>
        <v/>
      </c>
      <c r="K176" s="287" t="str">
        <f t="shared" si="40"/>
        <v/>
      </c>
      <c r="L176" s="287" t="str">
        <f t="shared" si="33"/>
        <v/>
      </c>
      <c r="M176" s="287" t="str">
        <f t="shared" si="41"/>
        <v>oeufs</v>
      </c>
      <c r="N176" s="287" t="str">
        <f t="shared" si="34"/>
        <v>oeufs</v>
      </c>
      <c r="O176" s="287" t="str">
        <f t="shared" si="35"/>
        <v>oeufs</v>
      </c>
      <c r="P176" s="293" t="s">
        <v>357</v>
      </c>
      <c r="Q176" s="285" t="str">
        <f t="shared" si="36"/>
        <v>oeufs</v>
      </c>
      <c r="R176" s="284" t="s">
        <v>291</v>
      </c>
      <c r="S176" s="292" t="s">
        <v>351</v>
      </c>
      <c r="T176" s="299" t="s">
        <v>350</v>
      </c>
      <c r="AD176" s="3">
        <v>1</v>
      </c>
    </row>
    <row r="177" spans="1:30" ht="21" customHeight="1">
      <c r="A177" s="2"/>
      <c r="B177" s="294">
        <v>164</v>
      </c>
      <c r="C177" s="290"/>
      <c r="D177" s="289" t="str">
        <f t="shared" si="30"/>
        <v/>
      </c>
      <c r="E177" s="288" t="str" cm="1">
        <f t="array" ref="E177">IF(L177="","",IFERROR(_xlfn.TEXTJOIN(" • ",TRUE,_xlfn.UNIQUE(_xlfn._xlws.FILTER("⚠ "&amp;S14:S474,(Q14:Q474&lt;&gt;"")*ISNUMBER(SEARCH(" "&amp;Q14:Q474&amp;" "," "&amp;L177&amp;" "))))),""))</f>
        <v/>
      </c>
      <c r="F177" s="287" t="str">
        <f t="shared" si="37"/>
        <v>oeufs</v>
      </c>
      <c r="G177" s="287" t="str">
        <f t="shared" si="38"/>
        <v>⚠ Œufs</v>
      </c>
      <c r="H177" s="287" t="str">
        <f t="shared" si="39"/>
        <v/>
      </c>
      <c r="I177" s="287" t="str">
        <f t="shared" si="31"/>
        <v/>
      </c>
      <c r="J177" s="287" t="str">
        <f t="shared" si="32"/>
        <v/>
      </c>
      <c r="K177" s="287" t="str">
        <f t="shared" si="40"/>
        <v/>
      </c>
      <c r="L177" s="287" t="str">
        <f t="shared" si="33"/>
        <v/>
      </c>
      <c r="M177" s="287" t="str">
        <f t="shared" si="41"/>
        <v>oeufs</v>
      </c>
      <c r="N177" s="287" t="str">
        <f t="shared" si="34"/>
        <v>oeufs</v>
      </c>
      <c r="O177" s="287" t="str">
        <f t="shared" si="35"/>
        <v>oeufs</v>
      </c>
      <c r="P177" s="293" t="s">
        <v>356</v>
      </c>
      <c r="Q177" s="285" t="str">
        <f t="shared" si="36"/>
        <v>œufs</v>
      </c>
      <c r="R177" s="284" t="s">
        <v>291</v>
      </c>
      <c r="S177" s="292" t="s">
        <v>351</v>
      </c>
      <c r="T177" s="299" t="s">
        <v>350</v>
      </c>
      <c r="AD177" s="3">
        <v>1</v>
      </c>
    </row>
    <row r="178" spans="1:30" ht="21" customHeight="1">
      <c r="A178" s="2"/>
      <c r="B178" s="294">
        <v>165</v>
      </c>
      <c r="C178" s="290"/>
      <c r="D178" s="289" t="str">
        <f t="shared" si="30"/>
        <v/>
      </c>
      <c r="E178" s="288" t="str" cm="1">
        <f t="array" ref="E178">IF(L178="","",IFERROR(_xlfn.TEXTJOIN(" • ",TRUE,_xlfn.UNIQUE(_xlfn._xlws.FILTER("⚠ "&amp;S14:S474,(Q14:Q474&lt;&gt;"")*ISNUMBER(SEARCH(" "&amp;Q14:Q474&amp;" "," "&amp;L178&amp;" "))))),""))</f>
        <v/>
      </c>
      <c r="F178" s="287" t="str">
        <f t="shared" si="37"/>
        <v>oeufs entiers</v>
      </c>
      <c r="G178" s="287" t="str">
        <f t="shared" si="38"/>
        <v>⚠ Œufs</v>
      </c>
      <c r="H178" s="287" t="str">
        <f t="shared" si="39"/>
        <v/>
      </c>
      <c r="I178" s="287" t="str">
        <f t="shared" si="31"/>
        <v/>
      </c>
      <c r="J178" s="287" t="str">
        <f t="shared" si="32"/>
        <v/>
      </c>
      <c r="K178" s="287" t="str">
        <f t="shared" si="40"/>
        <v/>
      </c>
      <c r="L178" s="287" t="str">
        <f t="shared" si="33"/>
        <v/>
      </c>
      <c r="M178" s="287" t="str">
        <f t="shared" si="41"/>
        <v>oeufs entiers</v>
      </c>
      <c r="N178" s="287" t="str">
        <f t="shared" si="34"/>
        <v>oeufs entiers</v>
      </c>
      <c r="O178" s="287" t="str">
        <f t="shared" si="35"/>
        <v>oeufs entiers</v>
      </c>
      <c r="P178" s="293" t="s">
        <v>355</v>
      </c>
      <c r="Q178" s="285" t="str">
        <f t="shared" si="36"/>
        <v>œufs entiers</v>
      </c>
      <c r="R178" s="284" t="s">
        <v>291</v>
      </c>
      <c r="S178" s="292" t="s">
        <v>351</v>
      </c>
      <c r="T178" s="299" t="s">
        <v>350</v>
      </c>
      <c r="AD178" s="3">
        <v>1</v>
      </c>
    </row>
    <row r="179" spans="1:30" ht="21" customHeight="1">
      <c r="A179" s="2"/>
      <c r="B179" s="294">
        <v>166</v>
      </c>
      <c r="C179" s="290"/>
      <c r="D179" s="289" t="str">
        <f t="shared" si="30"/>
        <v/>
      </c>
      <c r="E179" s="288" t="str" cm="1">
        <f t="array" ref="E179">IF(L179="","",IFERROR(_xlfn.TEXTJOIN(" • ",TRUE,_xlfn.UNIQUE(_xlfn._xlws.FILTER("⚠ "&amp;S14:S474,(Q14:Q474&lt;&gt;"")*ISNUMBER(SEARCH(" "&amp;Q14:Q474&amp;" "," "&amp;L179&amp;" "))))),""))</f>
        <v/>
      </c>
      <c r="F179" s="287" t="str">
        <f t="shared" si="37"/>
        <v>omelette</v>
      </c>
      <c r="G179" s="287" t="str">
        <f t="shared" si="38"/>
        <v>⚠ Œufs</v>
      </c>
      <c r="H179" s="287" t="str">
        <f t="shared" si="39"/>
        <v/>
      </c>
      <c r="I179" s="287" t="str">
        <f t="shared" si="31"/>
        <v/>
      </c>
      <c r="J179" s="287" t="str">
        <f t="shared" si="32"/>
        <v/>
      </c>
      <c r="K179" s="287" t="str">
        <f t="shared" si="40"/>
        <v/>
      </c>
      <c r="L179" s="287" t="str">
        <f t="shared" si="33"/>
        <v/>
      </c>
      <c r="M179" s="287" t="str">
        <f t="shared" si="41"/>
        <v>omelette</v>
      </c>
      <c r="N179" s="287" t="str">
        <f t="shared" si="34"/>
        <v>omelette</v>
      </c>
      <c r="O179" s="287" t="str">
        <f t="shared" si="35"/>
        <v>omelette</v>
      </c>
      <c r="P179" s="293" t="s">
        <v>354</v>
      </c>
      <c r="Q179" s="285" t="str">
        <f t="shared" si="36"/>
        <v>omelette</v>
      </c>
      <c r="R179" s="284" t="s">
        <v>291</v>
      </c>
      <c r="S179" s="292" t="s">
        <v>351</v>
      </c>
      <c r="T179" s="299" t="s">
        <v>350</v>
      </c>
      <c r="AD179" s="3">
        <v>1</v>
      </c>
    </row>
    <row r="180" spans="1:30" ht="21" customHeight="1">
      <c r="A180" s="2"/>
      <c r="B180" s="294">
        <v>167</v>
      </c>
      <c r="C180" s="290"/>
      <c r="D180" s="289" t="str">
        <f t="shared" si="30"/>
        <v/>
      </c>
      <c r="E180" s="288" t="str" cm="1">
        <f t="array" ref="E180">IF(L180="","",IFERROR(_xlfn.TEXTJOIN(" • ",TRUE,_xlfn.UNIQUE(_xlfn._xlws.FILTER("⚠ "&amp;S14:S474,(Q14:Q474&lt;&gt;"")*ISNUMBER(SEARCH(" "&amp;Q14:Q474&amp;" "," "&amp;L180&amp;" "))))),""))</f>
        <v/>
      </c>
      <c r="F180" s="287" t="str">
        <f t="shared" si="37"/>
        <v>ovalbumine</v>
      </c>
      <c r="G180" s="287" t="str">
        <f t="shared" si="38"/>
        <v>⚠ Œufs</v>
      </c>
      <c r="H180" s="287" t="str">
        <f t="shared" si="39"/>
        <v/>
      </c>
      <c r="I180" s="287" t="str">
        <f t="shared" si="31"/>
        <v/>
      </c>
      <c r="J180" s="287" t="str">
        <f t="shared" si="32"/>
        <v/>
      </c>
      <c r="K180" s="287" t="str">
        <f t="shared" si="40"/>
        <v/>
      </c>
      <c r="L180" s="287" t="str">
        <f t="shared" si="33"/>
        <v/>
      </c>
      <c r="M180" s="287" t="str">
        <f t="shared" si="41"/>
        <v>ovalbumine</v>
      </c>
      <c r="N180" s="287" t="str">
        <f t="shared" si="34"/>
        <v>ovalbumine</v>
      </c>
      <c r="O180" s="287" t="str">
        <f t="shared" si="35"/>
        <v>ovalbumine</v>
      </c>
      <c r="P180" s="293" t="s">
        <v>353</v>
      </c>
      <c r="Q180" s="285" t="str">
        <f t="shared" si="36"/>
        <v>ovalbumine</v>
      </c>
      <c r="R180" s="284" t="s">
        <v>291</v>
      </c>
      <c r="S180" s="292" t="s">
        <v>351</v>
      </c>
      <c r="T180" s="299" t="s">
        <v>350</v>
      </c>
      <c r="AD180" s="3">
        <v>1</v>
      </c>
    </row>
    <row r="181" spans="1:30" ht="21" customHeight="1">
      <c r="A181" s="2"/>
      <c r="B181" s="294">
        <v>168</v>
      </c>
      <c r="C181" s="290"/>
      <c r="D181" s="289" t="str">
        <f t="shared" si="30"/>
        <v/>
      </c>
      <c r="E181" s="288" t="str" cm="1">
        <f t="array" ref="E181">IF(L181="","",IFERROR(_xlfn.TEXTJOIN(" • ",TRUE,_xlfn.UNIQUE(_xlfn._xlws.FILTER("⚠ "&amp;S14:S474,(Q14:Q474&lt;&gt;"")*ISNUMBER(SEARCH(" "&amp;Q14:Q474&amp;" "," "&amp;L181&amp;" "))))),""))</f>
        <v/>
      </c>
      <c r="F181" s="287" t="str">
        <f t="shared" si="37"/>
        <v>ovoproduit</v>
      </c>
      <c r="G181" s="287" t="str">
        <f t="shared" si="38"/>
        <v>⚠ Œufs</v>
      </c>
      <c r="H181" s="287" t="str">
        <f t="shared" si="39"/>
        <v/>
      </c>
      <c r="I181" s="287" t="str">
        <f t="shared" si="31"/>
        <v/>
      </c>
      <c r="J181" s="287" t="str">
        <f t="shared" si="32"/>
        <v/>
      </c>
      <c r="K181" s="287" t="str">
        <f t="shared" si="40"/>
        <v/>
      </c>
      <c r="L181" s="287" t="str">
        <f t="shared" si="33"/>
        <v/>
      </c>
      <c r="M181" s="287" t="str">
        <f t="shared" si="41"/>
        <v>ovoproduit</v>
      </c>
      <c r="N181" s="287" t="str">
        <f t="shared" si="34"/>
        <v>ovoproduit</v>
      </c>
      <c r="O181" s="287" t="str">
        <f t="shared" si="35"/>
        <v>ovoproduit</v>
      </c>
      <c r="P181" s="293" t="s">
        <v>352</v>
      </c>
      <c r="Q181" s="285" t="str">
        <f t="shared" si="36"/>
        <v>ovoproduit</v>
      </c>
      <c r="R181" s="284" t="s">
        <v>291</v>
      </c>
      <c r="S181" s="292" t="s">
        <v>351</v>
      </c>
      <c r="T181" s="299" t="s">
        <v>350</v>
      </c>
      <c r="AD181" s="3">
        <v>1</v>
      </c>
    </row>
    <row r="182" spans="1:30" ht="21" customHeight="1">
      <c r="A182" s="2"/>
      <c r="B182" s="294">
        <v>169</v>
      </c>
      <c r="C182" s="290"/>
      <c r="D182" s="289" t="str">
        <f t="shared" si="30"/>
        <v/>
      </c>
      <c r="E182" s="288" t="str" cm="1">
        <f t="array" ref="E182">IF(L182="","",IFERROR(_xlfn.TEXTJOIN(" • ",TRUE,_xlfn.UNIQUE(_xlfn._xlws.FILTER("⚠ "&amp;S14:S474,(Q14:Q474&lt;&gt;"")*ISNUMBER(SEARCH(" "&amp;Q14:Q474&amp;" "," "&amp;L182&amp;" "))))),""))</f>
        <v/>
      </c>
      <c r="F182" s="287" t="str">
        <f t="shared" si="37"/>
        <v>anchois</v>
      </c>
      <c r="G182" s="287" t="str">
        <f t="shared" si="38"/>
        <v>⚠ Poissons</v>
      </c>
      <c r="H182" s="287" t="str">
        <f t="shared" si="39"/>
        <v/>
      </c>
      <c r="I182" s="287" t="str">
        <f t="shared" si="31"/>
        <v/>
      </c>
      <c r="J182" s="287" t="str">
        <f t="shared" si="32"/>
        <v/>
      </c>
      <c r="K182" s="287" t="str">
        <f t="shared" si="40"/>
        <v/>
      </c>
      <c r="L182" s="287" t="str">
        <f t="shared" si="33"/>
        <v/>
      </c>
      <c r="M182" s="287" t="str">
        <f t="shared" si="41"/>
        <v>anchois</v>
      </c>
      <c r="N182" s="287" t="str">
        <f t="shared" si="34"/>
        <v>anchois</v>
      </c>
      <c r="O182" s="287" t="str">
        <f t="shared" si="35"/>
        <v>anchois</v>
      </c>
      <c r="P182" s="293" t="s">
        <v>349</v>
      </c>
      <c r="Q182" s="285" t="str">
        <f t="shared" si="36"/>
        <v>anchois</v>
      </c>
      <c r="R182" s="284" t="s">
        <v>291</v>
      </c>
      <c r="S182" s="292" t="s">
        <v>329</v>
      </c>
      <c r="T182" s="298" t="s">
        <v>328</v>
      </c>
      <c r="AD182" s="3">
        <v>1</v>
      </c>
    </row>
    <row r="183" spans="1:30" ht="21" customHeight="1">
      <c r="A183" s="2"/>
      <c r="B183" s="294">
        <v>170</v>
      </c>
      <c r="C183" s="290"/>
      <c r="D183" s="289" t="str">
        <f t="shared" si="30"/>
        <v/>
      </c>
      <c r="E183" s="288" t="str" cm="1">
        <f t="array" ref="E183">IF(L183="","",IFERROR(_xlfn.TEXTJOIN(" • ",TRUE,_xlfn.UNIQUE(_xlfn._xlws.FILTER("⚠ "&amp;S14:S474,(Q14:Q474&lt;&gt;"")*ISNUMBER(SEARCH(" "&amp;Q14:Q474&amp;" "," "&amp;L183&amp;" "))))),""))</f>
        <v/>
      </c>
      <c r="F183" s="287" t="str">
        <f t="shared" si="37"/>
        <v>anchovy</v>
      </c>
      <c r="G183" s="287" t="str">
        <f t="shared" si="38"/>
        <v>⚠ Poissons</v>
      </c>
      <c r="H183" s="287" t="str">
        <f t="shared" si="39"/>
        <v/>
      </c>
      <c r="I183" s="287" t="str">
        <f t="shared" si="31"/>
        <v/>
      </c>
      <c r="J183" s="287" t="str">
        <f t="shared" si="32"/>
        <v/>
      </c>
      <c r="K183" s="287" t="str">
        <f t="shared" si="40"/>
        <v/>
      </c>
      <c r="L183" s="287" t="str">
        <f t="shared" si="33"/>
        <v/>
      </c>
      <c r="M183" s="287" t="str">
        <f t="shared" si="41"/>
        <v>anchovy</v>
      </c>
      <c r="N183" s="287" t="str">
        <f t="shared" si="34"/>
        <v>anchovy</v>
      </c>
      <c r="O183" s="287" t="str">
        <f t="shared" si="35"/>
        <v>anchovy</v>
      </c>
      <c r="P183" s="293" t="s">
        <v>348</v>
      </c>
      <c r="Q183" s="285" t="str">
        <f t="shared" si="36"/>
        <v>anchovy</v>
      </c>
      <c r="R183" s="284" t="s">
        <v>291</v>
      </c>
      <c r="S183" s="292" t="s">
        <v>329</v>
      </c>
      <c r="T183" s="298" t="s">
        <v>328</v>
      </c>
      <c r="AD183" s="3">
        <v>1</v>
      </c>
    </row>
    <row r="184" spans="1:30" ht="21" customHeight="1">
      <c r="A184" s="2"/>
      <c r="B184" s="294">
        <v>171</v>
      </c>
      <c r="C184" s="290"/>
      <c r="D184" s="289" t="str">
        <f t="shared" si="30"/>
        <v/>
      </c>
      <c r="E184" s="288" t="str" cm="1">
        <f t="array" ref="E184">IF(L184="","",IFERROR(_xlfn.TEXTJOIN(" • ",TRUE,_xlfn.UNIQUE(_xlfn._xlws.FILTER("⚠ "&amp;S14:S474,(Q14:Q474&lt;&gt;"")*ISNUMBER(SEARCH(" "&amp;Q14:Q474&amp;" "," "&amp;L184&amp;" "))))),""))</f>
        <v/>
      </c>
      <c r="F184" s="287" t="str">
        <f t="shared" si="37"/>
        <v>cabillaud</v>
      </c>
      <c r="G184" s="287" t="str">
        <f t="shared" si="38"/>
        <v>⚠ Poissons</v>
      </c>
      <c r="H184" s="287" t="str">
        <f t="shared" si="39"/>
        <v/>
      </c>
      <c r="I184" s="287" t="str">
        <f t="shared" si="31"/>
        <v/>
      </c>
      <c r="J184" s="287" t="str">
        <f t="shared" si="32"/>
        <v/>
      </c>
      <c r="K184" s="287" t="str">
        <f t="shared" si="40"/>
        <v/>
      </c>
      <c r="L184" s="287" t="str">
        <f t="shared" si="33"/>
        <v/>
      </c>
      <c r="M184" s="287" t="str">
        <f t="shared" si="41"/>
        <v>cabillaud</v>
      </c>
      <c r="N184" s="287" t="str">
        <f t="shared" si="34"/>
        <v>cabillaud</v>
      </c>
      <c r="O184" s="287" t="str">
        <f t="shared" si="35"/>
        <v>cabillaud</v>
      </c>
      <c r="P184" s="293" t="s">
        <v>347</v>
      </c>
      <c r="Q184" s="285" t="str">
        <f t="shared" si="36"/>
        <v>cabillaud</v>
      </c>
      <c r="R184" s="284" t="s">
        <v>291</v>
      </c>
      <c r="S184" s="292" t="s">
        <v>329</v>
      </c>
      <c r="T184" s="298" t="s">
        <v>328</v>
      </c>
      <c r="AD184" s="3">
        <v>1</v>
      </c>
    </row>
    <row r="185" spans="1:30" ht="21" customHeight="1">
      <c r="A185" s="2"/>
      <c r="B185" s="294">
        <v>172</v>
      </c>
      <c r="C185" s="290"/>
      <c r="D185" s="289" t="str">
        <f t="shared" si="30"/>
        <v/>
      </c>
      <c r="E185" s="288" t="str" cm="1">
        <f t="array" ref="E185">IF(L185="","",IFERROR(_xlfn.TEXTJOIN(" • ",TRUE,_xlfn.UNIQUE(_xlfn._xlws.FILTER("⚠ "&amp;S14:S474,(Q14:Q474&lt;&gt;"")*ISNUMBER(SEARCH(" "&amp;Q14:Q474&amp;" "," "&amp;L185&amp;" "))))),""))</f>
        <v/>
      </c>
      <c r="F185" s="287" t="str">
        <f t="shared" si="37"/>
        <v>cod</v>
      </c>
      <c r="G185" s="287" t="str">
        <f t="shared" si="38"/>
        <v>⚠ Poissons</v>
      </c>
      <c r="H185" s="287" t="str">
        <f t="shared" si="39"/>
        <v/>
      </c>
      <c r="I185" s="287" t="str">
        <f t="shared" si="31"/>
        <v/>
      </c>
      <c r="J185" s="287" t="str">
        <f t="shared" si="32"/>
        <v/>
      </c>
      <c r="K185" s="287" t="str">
        <f t="shared" si="40"/>
        <v/>
      </c>
      <c r="L185" s="287" t="str">
        <f t="shared" si="33"/>
        <v/>
      </c>
      <c r="M185" s="287" t="str">
        <f t="shared" si="41"/>
        <v>cod</v>
      </c>
      <c r="N185" s="287" t="str">
        <f t="shared" si="34"/>
        <v>cod</v>
      </c>
      <c r="O185" s="287" t="str">
        <f t="shared" si="35"/>
        <v>cod</v>
      </c>
      <c r="P185" s="293" t="s">
        <v>346</v>
      </c>
      <c r="Q185" s="285" t="str">
        <f t="shared" si="36"/>
        <v>cod</v>
      </c>
      <c r="R185" s="284" t="s">
        <v>291</v>
      </c>
      <c r="S185" s="292" t="s">
        <v>329</v>
      </c>
      <c r="T185" s="298" t="s">
        <v>328</v>
      </c>
      <c r="AD185" s="3">
        <v>1</v>
      </c>
    </row>
    <row r="186" spans="1:30" ht="21" customHeight="1">
      <c r="A186" s="2"/>
      <c r="B186" s="294">
        <v>173</v>
      </c>
      <c r="C186" s="290"/>
      <c r="D186" s="289" t="str">
        <f t="shared" si="30"/>
        <v/>
      </c>
      <c r="E186" s="288" t="str" cm="1">
        <f t="array" ref="E186">IF(L186="","",IFERROR(_xlfn.TEXTJOIN(" • ",TRUE,_xlfn.UNIQUE(_xlfn._xlws.FILTER("⚠ "&amp;S14:S474,(Q14:Q474&lt;&gt;"")*ISNUMBER(SEARCH(" "&amp;Q14:Q474&amp;" "," "&amp;L186&amp;" "))))),""))</f>
        <v/>
      </c>
      <c r="F186" s="287" t="str">
        <f t="shared" si="37"/>
        <v>colin</v>
      </c>
      <c r="G186" s="287" t="str">
        <f t="shared" si="38"/>
        <v>⚠ Poissons</v>
      </c>
      <c r="H186" s="287" t="str">
        <f t="shared" si="39"/>
        <v/>
      </c>
      <c r="I186" s="287" t="str">
        <f t="shared" si="31"/>
        <v/>
      </c>
      <c r="J186" s="287" t="str">
        <f t="shared" si="32"/>
        <v/>
      </c>
      <c r="K186" s="287" t="str">
        <f t="shared" si="40"/>
        <v/>
      </c>
      <c r="L186" s="287" t="str">
        <f t="shared" si="33"/>
        <v/>
      </c>
      <c r="M186" s="287" t="str">
        <f t="shared" si="41"/>
        <v>colin</v>
      </c>
      <c r="N186" s="287" t="str">
        <f t="shared" si="34"/>
        <v>colin</v>
      </c>
      <c r="O186" s="287" t="str">
        <f t="shared" si="35"/>
        <v>colin</v>
      </c>
      <c r="P186" s="293" t="s">
        <v>345</v>
      </c>
      <c r="Q186" s="285" t="str">
        <f t="shared" si="36"/>
        <v>colin</v>
      </c>
      <c r="R186" s="284" t="s">
        <v>291</v>
      </c>
      <c r="S186" s="292" t="s">
        <v>329</v>
      </c>
      <c r="T186" s="298" t="s">
        <v>328</v>
      </c>
      <c r="AD186" s="3">
        <v>1</v>
      </c>
    </row>
    <row r="187" spans="1:30" ht="21" customHeight="1">
      <c r="A187" s="2"/>
      <c r="B187" s="294">
        <v>174</v>
      </c>
      <c r="C187" s="290"/>
      <c r="D187" s="289" t="str">
        <f t="shared" si="30"/>
        <v/>
      </c>
      <c r="E187" s="288" t="str" cm="1">
        <f t="array" ref="E187">IF(L187="","",IFERROR(_xlfn.TEXTJOIN(" • ",TRUE,_xlfn.UNIQUE(_xlfn._xlws.FILTER("⚠ "&amp;S14:S474,(Q14:Q474&lt;&gt;"")*ISNUMBER(SEARCH(" "&amp;Q14:Q474&amp;" "," "&amp;L187&amp;" "))))),""))</f>
        <v/>
      </c>
      <c r="F187" s="287" t="str">
        <f t="shared" si="37"/>
        <v>fish</v>
      </c>
      <c r="G187" s="287" t="str">
        <f t="shared" si="38"/>
        <v>⚠ Poissons</v>
      </c>
      <c r="H187" s="287" t="str">
        <f t="shared" si="39"/>
        <v/>
      </c>
      <c r="I187" s="287" t="str">
        <f t="shared" si="31"/>
        <v/>
      </c>
      <c r="J187" s="287" t="str">
        <f t="shared" si="32"/>
        <v/>
      </c>
      <c r="K187" s="287" t="str">
        <f t="shared" si="40"/>
        <v/>
      </c>
      <c r="L187" s="287" t="str">
        <f t="shared" si="33"/>
        <v/>
      </c>
      <c r="M187" s="287" t="str">
        <f t="shared" si="41"/>
        <v>fish</v>
      </c>
      <c r="N187" s="287" t="str">
        <f t="shared" si="34"/>
        <v>fish</v>
      </c>
      <c r="O187" s="287" t="str">
        <f t="shared" si="35"/>
        <v>fish</v>
      </c>
      <c r="P187" s="293" t="s">
        <v>344</v>
      </c>
      <c r="Q187" s="285" t="str">
        <f t="shared" si="36"/>
        <v>fish</v>
      </c>
      <c r="R187" s="284" t="s">
        <v>291</v>
      </c>
      <c r="S187" s="292" t="s">
        <v>329</v>
      </c>
      <c r="T187" s="298" t="s">
        <v>328</v>
      </c>
      <c r="AD187" s="3">
        <v>1</v>
      </c>
    </row>
    <row r="188" spans="1:30" ht="21" customHeight="1">
      <c r="A188" s="2"/>
      <c r="B188" s="294">
        <v>175</v>
      </c>
      <c r="C188" s="290"/>
      <c r="D188" s="289" t="str">
        <f t="shared" si="30"/>
        <v/>
      </c>
      <c r="E188" s="288" t="str" cm="1">
        <f t="array" ref="E188">IF(L188="","",IFERROR(_xlfn.TEXTJOIN(" • ",TRUE,_xlfn.UNIQUE(_xlfn._xlws.FILTER("⚠ "&amp;S14:S474,(Q14:Q474&lt;&gt;"")*ISNUMBER(SEARCH(" "&amp;Q14:Q474&amp;" "," "&amp;L188&amp;" "))))),""))</f>
        <v/>
      </c>
      <c r="F188" s="287" t="str">
        <f t="shared" si="37"/>
        <v>haddock</v>
      </c>
      <c r="G188" s="287" t="str">
        <f t="shared" si="38"/>
        <v>⚠ Poissons</v>
      </c>
      <c r="H188" s="287" t="str">
        <f t="shared" si="39"/>
        <v/>
      </c>
      <c r="I188" s="287" t="str">
        <f t="shared" si="31"/>
        <v/>
      </c>
      <c r="J188" s="287" t="str">
        <f t="shared" si="32"/>
        <v/>
      </c>
      <c r="K188" s="287" t="str">
        <f t="shared" si="40"/>
        <v/>
      </c>
      <c r="L188" s="287" t="str">
        <f t="shared" si="33"/>
        <v/>
      </c>
      <c r="M188" s="287" t="str">
        <f t="shared" si="41"/>
        <v>haddock</v>
      </c>
      <c r="N188" s="287" t="str">
        <f t="shared" si="34"/>
        <v>haddock</v>
      </c>
      <c r="O188" s="287" t="str">
        <f t="shared" si="35"/>
        <v>haddock</v>
      </c>
      <c r="P188" s="293" t="s">
        <v>343</v>
      </c>
      <c r="Q188" s="285" t="str">
        <f t="shared" si="36"/>
        <v>haddock</v>
      </c>
      <c r="R188" s="284" t="s">
        <v>291</v>
      </c>
      <c r="S188" s="292" t="s">
        <v>329</v>
      </c>
      <c r="T188" s="298" t="s">
        <v>328</v>
      </c>
      <c r="AD188" s="3">
        <v>1</v>
      </c>
    </row>
    <row r="189" spans="1:30" ht="21" customHeight="1">
      <c r="A189" s="2"/>
      <c r="B189" s="294">
        <v>176</v>
      </c>
      <c r="C189" s="290"/>
      <c r="D189" s="289" t="str">
        <f t="shared" si="30"/>
        <v/>
      </c>
      <c r="E189" s="288" t="str" cm="1">
        <f t="array" ref="E189">IF(L189="","",IFERROR(_xlfn.TEXTJOIN(" • ",TRUE,_xlfn.UNIQUE(_xlfn._xlws.FILTER("⚠ "&amp;S14:S474,(Q14:Q474&lt;&gt;"")*ISNUMBER(SEARCH(" "&amp;Q14:Q474&amp;" "," "&amp;L189&amp;" "))))),""))</f>
        <v/>
      </c>
      <c r="F189" s="287" t="str">
        <f t="shared" si="37"/>
        <v>hareng</v>
      </c>
      <c r="G189" s="287" t="str">
        <f t="shared" si="38"/>
        <v>⚠ Poissons</v>
      </c>
      <c r="H189" s="287" t="str">
        <f t="shared" si="39"/>
        <v/>
      </c>
      <c r="I189" s="287" t="str">
        <f t="shared" si="31"/>
        <v/>
      </c>
      <c r="J189" s="287" t="str">
        <f t="shared" si="32"/>
        <v/>
      </c>
      <c r="K189" s="287" t="str">
        <f t="shared" si="40"/>
        <v/>
      </c>
      <c r="L189" s="287" t="str">
        <f t="shared" si="33"/>
        <v/>
      </c>
      <c r="M189" s="287" t="str">
        <f t="shared" si="41"/>
        <v>hareng</v>
      </c>
      <c r="N189" s="287" t="str">
        <f t="shared" si="34"/>
        <v>hareng</v>
      </c>
      <c r="O189" s="287" t="str">
        <f t="shared" si="35"/>
        <v>hareng</v>
      </c>
      <c r="P189" s="293" t="s">
        <v>342</v>
      </c>
      <c r="Q189" s="285" t="str">
        <f t="shared" si="36"/>
        <v>hareng</v>
      </c>
      <c r="R189" s="284" t="s">
        <v>291</v>
      </c>
      <c r="S189" s="292" t="s">
        <v>329</v>
      </c>
      <c r="T189" s="298" t="s">
        <v>328</v>
      </c>
      <c r="AD189" s="3">
        <v>1</v>
      </c>
    </row>
    <row r="190" spans="1:30" ht="21" customHeight="1">
      <c r="A190" s="2"/>
      <c r="B190" s="294">
        <v>177</v>
      </c>
      <c r="C190" s="290"/>
      <c r="D190" s="289" t="str">
        <f t="shared" si="30"/>
        <v/>
      </c>
      <c r="E190" s="288" t="str" cm="1">
        <f t="array" ref="E190">IF(L190="","",IFERROR(_xlfn.TEXTJOIN(" • ",TRUE,_xlfn.UNIQUE(_xlfn._xlws.FILTER("⚠ "&amp;S14:S474,(Q14:Q474&lt;&gt;"")*ISNUMBER(SEARCH(" "&amp;Q14:Q474&amp;" "," "&amp;L190&amp;" "))))),""))</f>
        <v/>
      </c>
      <c r="F190" s="287" t="str">
        <f t="shared" si="37"/>
        <v>maquereau</v>
      </c>
      <c r="G190" s="287" t="str">
        <f t="shared" si="38"/>
        <v>⚠ Poissons</v>
      </c>
      <c r="H190" s="287" t="str">
        <f t="shared" si="39"/>
        <v/>
      </c>
      <c r="I190" s="287" t="str">
        <f t="shared" si="31"/>
        <v/>
      </c>
      <c r="J190" s="287" t="str">
        <f t="shared" si="32"/>
        <v/>
      </c>
      <c r="K190" s="287" t="str">
        <f t="shared" si="40"/>
        <v/>
      </c>
      <c r="L190" s="287" t="str">
        <f t="shared" si="33"/>
        <v/>
      </c>
      <c r="M190" s="287" t="str">
        <f t="shared" si="41"/>
        <v>maquereau</v>
      </c>
      <c r="N190" s="287" t="str">
        <f t="shared" si="34"/>
        <v>maquereau</v>
      </c>
      <c r="O190" s="287" t="str">
        <f t="shared" si="35"/>
        <v>maquereau</v>
      </c>
      <c r="P190" s="293" t="s">
        <v>341</v>
      </c>
      <c r="Q190" s="285" t="str">
        <f t="shared" si="36"/>
        <v>maquereau</v>
      </c>
      <c r="R190" s="284" t="s">
        <v>291</v>
      </c>
      <c r="S190" s="292" t="s">
        <v>329</v>
      </c>
      <c r="T190" s="298" t="s">
        <v>328</v>
      </c>
      <c r="AD190" s="3">
        <v>1</v>
      </c>
    </row>
    <row r="191" spans="1:30" ht="21" customHeight="1">
      <c r="A191" s="2"/>
      <c r="B191" s="294">
        <v>178</v>
      </c>
      <c r="C191" s="290"/>
      <c r="D191" s="289" t="str">
        <f t="shared" si="30"/>
        <v/>
      </c>
      <c r="E191" s="288" t="str" cm="1">
        <f t="array" ref="E191">IF(L191="","",IFERROR(_xlfn.TEXTJOIN(" • ",TRUE,_xlfn.UNIQUE(_xlfn._xlws.FILTER("⚠ "&amp;S14:S474,(Q14:Q474&lt;&gt;"")*ISNUMBER(SEARCH(" "&amp;Q14:Q474&amp;" "," "&amp;L191&amp;" "))))),""))</f>
        <v/>
      </c>
      <c r="F191" s="287" t="str">
        <f t="shared" si="37"/>
        <v>morue</v>
      </c>
      <c r="G191" s="287" t="str">
        <f t="shared" si="38"/>
        <v>⚠ Poissons</v>
      </c>
      <c r="H191" s="287" t="str">
        <f t="shared" si="39"/>
        <v/>
      </c>
      <c r="I191" s="287" t="str">
        <f t="shared" si="31"/>
        <v/>
      </c>
      <c r="J191" s="287" t="str">
        <f t="shared" si="32"/>
        <v/>
      </c>
      <c r="K191" s="287" t="str">
        <f t="shared" si="40"/>
        <v/>
      </c>
      <c r="L191" s="287" t="str">
        <f t="shared" si="33"/>
        <v/>
      </c>
      <c r="M191" s="287" t="str">
        <f t="shared" si="41"/>
        <v>morue</v>
      </c>
      <c r="N191" s="287" t="str">
        <f t="shared" si="34"/>
        <v>morue</v>
      </c>
      <c r="O191" s="287" t="str">
        <f t="shared" si="35"/>
        <v>morue</v>
      </c>
      <c r="P191" s="293" t="s">
        <v>340</v>
      </c>
      <c r="Q191" s="285" t="str">
        <f t="shared" si="36"/>
        <v>morue</v>
      </c>
      <c r="R191" s="284" t="s">
        <v>291</v>
      </c>
      <c r="S191" s="292" t="s">
        <v>329</v>
      </c>
      <c r="T191" s="298" t="s">
        <v>328</v>
      </c>
      <c r="AD191" s="3">
        <v>1</v>
      </c>
    </row>
    <row r="192" spans="1:30" ht="21" customHeight="1">
      <c r="A192" s="2"/>
      <c r="B192" s="294">
        <v>179</v>
      </c>
      <c r="C192" s="290"/>
      <c r="D192" s="289" t="str">
        <f t="shared" si="30"/>
        <v/>
      </c>
      <c r="E192" s="288" t="str" cm="1">
        <f t="array" ref="E192">IF(L192="","",IFERROR(_xlfn.TEXTJOIN(" • ",TRUE,_xlfn.UNIQUE(_xlfn._xlws.FILTER("⚠ "&amp;S14:S474,(Q14:Q474&lt;&gt;"")*ISNUMBER(SEARCH(" "&amp;Q14:Q474&amp;" "," "&amp;L192&amp;" "))))),""))</f>
        <v/>
      </c>
      <c r="F192" s="287" t="str">
        <f t="shared" si="37"/>
        <v>pieuvre</v>
      </c>
      <c r="G192" s="287" t="str">
        <f t="shared" si="38"/>
        <v>⚠ Poissons</v>
      </c>
      <c r="H192" s="287" t="str">
        <f t="shared" si="39"/>
        <v/>
      </c>
      <c r="I192" s="287" t="str">
        <f t="shared" si="31"/>
        <v/>
      </c>
      <c r="J192" s="287" t="str">
        <f t="shared" si="32"/>
        <v/>
      </c>
      <c r="K192" s="287" t="str">
        <f t="shared" si="40"/>
        <v/>
      </c>
      <c r="L192" s="287" t="str">
        <f t="shared" si="33"/>
        <v/>
      </c>
      <c r="M192" s="287" t="str">
        <f t="shared" si="41"/>
        <v>pieuvre</v>
      </c>
      <c r="N192" s="287" t="str">
        <f t="shared" si="34"/>
        <v>pieuvre</v>
      </c>
      <c r="O192" s="287" t="str">
        <f t="shared" si="35"/>
        <v>pieuvre</v>
      </c>
      <c r="P192" s="293" t="s">
        <v>339</v>
      </c>
      <c r="Q192" s="285" t="str">
        <f t="shared" si="36"/>
        <v>pieuvre</v>
      </c>
      <c r="R192" s="284" t="s">
        <v>291</v>
      </c>
      <c r="S192" s="292" t="s">
        <v>329</v>
      </c>
      <c r="T192" s="298" t="s">
        <v>328</v>
      </c>
      <c r="AD192" s="3">
        <v>1</v>
      </c>
    </row>
    <row r="193" spans="1:30" ht="21" customHeight="1">
      <c r="A193" s="2"/>
      <c r="B193" s="294">
        <v>180</v>
      </c>
      <c r="C193" s="290"/>
      <c r="D193" s="289" t="str">
        <f t="shared" si="30"/>
        <v/>
      </c>
      <c r="E193" s="288" t="str" cm="1">
        <f t="array" ref="E193">IF(L193="","",IFERROR(_xlfn.TEXTJOIN(" • ",TRUE,_xlfn.UNIQUE(_xlfn._xlws.FILTER("⚠ "&amp;S14:S474,(Q14:Q474&lt;&gt;"")*ISNUMBER(SEARCH(" "&amp;Q14:Q474&amp;" "," "&amp;L193&amp;" "))))),""))</f>
        <v/>
      </c>
      <c r="F193" s="287" t="str">
        <f t="shared" si="37"/>
        <v>poisson</v>
      </c>
      <c r="G193" s="287" t="str">
        <f t="shared" si="38"/>
        <v>⚠ Poissons</v>
      </c>
      <c r="H193" s="287" t="str">
        <f t="shared" si="39"/>
        <v/>
      </c>
      <c r="I193" s="287" t="str">
        <f t="shared" si="31"/>
        <v/>
      </c>
      <c r="J193" s="287" t="str">
        <f t="shared" si="32"/>
        <v/>
      </c>
      <c r="K193" s="287" t="str">
        <f t="shared" si="40"/>
        <v/>
      </c>
      <c r="L193" s="287" t="str">
        <f t="shared" si="33"/>
        <v/>
      </c>
      <c r="M193" s="287" t="str">
        <f t="shared" si="41"/>
        <v>poisson</v>
      </c>
      <c r="N193" s="287" t="str">
        <f t="shared" si="34"/>
        <v>poisson</v>
      </c>
      <c r="O193" s="287" t="str">
        <f t="shared" si="35"/>
        <v>poisson</v>
      </c>
      <c r="P193" s="293" t="s">
        <v>338</v>
      </c>
      <c r="Q193" s="285" t="str">
        <f t="shared" si="36"/>
        <v>poisson</v>
      </c>
      <c r="R193" s="284" t="s">
        <v>291</v>
      </c>
      <c r="S193" s="292" t="s">
        <v>329</v>
      </c>
      <c r="T193" s="298" t="s">
        <v>328</v>
      </c>
      <c r="AD193" s="3">
        <v>1</v>
      </c>
    </row>
    <row r="194" spans="1:30" ht="21" customHeight="1">
      <c r="A194" s="2"/>
      <c r="B194" s="294">
        <v>181</v>
      </c>
      <c r="C194" s="290"/>
      <c r="D194" s="289" t="str">
        <f t="shared" si="30"/>
        <v/>
      </c>
      <c r="E194" s="288" t="str" cm="1">
        <f t="array" ref="E194">IF(L194="","",IFERROR(_xlfn.TEXTJOIN(" • ",TRUE,_xlfn.UNIQUE(_xlfn._xlws.FILTER("⚠ "&amp;S14:S474,(Q14:Q474&lt;&gt;"")*ISNUMBER(SEARCH(" "&amp;Q14:Q474&amp;" "," "&amp;L194&amp;" "))))),""))</f>
        <v/>
      </c>
      <c r="F194" s="287" t="str">
        <f t="shared" si="37"/>
        <v>poissons</v>
      </c>
      <c r="G194" s="287" t="str">
        <f t="shared" si="38"/>
        <v>⚠ Poissons</v>
      </c>
      <c r="H194" s="287" t="str">
        <f t="shared" si="39"/>
        <v/>
      </c>
      <c r="I194" s="287" t="str">
        <f t="shared" si="31"/>
        <v/>
      </c>
      <c r="J194" s="287" t="str">
        <f t="shared" si="32"/>
        <v/>
      </c>
      <c r="K194" s="287" t="str">
        <f t="shared" si="40"/>
        <v/>
      </c>
      <c r="L194" s="287" t="str">
        <f t="shared" si="33"/>
        <v/>
      </c>
      <c r="M194" s="287" t="str">
        <f t="shared" si="41"/>
        <v>poissons</v>
      </c>
      <c r="N194" s="287" t="str">
        <f t="shared" si="34"/>
        <v>poissons</v>
      </c>
      <c r="O194" s="287" t="str">
        <f t="shared" si="35"/>
        <v>poissons</v>
      </c>
      <c r="P194" s="293" t="s">
        <v>337</v>
      </c>
      <c r="Q194" s="285" t="str">
        <f t="shared" si="36"/>
        <v>poissons</v>
      </c>
      <c r="R194" s="284" t="s">
        <v>291</v>
      </c>
      <c r="S194" s="292" t="s">
        <v>329</v>
      </c>
      <c r="T194" s="298" t="s">
        <v>328</v>
      </c>
      <c r="AD194" s="3">
        <v>1</v>
      </c>
    </row>
    <row r="195" spans="1:30" ht="21" customHeight="1">
      <c r="A195" s="2"/>
      <c r="B195" s="294">
        <v>182</v>
      </c>
      <c r="C195" s="290"/>
      <c r="D195" s="289" t="str">
        <f t="shared" si="30"/>
        <v/>
      </c>
      <c r="E195" s="288" t="str" cm="1">
        <f t="array" ref="E195">IF(L195="","",IFERROR(_xlfn.TEXTJOIN(" • ",TRUE,_xlfn.UNIQUE(_xlfn._xlws.FILTER("⚠ "&amp;S14:S474,(Q14:Q474&lt;&gt;"")*ISNUMBER(SEARCH(" "&amp;Q14:Q474&amp;" "," "&amp;L195&amp;" "))))),""))</f>
        <v/>
      </c>
      <c r="F195" s="287" t="str">
        <f t="shared" si="37"/>
        <v>salmon</v>
      </c>
      <c r="G195" s="287" t="str">
        <f t="shared" si="38"/>
        <v>⚠ Poissons</v>
      </c>
      <c r="H195" s="287" t="str">
        <f t="shared" si="39"/>
        <v/>
      </c>
      <c r="I195" s="287" t="str">
        <f t="shared" si="31"/>
        <v/>
      </c>
      <c r="J195" s="287" t="str">
        <f t="shared" si="32"/>
        <v/>
      </c>
      <c r="K195" s="287" t="str">
        <f t="shared" si="40"/>
        <v/>
      </c>
      <c r="L195" s="287" t="str">
        <f t="shared" si="33"/>
        <v/>
      </c>
      <c r="M195" s="287" t="str">
        <f t="shared" si="41"/>
        <v>salmon</v>
      </c>
      <c r="N195" s="287" t="str">
        <f t="shared" si="34"/>
        <v>salmon</v>
      </c>
      <c r="O195" s="287" t="str">
        <f t="shared" si="35"/>
        <v>salmon</v>
      </c>
      <c r="P195" s="293" t="s">
        <v>336</v>
      </c>
      <c r="Q195" s="285" t="str">
        <f t="shared" si="36"/>
        <v>salmon</v>
      </c>
      <c r="R195" s="284" t="s">
        <v>291</v>
      </c>
      <c r="S195" s="292" t="s">
        <v>329</v>
      </c>
      <c r="T195" s="298" t="s">
        <v>328</v>
      </c>
      <c r="AD195" s="3">
        <v>1</v>
      </c>
    </row>
    <row r="196" spans="1:30" ht="21" customHeight="1">
      <c r="A196" s="2"/>
      <c r="B196" s="294">
        <v>183</v>
      </c>
      <c r="C196" s="290"/>
      <c r="D196" s="289" t="str">
        <f t="shared" si="30"/>
        <v/>
      </c>
      <c r="E196" s="288" t="str" cm="1">
        <f t="array" ref="E196">IF(L196="","",IFERROR(_xlfn.TEXTJOIN(" • ",TRUE,_xlfn.UNIQUE(_xlfn._xlws.FILTER("⚠ "&amp;S14:S474,(Q14:Q474&lt;&gt;"")*ISNUMBER(SEARCH(" "&amp;Q14:Q474&amp;" "," "&amp;L196&amp;" "))))),""))</f>
        <v/>
      </c>
      <c r="F196" s="287" t="str">
        <f t="shared" si="37"/>
        <v>sardine</v>
      </c>
      <c r="G196" s="287" t="str">
        <f t="shared" si="38"/>
        <v>⚠ Poissons</v>
      </c>
      <c r="H196" s="287" t="str">
        <f t="shared" si="39"/>
        <v/>
      </c>
      <c r="I196" s="287" t="str">
        <f t="shared" si="31"/>
        <v/>
      </c>
      <c r="J196" s="287" t="str">
        <f t="shared" si="32"/>
        <v/>
      </c>
      <c r="K196" s="287" t="str">
        <f t="shared" si="40"/>
        <v/>
      </c>
      <c r="L196" s="287" t="str">
        <f t="shared" si="33"/>
        <v/>
      </c>
      <c r="M196" s="287" t="str">
        <f t="shared" si="41"/>
        <v>sardine</v>
      </c>
      <c r="N196" s="287" t="str">
        <f t="shared" si="34"/>
        <v>sardine</v>
      </c>
      <c r="O196" s="287" t="str">
        <f t="shared" si="35"/>
        <v>sardine</v>
      </c>
      <c r="P196" s="293" t="s">
        <v>335</v>
      </c>
      <c r="Q196" s="285" t="str">
        <f t="shared" si="36"/>
        <v>sardine</v>
      </c>
      <c r="R196" s="284" t="s">
        <v>291</v>
      </c>
      <c r="S196" s="292" t="s">
        <v>329</v>
      </c>
      <c r="T196" s="298" t="s">
        <v>328</v>
      </c>
      <c r="AD196" s="3">
        <v>1</v>
      </c>
    </row>
    <row r="197" spans="1:30" ht="21" customHeight="1">
      <c r="A197" s="2"/>
      <c r="B197" s="294">
        <v>184</v>
      </c>
      <c r="C197" s="290"/>
      <c r="D197" s="289" t="str">
        <f t="shared" si="30"/>
        <v/>
      </c>
      <c r="E197" s="288" t="str" cm="1">
        <f t="array" ref="E197">IF(L197="","",IFERROR(_xlfn.TEXTJOIN(" • ",TRUE,_xlfn.UNIQUE(_xlfn._xlws.FILTER("⚠ "&amp;S14:S474,(Q14:Q474&lt;&gt;"")*ISNUMBER(SEARCH(" "&amp;Q14:Q474&amp;" "," "&amp;L197&amp;" "))))),""))</f>
        <v/>
      </c>
      <c r="F197" s="287" t="str">
        <f t="shared" si="37"/>
        <v>saumon</v>
      </c>
      <c r="G197" s="287" t="str">
        <f t="shared" si="38"/>
        <v>⚠ Poissons</v>
      </c>
      <c r="H197" s="287" t="str">
        <f t="shared" si="39"/>
        <v/>
      </c>
      <c r="I197" s="287" t="str">
        <f t="shared" si="31"/>
        <v/>
      </c>
      <c r="J197" s="287" t="str">
        <f t="shared" si="32"/>
        <v/>
      </c>
      <c r="K197" s="287" t="str">
        <f t="shared" si="40"/>
        <v/>
      </c>
      <c r="L197" s="287" t="str">
        <f t="shared" si="33"/>
        <v/>
      </c>
      <c r="M197" s="287" t="str">
        <f t="shared" si="41"/>
        <v>saumon</v>
      </c>
      <c r="N197" s="287" t="str">
        <f t="shared" si="34"/>
        <v>saumon</v>
      </c>
      <c r="O197" s="287" t="str">
        <f t="shared" si="35"/>
        <v>saumon</v>
      </c>
      <c r="P197" s="293" t="s">
        <v>334</v>
      </c>
      <c r="Q197" s="285" t="str">
        <f t="shared" si="36"/>
        <v>saumon</v>
      </c>
      <c r="R197" s="284" t="s">
        <v>291</v>
      </c>
      <c r="S197" s="292" t="s">
        <v>329</v>
      </c>
      <c r="T197" s="298" t="s">
        <v>328</v>
      </c>
      <c r="AD197" s="3">
        <v>1</v>
      </c>
    </row>
    <row r="198" spans="1:30" ht="21" customHeight="1">
      <c r="A198" s="2"/>
      <c r="B198" s="294">
        <v>185</v>
      </c>
      <c r="C198" s="290"/>
      <c r="D198" s="289" t="str">
        <f t="shared" si="30"/>
        <v/>
      </c>
      <c r="E198" s="288" t="str" cm="1">
        <f t="array" ref="E198">IF(L198="","",IFERROR(_xlfn.TEXTJOIN(" • ",TRUE,_xlfn.UNIQUE(_xlfn._xlws.FILTER("⚠ "&amp;S14:S474,(Q14:Q474&lt;&gt;"")*ISNUMBER(SEARCH(" "&amp;Q14:Q474&amp;" "," "&amp;L198&amp;" "))))),""))</f>
        <v/>
      </c>
      <c r="F198" s="287" t="str">
        <f t="shared" si="37"/>
        <v>surimi</v>
      </c>
      <c r="G198" s="287" t="str">
        <f t="shared" si="38"/>
        <v>⚠ Poissons</v>
      </c>
      <c r="H198" s="287" t="str">
        <f t="shared" si="39"/>
        <v/>
      </c>
      <c r="I198" s="287" t="str">
        <f t="shared" si="31"/>
        <v/>
      </c>
      <c r="J198" s="287" t="str">
        <f t="shared" si="32"/>
        <v/>
      </c>
      <c r="K198" s="287" t="str">
        <f t="shared" si="40"/>
        <v/>
      </c>
      <c r="L198" s="287" t="str">
        <f t="shared" si="33"/>
        <v/>
      </c>
      <c r="M198" s="287" t="str">
        <f t="shared" si="41"/>
        <v>surimi</v>
      </c>
      <c r="N198" s="287" t="str">
        <f t="shared" si="34"/>
        <v>surimi</v>
      </c>
      <c r="O198" s="287" t="str">
        <f t="shared" si="35"/>
        <v>surimi</v>
      </c>
      <c r="P198" s="293" t="s">
        <v>333</v>
      </c>
      <c r="Q198" s="285" t="str">
        <f t="shared" si="36"/>
        <v>surimi</v>
      </c>
      <c r="R198" s="284" t="s">
        <v>291</v>
      </c>
      <c r="S198" s="292" t="s">
        <v>329</v>
      </c>
      <c r="T198" s="298" t="s">
        <v>328</v>
      </c>
      <c r="AD198" s="3">
        <v>1</v>
      </c>
    </row>
    <row r="199" spans="1:30" ht="21" customHeight="1">
      <c r="A199" s="2"/>
      <c r="B199" s="294">
        <v>186</v>
      </c>
      <c r="C199" s="290"/>
      <c r="D199" s="289" t="str">
        <f t="shared" si="30"/>
        <v/>
      </c>
      <c r="E199" s="288" t="str" cm="1">
        <f t="array" ref="E199">IF(L199="","",IFERROR(_xlfn.TEXTJOIN(" • ",TRUE,_xlfn.UNIQUE(_xlfn._xlws.FILTER("⚠ "&amp;S14:S474,(Q14:Q474&lt;&gt;"")*ISNUMBER(SEARCH(" "&amp;Q14:Q474&amp;" "," "&amp;L199&amp;" "))))),""))</f>
        <v/>
      </c>
      <c r="F199" s="287" t="str">
        <f t="shared" si="37"/>
        <v>thon</v>
      </c>
      <c r="G199" s="287" t="str">
        <f t="shared" si="38"/>
        <v>⚠ Poissons</v>
      </c>
      <c r="H199" s="287" t="str">
        <f t="shared" si="39"/>
        <v/>
      </c>
      <c r="I199" s="287" t="str">
        <f t="shared" si="31"/>
        <v/>
      </c>
      <c r="J199" s="287" t="str">
        <f t="shared" si="32"/>
        <v/>
      </c>
      <c r="K199" s="287" t="str">
        <f t="shared" si="40"/>
        <v/>
      </c>
      <c r="L199" s="287" t="str">
        <f t="shared" si="33"/>
        <v/>
      </c>
      <c r="M199" s="287" t="str">
        <f t="shared" si="41"/>
        <v>thon</v>
      </c>
      <c r="N199" s="287" t="str">
        <f t="shared" si="34"/>
        <v>thon</v>
      </c>
      <c r="O199" s="287" t="str">
        <f t="shared" si="35"/>
        <v>thon</v>
      </c>
      <c r="P199" s="293" t="s">
        <v>332</v>
      </c>
      <c r="Q199" s="285" t="str">
        <f t="shared" si="36"/>
        <v>thon</v>
      </c>
      <c r="R199" s="284" t="s">
        <v>291</v>
      </c>
      <c r="S199" s="292" t="s">
        <v>329</v>
      </c>
      <c r="T199" s="298" t="s">
        <v>328</v>
      </c>
      <c r="AD199" s="3">
        <v>1</v>
      </c>
    </row>
    <row r="200" spans="1:30" ht="21" customHeight="1">
      <c r="A200" s="2"/>
      <c r="B200" s="294">
        <v>187</v>
      </c>
      <c r="C200" s="290"/>
      <c r="D200" s="289" t="str">
        <f t="shared" si="30"/>
        <v/>
      </c>
      <c r="E200" s="288" t="str" cm="1">
        <f t="array" ref="E200">IF(L200="","",IFERROR(_xlfn.TEXTJOIN(" • ",TRUE,_xlfn.UNIQUE(_xlfn._xlws.FILTER("⚠ "&amp;S14:S474,(Q14:Q474&lt;&gt;"")*ISNUMBER(SEARCH(" "&amp;Q14:Q474&amp;" "," "&amp;L200&amp;" "))))),""))</f>
        <v/>
      </c>
      <c r="F200" s="287" t="str">
        <f t="shared" si="37"/>
        <v>truite</v>
      </c>
      <c r="G200" s="287" t="str">
        <f t="shared" si="38"/>
        <v>⚠ Poissons</v>
      </c>
      <c r="H200" s="287" t="str">
        <f t="shared" si="39"/>
        <v/>
      </c>
      <c r="I200" s="287" t="str">
        <f t="shared" si="31"/>
        <v/>
      </c>
      <c r="J200" s="287" t="str">
        <f t="shared" si="32"/>
        <v/>
      </c>
      <c r="K200" s="287" t="str">
        <f t="shared" si="40"/>
        <v/>
      </c>
      <c r="L200" s="287" t="str">
        <f t="shared" si="33"/>
        <v/>
      </c>
      <c r="M200" s="287" t="str">
        <f t="shared" si="41"/>
        <v>truite</v>
      </c>
      <c r="N200" s="287" t="str">
        <f t="shared" si="34"/>
        <v>truite</v>
      </c>
      <c r="O200" s="287" t="str">
        <f t="shared" si="35"/>
        <v>truite</v>
      </c>
      <c r="P200" s="293" t="s">
        <v>331</v>
      </c>
      <c r="Q200" s="285" t="str">
        <f t="shared" si="36"/>
        <v>truite</v>
      </c>
      <c r="R200" s="284" t="s">
        <v>291</v>
      </c>
      <c r="S200" s="292" t="s">
        <v>329</v>
      </c>
      <c r="T200" s="298" t="s">
        <v>328</v>
      </c>
      <c r="AD200" s="3">
        <v>1</v>
      </c>
    </row>
    <row r="201" spans="1:30" ht="21" customHeight="1">
      <c r="A201" s="2"/>
      <c r="B201" s="294">
        <v>188</v>
      </c>
      <c r="C201" s="290"/>
      <c r="D201" s="289" t="str">
        <f t="shared" si="30"/>
        <v/>
      </c>
      <c r="E201" s="288" t="str" cm="1">
        <f t="array" ref="E201">IF(L201="","",IFERROR(_xlfn.TEXTJOIN(" • ",TRUE,_xlfn.UNIQUE(_xlfn._xlws.FILTER("⚠ "&amp;S14:S474,(Q14:Q474&lt;&gt;"")*ISNUMBER(SEARCH(" "&amp;Q14:Q474&amp;" "," "&amp;L201&amp;" "))))),""))</f>
        <v/>
      </c>
      <c r="F201" s="287" t="str">
        <f t="shared" si="37"/>
        <v>tuna</v>
      </c>
      <c r="G201" s="287" t="str">
        <f t="shared" si="38"/>
        <v>⚠ Poissons</v>
      </c>
      <c r="H201" s="287" t="str">
        <f t="shared" si="39"/>
        <v/>
      </c>
      <c r="I201" s="287" t="str">
        <f t="shared" si="31"/>
        <v/>
      </c>
      <c r="J201" s="287" t="str">
        <f t="shared" si="32"/>
        <v/>
      </c>
      <c r="K201" s="287" t="str">
        <f t="shared" si="40"/>
        <v/>
      </c>
      <c r="L201" s="287" t="str">
        <f t="shared" si="33"/>
        <v/>
      </c>
      <c r="M201" s="287" t="str">
        <f t="shared" si="41"/>
        <v>tuna</v>
      </c>
      <c r="N201" s="287" t="str">
        <f t="shared" si="34"/>
        <v>tuna</v>
      </c>
      <c r="O201" s="287" t="str">
        <f t="shared" si="35"/>
        <v>tuna</v>
      </c>
      <c r="P201" s="293" t="s">
        <v>330</v>
      </c>
      <c r="Q201" s="285" t="str">
        <f t="shared" si="36"/>
        <v>tuna</v>
      </c>
      <c r="R201" s="284" t="s">
        <v>291</v>
      </c>
      <c r="S201" s="292" t="s">
        <v>329</v>
      </c>
      <c r="T201" s="298" t="s">
        <v>328</v>
      </c>
      <c r="AD201" s="3">
        <v>1</v>
      </c>
    </row>
    <row r="202" spans="1:30" ht="21" customHeight="1">
      <c r="A202" s="2"/>
      <c r="B202" s="294">
        <v>189</v>
      </c>
      <c r="C202" s="290"/>
      <c r="D202" s="289" t="str">
        <f t="shared" si="30"/>
        <v/>
      </c>
      <c r="E202" s="288" t="str" cm="1">
        <f t="array" ref="E202">IF(L202="","",IFERROR(_xlfn.TEXTJOIN(" • ",TRUE,_xlfn.UNIQUE(_xlfn._xlws.FILTER("⚠ "&amp;S14:S474,(Q14:Q474&lt;&gt;"")*ISNUMBER(SEARCH(" "&amp;Q14:Q474&amp;" "," "&amp;L202&amp;" "))))),""))</f>
        <v/>
      </c>
      <c r="F202" s="287" t="str">
        <f t="shared" si="37"/>
        <v>sesame</v>
      </c>
      <c r="G202" s="287" t="str">
        <f t="shared" si="38"/>
        <v>⚠ Sésame</v>
      </c>
      <c r="H202" s="287" t="str">
        <f t="shared" si="39"/>
        <v/>
      </c>
      <c r="I202" s="287" t="str">
        <f t="shared" si="31"/>
        <v/>
      </c>
      <c r="J202" s="287" t="str">
        <f t="shared" si="32"/>
        <v/>
      </c>
      <c r="K202" s="287" t="str">
        <f t="shared" si="40"/>
        <v/>
      </c>
      <c r="L202" s="287" t="str">
        <f t="shared" si="33"/>
        <v/>
      </c>
      <c r="M202" s="287" t="str">
        <f t="shared" si="41"/>
        <v>sesame</v>
      </c>
      <c r="N202" s="287" t="str">
        <f t="shared" si="34"/>
        <v>sesame</v>
      </c>
      <c r="O202" s="287" t="str">
        <f t="shared" si="35"/>
        <v>sesame</v>
      </c>
      <c r="P202" s="293" t="s">
        <v>327</v>
      </c>
      <c r="Q202" s="285" t="str">
        <f t="shared" si="36"/>
        <v>sesame</v>
      </c>
      <c r="R202" s="284" t="s">
        <v>291</v>
      </c>
      <c r="S202" s="292" t="s">
        <v>326</v>
      </c>
      <c r="T202" s="297" t="s">
        <v>325</v>
      </c>
      <c r="AD202" s="3">
        <v>1</v>
      </c>
    </row>
    <row r="203" spans="1:30" ht="21" customHeight="1">
      <c r="A203" s="2"/>
      <c r="B203" s="294">
        <v>190</v>
      </c>
      <c r="C203" s="290"/>
      <c r="D203" s="289" t="str">
        <f t="shared" si="30"/>
        <v/>
      </c>
      <c r="E203" s="288" t="str" cm="1">
        <f t="array" ref="E203">IF(L203="","",IFERROR(_xlfn.TEXTJOIN(" • ",TRUE,_xlfn.UNIQUE(_xlfn._xlws.FILTER("⚠ "&amp;S14:S474,(Q14:Q474&lt;&gt;"")*ISNUMBER(SEARCH(" "&amp;Q14:Q474&amp;" "," "&amp;L203&amp;" "))))),""))</f>
        <v/>
      </c>
      <c r="F203" s="287" t="str">
        <f t="shared" si="37"/>
        <v>edamame</v>
      </c>
      <c r="G203" s="287" t="str">
        <f t="shared" si="38"/>
        <v>⚠ Soja</v>
      </c>
      <c r="H203" s="287" t="str">
        <f t="shared" si="39"/>
        <v/>
      </c>
      <c r="I203" s="287" t="str">
        <f t="shared" si="31"/>
        <v/>
      </c>
      <c r="J203" s="287" t="str">
        <f t="shared" si="32"/>
        <v/>
      </c>
      <c r="K203" s="287" t="str">
        <f t="shared" si="40"/>
        <v/>
      </c>
      <c r="L203" s="287" t="str">
        <f t="shared" si="33"/>
        <v/>
      </c>
      <c r="M203" s="287" t="str">
        <f t="shared" si="41"/>
        <v>edamame</v>
      </c>
      <c r="N203" s="287" t="str">
        <f t="shared" si="34"/>
        <v>edamame</v>
      </c>
      <c r="O203" s="287" t="str">
        <f t="shared" si="35"/>
        <v>edamame</v>
      </c>
      <c r="P203" s="293" t="s">
        <v>324</v>
      </c>
      <c r="Q203" s="285" t="str">
        <f t="shared" si="36"/>
        <v>edamame</v>
      </c>
      <c r="R203" s="284" t="s">
        <v>291</v>
      </c>
      <c r="S203" s="292" t="s">
        <v>311</v>
      </c>
      <c r="T203" s="296" t="s">
        <v>310</v>
      </c>
      <c r="AD203" s="3">
        <v>1</v>
      </c>
    </row>
    <row r="204" spans="1:30" ht="21" customHeight="1">
      <c r="A204" s="2"/>
      <c r="B204" s="294">
        <v>191</v>
      </c>
      <c r="C204" s="290"/>
      <c r="D204" s="289" t="str">
        <f t="shared" si="30"/>
        <v/>
      </c>
      <c r="E204" s="288" t="str" cm="1">
        <f t="array" ref="E204">IF(L204="","",IFERROR(_xlfn.TEXTJOIN(" • ",TRUE,_xlfn.UNIQUE(_xlfn._xlws.FILTER("⚠ "&amp;S14:S474,(Q14:Q474&lt;&gt;"")*ISNUMBER(SEARCH(" "&amp;Q14:Q474&amp;" "," "&amp;L204&amp;" "))))),""))</f>
        <v/>
      </c>
      <c r="F204" s="287" t="str">
        <f t="shared" si="37"/>
        <v>lecithine de soja</v>
      </c>
      <c r="G204" s="287" t="str">
        <f t="shared" si="38"/>
        <v>⚠ Soja</v>
      </c>
      <c r="H204" s="287" t="str">
        <f t="shared" si="39"/>
        <v/>
      </c>
      <c r="I204" s="287" t="str">
        <f t="shared" si="31"/>
        <v/>
      </c>
      <c r="J204" s="287" t="str">
        <f t="shared" si="32"/>
        <v/>
      </c>
      <c r="K204" s="287" t="str">
        <f t="shared" si="40"/>
        <v/>
      </c>
      <c r="L204" s="287" t="str">
        <f t="shared" si="33"/>
        <v/>
      </c>
      <c r="M204" s="287" t="str">
        <f t="shared" si="41"/>
        <v>lecithine de soja</v>
      </c>
      <c r="N204" s="287" t="str">
        <f t="shared" si="34"/>
        <v>lecithine de soja</v>
      </c>
      <c r="O204" s="287" t="str">
        <f t="shared" si="35"/>
        <v>lecithine de soja</v>
      </c>
      <c r="P204" s="293" t="s">
        <v>323</v>
      </c>
      <c r="Q204" s="285" t="str">
        <f t="shared" si="36"/>
        <v>lecithine de soja</v>
      </c>
      <c r="R204" s="284" t="s">
        <v>291</v>
      </c>
      <c r="S204" s="292" t="s">
        <v>311</v>
      </c>
      <c r="T204" s="296" t="s">
        <v>310</v>
      </c>
      <c r="AD204" s="3">
        <v>1</v>
      </c>
    </row>
    <row r="205" spans="1:30" ht="21" customHeight="1">
      <c r="A205" s="2"/>
      <c r="B205" s="294">
        <v>192</v>
      </c>
      <c r="C205" s="290"/>
      <c r="D205" s="289" t="str">
        <f t="shared" si="30"/>
        <v/>
      </c>
      <c r="E205" s="288" t="str" cm="1">
        <f t="array" ref="E205">IF(L205="","",IFERROR(_xlfn.TEXTJOIN(" • ",TRUE,_xlfn.UNIQUE(_xlfn._xlws.FILTER("⚠ "&amp;S14:S474,(Q14:Q474&lt;&gt;"")*ISNUMBER(SEARCH(" "&amp;Q14:Q474&amp;" "," "&amp;L205&amp;" "))))),""))</f>
        <v/>
      </c>
      <c r="F205" s="287" t="str">
        <f t="shared" si="37"/>
        <v>miso</v>
      </c>
      <c r="G205" s="287" t="str">
        <f t="shared" si="38"/>
        <v>⚠ Soja</v>
      </c>
      <c r="H205" s="287" t="str">
        <f t="shared" si="39"/>
        <v/>
      </c>
      <c r="I205" s="287" t="str">
        <f t="shared" si="31"/>
        <v/>
      </c>
      <c r="J205" s="287" t="str">
        <f t="shared" si="32"/>
        <v/>
      </c>
      <c r="K205" s="287" t="str">
        <f t="shared" si="40"/>
        <v/>
      </c>
      <c r="L205" s="287" t="str">
        <f t="shared" si="33"/>
        <v/>
      </c>
      <c r="M205" s="287" t="str">
        <f t="shared" si="41"/>
        <v>miso</v>
      </c>
      <c r="N205" s="287" t="str">
        <f t="shared" si="34"/>
        <v>miso</v>
      </c>
      <c r="O205" s="287" t="str">
        <f t="shared" si="35"/>
        <v>miso</v>
      </c>
      <c r="P205" s="293" t="s">
        <v>322</v>
      </c>
      <c r="Q205" s="285" t="str">
        <f t="shared" si="36"/>
        <v>miso</v>
      </c>
      <c r="R205" s="284" t="s">
        <v>291</v>
      </c>
      <c r="S205" s="292" t="s">
        <v>311</v>
      </c>
      <c r="T205" s="296" t="s">
        <v>310</v>
      </c>
      <c r="AD205" s="3">
        <v>1</v>
      </c>
    </row>
    <row r="206" spans="1:30" ht="21" customHeight="1">
      <c r="A206" s="2"/>
      <c r="B206" s="294">
        <v>193</v>
      </c>
      <c r="C206" s="290"/>
      <c r="D206" s="289" t="str">
        <f t="shared" ref="D206:D269" si="42">IF(C206="","",IF(E206="",C206,C206&amp;" *"))</f>
        <v/>
      </c>
      <c r="E206" s="288" t="str" cm="1">
        <f t="array" ref="E206">IF(L206="","",IFERROR(_xlfn.TEXTJOIN(" • ",TRUE,_xlfn.UNIQUE(_xlfn._xlws.FILTER("⚠ "&amp;S14:S474,(Q14:Q474&lt;&gt;"")*ISNUMBER(SEARCH(" "&amp;Q14:Q474&amp;" "," "&amp;L206&amp;" "))))),""))</f>
        <v/>
      </c>
      <c r="F206" s="287" t="str">
        <f t="shared" si="37"/>
        <v>proteine de soja</v>
      </c>
      <c r="G206" s="287" t="str">
        <f t="shared" si="38"/>
        <v>⚠ Soja</v>
      </c>
      <c r="H206" s="287" t="str">
        <f t="shared" si="39"/>
        <v/>
      </c>
      <c r="I206" s="287" t="str">
        <f t="shared" ref="I206:I269" si="43">IF(H206="","",SUBSTITUTE(SUBSTITUTE(SUBSTITUTE(SUBSTITUTE(SUBSTITUTE(SUBSTITUTE(SUBSTITUTE(SUBSTITUTE(H206,"è","e"),"é","e"),"ê","e"),"ë","e"),"ì","i"),"í","i"),"î","i"),"ï","i"))</f>
        <v/>
      </c>
      <c r="J206" s="287" t="str">
        <f t="shared" ref="J206:J269" si="44">IF(I206="","",TRIM(SUBSTITUTE(SUBSTITUTE(SUBSTITUTE(SUBSTITUTE(SUBSTITUTE(SUBSTITUTE(SUBSTITUTE(SUBSTITUTE(SUBSTITUTE(SUBSTITUTE(SUBSTITUTE(SUBSTITUTE(I206,"ò","o"),"ó","o"),"ô","o"),"ö","o"),"õ","o"),"ù","u"),"ú","u"),"û","u"),"ü","u"),"ý","y"),"ÿ","y"),"ñ","n")))</f>
        <v/>
      </c>
      <c r="K206" s="287" t="str">
        <f t="shared" si="40"/>
        <v/>
      </c>
      <c r="L206" s="287" t="str">
        <f t="shared" ref="L206:L269" si="45">IF(C206="","",LOWER(TRIM(CLEAN(SUBSTITUTE(SUBSTITUTE(SUBSTITUTE(SUBSTITUTE(SUBSTITUTE(SUBSTITUTE(SUBSTITUTE(SUBSTITUTE(SUBSTITUTE(SUBSTITUTE(SUBSTITUTE(SUBSTITUTE(SUBSTITUTE(SUBSTITUTE(SUBSTITUTE(SUBSTITUTE(SUBSTITUTE(SUBSTITUTE(SUBSTITUTE(SUBSTITUTE(SUBSTITUTE(SUBSTITUTE(C206,CHAR(160)," "),CHAR(9)," "),CHAR(10)," "),CHAR(13)," "),"—"," "),"–"," "),"’"," "),"'"," "),""""," "),","," "),"."," "),";"," "),":"," "),"!"," "),"?"," "),"…"," "),"/"," "),"-"," "),"("," "),")"," "),"«"," "),"»"," ")))))</f>
        <v/>
      </c>
      <c r="M206" s="287" t="str">
        <f t="shared" si="41"/>
        <v>proteine de soja</v>
      </c>
      <c r="N206" s="287" t="str">
        <f t="shared" ref="N206:N269" si="46">IF(M206="","",SUBSTITUTE(SUBSTITUTE(SUBSTITUTE(SUBSTITUTE(SUBSTITUTE(SUBSTITUTE(SUBSTITUTE(SUBSTITUTE(M206,"è","e"),"é","e"),"ê","e"),"ë","e"),"ì","i"),"í","i"),"î","i"),"ï","i"))</f>
        <v>proteine de soja</v>
      </c>
      <c r="O206" s="287" t="str">
        <f t="shared" ref="O206:O269" si="47">IF(N206="","",TRIM(SUBSTITUTE(SUBSTITUTE(SUBSTITUTE(SUBSTITUTE(SUBSTITUTE(SUBSTITUTE(SUBSTITUTE(SUBSTITUTE(SUBSTITUTE(SUBSTITUTE(SUBSTITUTE(SUBSTITUTE(N206,"ò","o"),"ó","o"),"ô","o"),"ö","o"),"õ","o"),"ù","u"),"ú","u"),"û","u"),"ü","u"),"ý","y"),"ÿ","y"),"ñ","n")))</f>
        <v>proteine de soja</v>
      </c>
      <c r="P206" s="293" t="s">
        <v>321</v>
      </c>
      <c r="Q206" s="285" t="str">
        <f t="shared" ref="Q206:Q269" si="48">IF(P206="","",LOWER(TRIM(CLEAN(SUBSTITUTE(SUBSTITUTE(SUBSTITUTE(SUBSTITUTE(SUBSTITUTE(SUBSTITUTE(SUBSTITUTE(SUBSTITUTE(SUBSTITUTE(SUBSTITUTE(SUBSTITUTE(SUBSTITUTE(SUBSTITUTE(SUBSTITUTE(SUBSTITUTE(SUBSTITUTE(SUBSTITUTE(SUBSTITUTE(SUBSTITUTE(SUBSTITUTE(SUBSTITUTE(SUBSTITUTE(P206,CHAR(160)," "),CHAR(9)," "),CHAR(10)," "),CHAR(13)," "),"—"," "),"–"," "),"’"," "),"'"," "),""""," "),","," "),"."," "),";"," "),":"," "),"!"," "),"?"," "),"…"," "),"/"," "),"-"," "),"("," "),")"," "),"«"," "),"»"," ")))))</f>
        <v>proteine de soja</v>
      </c>
      <c r="R206" s="284" t="s">
        <v>291</v>
      </c>
      <c r="S206" s="292" t="s">
        <v>311</v>
      </c>
      <c r="T206" s="296" t="s">
        <v>310</v>
      </c>
      <c r="AD206" s="3">
        <v>1</v>
      </c>
    </row>
    <row r="207" spans="1:30" ht="21" customHeight="1">
      <c r="A207" s="2"/>
      <c r="B207" s="294">
        <v>194</v>
      </c>
      <c r="C207" s="290"/>
      <c r="D207" s="289" t="str">
        <f t="shared" si="42"/>
        <v/>
      </c>
      <c r="E207" s="288" t="str" cm="1">
        <f t="array" ref="E207">IF(L207="","",IFERROR(_xlfn.TEXTJOIN(" • ",TRUE,_xlfn.UNIQUE(_xlfn._xlws.FILTER("⚠ "&amp;S14:S474,(Q14:Q474&lt;&gt;"")*ISNUMBER(SEARCH(" "&amp;Q14:Q474&amp;" "," "&amp;L207&amp;" "))))),""))</f>
        <v/>
      </c>
      <c r="F207" s="287" t="str">
        <f t="shared" si="37"/>
        <v>sauce soja</v>
      </c>
      <c r="G207" s="287" t="str">
        <f t="shared" si="38"/>
        <v>⚠ Soja</v>
      </c>
      <c r="H207" s="287" t="str">
        <f t="shared" si="39"/>
        <v/>
      </c>
      <c r="I207" s="287" t="str">
        <f t="shared" si="43"/>
        <v/>
      </c>
      <c r="J207" s="287" t="str">
        <f t="shared" si="44"/>
        <v/>
      </c>
      <c r="K207" s="287" t="str">
        <f t="shared" si="40"/>
        <v/>
      </c>
      <c r="L207" s="287" t="str">
        <f t="shared" si="45"/>
        <v/>
      </c>
      <c r="M207" s="287" t="str">
        <f t="shared" si="41"/>
        <v>sauce soja</v>
      </c>
      <c r="N207" s="287" t="str">
        <f t="shared" si="46"/>
        <v>sauce soja</v>
      </c>
      <c r="O207" s="287" t="str">
        <f t="shared" si="47"/>
        <v>sauce soja</v>
      </c>
      <c r="P207" s="293" t="s">
        <v>320</v>
      </c>
      <c r="Q207" s="285" t="str">
        <f t="shared" si="48"/>
        <v>sauce soja</v>
      </c>
      <c r="R207" s="284" t="s">
        <v>291</v>
      </c>
      <c r="S207" s="292" t="s">
        <v>311</v>
      </c>
      <c r="T207" s="296" t="s">
        <v>310</v>
      </c>
      <c r="AD207" s="3">
        <v>1</v>
      </c>
    </row>
    <row r="208" spans="1:30" ht="21" customHeight="1">
      <c r="A208" s="2"/>
      <c r="B208" s="294">
        <v>195</v>
      </c>
      <c r="C208" s="290"/>
      <c r="D208" s="289" t="str">
        <f t="shared" si="42"/>
        <v/>
      </c>
      <c r="E208" s="288" t="str" cm="1">
        <f t="array" ref="E208">IF(L208="","",IFERROR(_xlfn.TEXTJOIN(" • ",TRUE,_xlfn.UNIQUE(_xlfn._xlws.FILTER("⚠ "&amp;S14:S474,(Q14:Q474&lt;&gt;"")*ISNUMBER(SEARCH(" "&amp;Q14:Q474&amp;" "," "&amp;L208&amp;" "))))),""))</f>
        <v/>
      </c>
      <c r="F208" s="287" t="str">
        <f t="shared" ref="F208:F271" si="49">IF(Q208="","",O208)</f>
        <v>shoyu</v>
      </c>
      <c r="G208" s="287" t="str">
        <f t="shared" ref="G208:G271" si="50">IF(S208="","",R208&amp;" "&amp;S208)</f>
        <v>⚠ Soja</v>
      </c>
      <c r="H208" s="287" t="str">
        <f t="shared" ref="H208:H271" si="51">IF(L208="","",SUBSTITUTE(SUBSTITUTE(SUBSTITUTE(SUBSTITUTE(SUBSTITUTE(SUBSTITUTE(SUBSTITUTE(SUBSTITUTE(SUBSTITUTE(LOWER(L208),"œ","oe"),"æ","ae"),"à","a"),"â","a"),"ä","a"),"á","a"),"ã","a"),"å","a"),"ç","c"))</f>
        <v/>
      </c>
      <c r="I208" s="287" t="str">
        <f t="shared" si="43"/>
        <v/>
      </c>
      <c r="J208" s="287" t="str">
        <f t="shared" si="44"/>
        <v/>
      </c>
      <c r="K208" s="287" t="str">
        <f t="shared" ref="K208:K271" si="52">IF(L208="","",J208)</f>
        <v/>
      </c>
      <c r="L208" s="287" t="str">
        <f t="shared" si="45"/>
        <v/>
      </c>
      <c r="M208" s="287" t="str">
        <f t="shared" ref="M208:M271" si="53">IF(Q208="","",SUBSTITUTE(SUBSTITUTE(SUBSTITUTE(SUBSTITUTE(SUBSTITUTE(SUBSTITUTE(SUBSTITUTE(SUBSTITUTE(SUBSTITUTE(LOWER(Q208),"œ","oe"),"æ","ae"),"à","a"),"â","a"),"ä","a"),"á","a"),"ã","a"),"å","a"),"ç","c"))</f>
        <v>shoyu</v>
      </c>
      <c r="N208" s="287" t="str">
        <f t="shared" si="46"/>
        <v>shoyu</v>
      </c>
      <c r="O208" s="287" t="str">
        <f t="shared" si="47"/>
        <v>shoyu</v>
      </c>
      <c r="P208" s="293" t="s">
        <v>319</v>
      </c>
      <c r="Q208" s="285" t="str">
        <f t="shared" si="48"/>
        <v>shoyu</v>
      </c>
      <c r="R208" s="284" t="s">
        <v>291</v>
      </c>
      <c r="S208" s="292" t="s">
        <v>311</v>
      </c>
      <c r="T208" s="296" t="s">
        <v>310</v>
      </c>
      <c r="AD208" s="3">
        <v>1</v>
      </c>
    </row>
    <row r="209" spans="1:30" ht="21" customHeight="1">
      <c r="A209" s="2"/>
      <c r="B209" s="294">
        <v>196</v>
      </c>
      <c r="C209" s="290"/>
      <c r="D209" s="289" t="str">
        <f t="shared" si="42"/>
        <v/>
      </c>
      <c r="E209" s="288" t="str" cm="1">
        <f t="array" ref="E209">IF(L209="","",IFERROR(_xlfn.TEXTJOIN(" • ",TRUE,_xlfn.UNIQUE(_xlfn._xlws.FILTER("⚠ "&amp;S14:S474,(Q14:Q474&lt;&gt;"")*ISNUMBER(SEARCH(" "&amp;Q14:Q474&amp;" "," "&amp;L209&amp;" "))))),""))</f>
        <v/>
      </c>
      <c r="F209" s="287" t="str">
        <f t="shared" si="49"/>
        <v>soja</v>
      </c>
      <c r="G209" s="287" t="str">
        <f t="shared" si="50"/>
        <v>⚠ Soja</v>
      </c>
      <c r="H209" s="287" t="str">
        <f t="shared" si="51"/>
        <v/>
      </c>
      <c r="I209" s="287" t="str">
        <f t="shared" si="43"/>
        <v/>
      </c>
      <c r="J209" s="287" t="str">
        <f t="shared" si="44"/>
        <v/>
      </c>
      <c r="K209" s="287" t="str">
        <f t="shared" si="52"/>
        <v/>
      </c>
      <c r="L209" s="287" t="str">
        <f t="shared" si="45"/>
        <v/>
      </c>
      <c r="M209" s="287" t="str">
        <f t="shared" si="53"/>
        <v>soja</v>
      </c>
      <c r="N209" s="287" t="str">
        <f t="shared" si="46"/>
        <v>soja</v>
      </c>
      <c r="O209" s="287" t="str">
        <f t="shared" si="47"/>
        <v>soja</v>
      </c>
      <c r="P209" s="293" t="s">
        <v>318</v>
      </c>
      <c r="Q209" s="285" t="str">
        <f t="shared" si="48"/>
        <v>soja</v>
      </c>
      <c r="R209" s="284" t="s">
        <v>291</v>
      </c>
      <c r="S209" s="292" t="s">
        <v>311</v>
      </c>
      <c r="T209" s="296" t="s">
        <v>310</v>
      </c>
      <c r="AD209" s="3">
        <v>1</v>
      </c>
    </row>
    <row r="210" spans="1:30" ht="21" customHeight="1">
      <c r="A210" s="2"/>
      <c r="B210" s="294">
        <v>197</v>
      </c>
      <c r="C210" s="290"/>
      <c r="D210" s="289" t="str">
        <f t="shared" si="42"/>
        <v/>
      </c>
      <c r="E210" s="288" t="str" cm="1">
        <f t="array" ref="E210">IF(L210="","",IFERROR(_xlfn.TEXTJOIN(" • ",TRUE,_xlfn.UNIQUE(_xlfn._xlws.FILTER("⚠ "&amp;S14:S474,(Q14:Q474&lt;&gt;"")*ISNUMBER(SEARCH(" "&amp;Q14:Q474&amp;" "," "&amp;L210&amp;" "))))),""))</f>
        <v/>
      </c>
      <c r="F210" s="287" t="str">
        <f t="shared" si="49"/>
        <v>soy</v>
      </c>
      <c r="G210" s="287" t="str">
        <f t="shared" si="50"/>
        <v>⚠ Soja</v>
      </c>
      <c r="H210" s="287" t="str">
        <f t="shared" si="51"/>
        <v/>
      </c>
      <c r="I210" s="287" t="str">
        <f t="shared" si="43"/>
        <v/>
      </c>
      <c r="J210" s="287" t="str">
        <f t="shared" si="44"/>
        <v/>
      </c>
      <c r="K210" s="287" t="str">
        <f t="shared" si="52"/>
        <v/>
      </c>
      <c r="L210" s="287" t="str">
        <f t="shared" si="45"/>
        <v/>
      </c>
      <c r="M210" s="287" t="str">
        <f t="shared" si="53"/>
        <v>soy</v>
      </c>
      <c r="N210" s="287" t="str">
        <f t="shared" si="46"/>
        <v>soy</v>
      </c>
      <c r="O210" s="287" t="str">
        <f t="shared" si="47"/>
        <v>soy</v>
      </c>
      <c r="P210" s="293" t="s">
        <v>317</v>
      </c>
      <c r="Q210" s="285" t="str">
        <f t="shared" si="48"/>
        <v>soy</v>
      </c>
      <c r="R210" s="284" t="s">
        <v>291</v>
      </c>
      <c r="S210" s="292" t="s">
        <v>311</v>
      </c>
      <c r="T210" s="296" t="s">
        <v>310</v>
      </c>
      <c r="AD210" s="3">
        <v>1</v>
      </c>
    </row>
    <row r="211" spans="1:30" ht="21" customHeight="1">
      <c r="A211" s="2"/>
      <c r="B211" s="294">
        <v>198</v>
      </c>
      <c r="C211" s="290"/>
      <c r="D211" s="289" t="str">
        <f t="shared" si="42"/>
        <v/>
      </c>
      <c r="E211" s="288" t="str" cm="1">
        <f t="array" ref="E211">IF(L211="","",IFERROR(_xlfn.TEXTJOIN(" • ",TRUE,_xlfn.UNIQUE(_xlfn._xlws.FILTER("⚠ "&amp;S14:S474,(Q14:Q474&lt;&gt;"")*ISNUMBER(SEARCH(" "&amp;Q14:Q474&amp;" "," "&amp;L211&amp;" "))))),""))</f>
        <v/>
      </c>
      <c r="F211" s="287" t="str">
        <f t="shared" si="49"/>
        <v>soya</v>
      </c>
      <c r="G211" s="287" t="str">
        <f t="shared" si="50"/>
        <v>⚠ Soja</v>
      </c>
      <c r="H211" s="287" t="str">
        <f t="shared" si="51"/>
        <v/>
      </c>
      <c r="I211" s="287" t="str">
        <f t="shared" si="43"/>
        <v/>
      </c>
      <c r="J211" s="287" t="str">
        <f t="shared" si="44"/>
        <v/>
      </c>
      <c r="K211" s="287" t="str">
        <f t="shared" si="52"/>
        <v/>
      </c>
      <c r="L211" s="287" t="str">
        <f t="shared" si="45"/>
        <v/>
      </c>
      <c r="M211" s="287" t="str">
        <f t="shared" si="53"/>
        <v>soya</v>
      </c>
      <c r="N211" s="287" t="str">
        <f t="shared" si="46"/>
        <v>soya</v>
      </c>
      <c r="O211" s="287" t="str">
        <f t="shared" si="47"/>
        <v>soya</v>
      </c>
      <c r="P211" s="293" t="s">
        <v>316</v>
      </c>
      <c r="Q211" s="285" t="str">
        <f t="shared" si="48"/>
        <v>soya</v>
      </c>
      <c r="R211" s="284" t="s">
        <v>291</v>
      </c>
      <c r="S211" s="292" t="s">
        <v>311</v>
      </c>
      <c r="T211" s="296" t="s">
        <v>310</v>
      </c>
      <c r="AD211" s="3">
        <v>1</v>
      </c>
    </row>
    <row r="212" spans="1:30" ht="21" customHeight="1">
      <c r="A212" s="2"/>
      <c r="B212" s="294">
        <v>199</v>
      </c>
      <c r="C212" s="290"/>
      <c r="D212" s="289" t="str">
        <f t="shared" si="42"/>
        <v/>
      </c>
      <c r="E212" s="288" t="str" cm="1">
        <f t="array" ref="E212">IF(L212="","",IFERROR(_xlfn.TEXTJOIN(" • ",TRUE,_xlfn.UNIQUE(_xlfn._xlws.FILTER("⚠ "&amp;S14:S474,(Q14:Q474&lt;&gt;"")*ISNUMBER(SEARCH(" "&amp;Q14:Q474&amp;" "," "&amp;L212&amp;" "))))),""))</f>
        <v/>
      </c>
      <c r="F212" s="287" t="str">
        <f t="shared" si="49"/>
        <v>soybean</v>
      </c>
      <c r="G212" s="287" t="str">
        <f t="shared" si="50"/>
        <v>⚠ Soja</v>
      </c>
      <c r="H212" s="287" t="str">
        <f t="shared" si="51"/>
        <v/>
      </c>
      <c r="I212" s="287" t="str">
        <f t="shared" si="43"/>
        <v/>
      </c>
      <c r="J212" s="287" t="str">
        <f t="shared" si="44"/>
        <v/>
      </c>
      <c r="K212" s="287" t="str">
        <f t="shared" si="52"/>
        <v/>
      </c>
      <c r="L212" s="287" t="str">
        <f t="shared" si="45"/>
        <v/>
      </c>
      <c r="M212" s="287" t="str">
        <f t="shared" si="53"/>
        <v>soybean</v>
      </c>
      <c r="N212" s="287" t="str">
        <f t="shared" si="46"/>
        <v>soybean</v>
      </c>
      <c r="O212" s="287" t="str">
        <f t="shared" si="47"/>
        <v>soybean</v>
      </c>
      <c r="P212" s="293" t="s">
        <v>315</v>
      </c>
      <c r="Q212" s="285" t="str">
        <f t="shared" si="48"/>
        <v>soybean</v>
      </c>
      <c r="R212" s="284" t="s">
        <v>291</v>
      </c>
      <c r="S212" s="292" t="s">
        <v>311</v>
      </c>
      <c r="T212" s="296" t="s">
        <v>310</v>
      </c>
      <c r="AD212" s="3">
        <v>1</v>
      </c>
    </row>
    <row r="213" spans="1:30" ht="21" customHeight="1">
      <c r="A213" s="2"/>
      <c r="B213" s="294">
        <v>200</v>
      </c>
      <c r="C213" s="290"/>
      <c r="D213" s="289" t="str">
        <f t="shared" si="42"/>
        <v/>
      </c>
      <c r="E213" s="288" t="str" cm="1">
        <f t="array" ref="E213">IF(L213="","",IFERROR(_xlfn.TEXTJOIN(" • ",TRUE,_xlfn.UNIQUE(_xlfn._xlws.FILTER("⚠ "&amp;S14:S474,(Q14:Q474&lt;&gt;"")*ISNUMBER(SEARCH(" "&amp;Q14:Q474&amp;" "," "&amp;L213&amp;" "))))),""))</f>
        <v/>
      </c>
      <c r="F213" s="287" t="str">
        <f t="shared" si="49"/>
        <v>tamari</v>
      </c>
      <c r="G213" s="287" t="str">
        <f t="shared" si="50"/>
        <v>⚠ Soja</v>
      </c>
      <c r="H213" s="287" t="str">
        <f t="shared" si="51"/>
        <v/>
      </c>
      <c r="I213" s="287" t="str">
        <f t="shared" si="43"/>
        <v/>
      </c>
      <c r="J213" s="287" t="str">
        <f t="shared" si="44"/>
        <v/>
      </c>
      <c r="K213" s="287" t="str">
        <f t="shared" si="52"/>
        <v/>
      </c>
      <c r="L213" s="287" t="str">
        <f t="shared" si="45"/>
        <v/>
      </c>
      <c r="M213" s="287" t="str">
        <f t="shared" si="53"/>
        <v>tamari</v>
      </c>
      <c r="N213" s="287" t="str">
        <f t="shared" si="46"/>
        <v>tamari</v>
      </c>
      <c r="O213" s="287" t="str">
        <f t="shared" si="47"/>
        <v>tamari</v>
      </c>
      <c r="P213" s="293" t="s">
        <v>314</v>
      </c>
      <c r="Q213" s="285" t="str">
        <f t="shared" si="48"/>
        <v>tamari</v>
      </c>
      <c r="R213" s="284" t="s">
        <v>291</v>
      </c>
      <c r="S213" s="292" t="s">
        <v>311</v>
      </c>
      <c r="T213" s="296" t="s">
        <v>310</v>
      </c>
      <c r="AD213" s="3">
        <v>1</v>
      </c>
    </row>
    <row r="214" spans="1:30" ht="21" customHeight="1">
      <c r="A214" s="2"/>
      <c r="B214" s="294">
        <v>201</v>
      </c>
      <c r="C214" s="290"/>
      <c r="D214" s="289" t="str">
        <f t="shared" si="42"/>
        <v/>
      </c>
      <c r="E214" s="288" t="str" cm="1">
        <f t="array" ref="E214">IF(L214="","",IFERROR(_xlfn.TEXTJOIN(" • ",TRUE,_xlfn.UNIQUE(_xlfn._xlws.FILTER("⚠ "&amp;S14:S474,(Q14:Q474&lt;&gt;"")*ISNUMBER(SEARCH(" "&amp;Q14:Q474&amp;" "," "&amp;L214&amp;" "))))),""))</f>
        <v/>
      </c>
      <c r="F214" s="287" t="str">
        <f t="shared" si="49"/>
        <v>tempeh</v>
      </c>
      <c r="G214" s="287" t="str">
        <f t="shared" si="50"/>
        <v>⚠ Soja</v>
      </c>
      <c r="H214" s="287" t="str">
        <f t="shared" si="51"/>
        <v/>
      </c>
      <c r="I214" s="287" t="str">
        <f t="shared" si="43"/>
        <v/>
      </c>
      <c r="J214" s="287" t="str">
        <f t="shared" si="44"/>
        <v/>
      </c>
      <c r="K214" s="287" t="str">
        <f t="shared" si="52"/>
        <v/>
      </c>
      <c r="L214" s="287" t="str">
        <f t="shared" si="45"/>
        <v/>
      </c>
      <c r="M214" s="287" t="str">
        <f t="shared" si="53"/>
        <v>tempeh</v>
      </c>
      <c r="N214" s="287" t="str">
        <f t="shared" si="46"/>
        <v>tempeh</v>
      </c>
      <c r="O214" s="287" t="str">
        <f t="shared" si="47"/>
        <v>tempeh</v>
      </c>
      <c r="P214" s="293" t="s">
        <v>313</v>
      </c>
      <c r="Q214" s="285" t="str">
        <f t="shared" si="48"/>
        <v>tempeh</v>
      </c>
      <c r="R214" s="284" t="s">
        <v>291</v>
      </c>
      <c r="S214" s="292" t="s">
        <v>311</v>
      </c>
      <c r="T214" s="296" t="s">
        <v>310</v>
      </c>
      <c r="AD214" s="3">
        <v>1</v>
      </c>
    </row>
    <row r="215" spans="1:30" ht="21" customHeight="1">
      <c r="A215" s="2"/>
      <c r="B215" s="294">
        <v>202</v>
      </c>
      <c r="C215" s="290"/>
      <c r="D215" s="289" t="str">
        <f t="shared" si="42"/>
        <v/>
      </c>
      <c r="E215" s="288" t="str" cm="1">
        <f t="array" ref="E215">IF(L215="","",IFERROR(_xlfn.TEXTJOIN(" • ",TRUE,_xlfn.UNIQUE(_xlfn._xlws.FILTER("⚠ "&amp;S14:S474,(Q14:Q474&lt;&gt;"")*ISNUMBER(SEARCH(" "&amp;Q14:Q474&amp;" "," "&amp;L215&amp;" "))))),""))</f>
        <v/>
      </c>
      <c r="F215" s="287" t="str">
        <f t="shared" si="49"/>
        <v>tofu</v>
      </c>
      <c r="G215" s="287" t="str">
        <f t="shared" si="50"/>
        <v>⚠ Soja</v>
      </c>
      <c r="H215" s="287" t="str">
        <f t="shared" si="51"/>
        <v/>
      </c>
      <c r="I215" s="287" t="str">
        <f t="shared" si="43"/>
        <v/>
      </c>
      <c r="J215" s="287" t="str">
        <f t="shared" si="44"/>
        <v/>
      </c>
      <c r="K215" s="287" t="str">
        <f t="shared" si="52"/>
        <v/>
      </c>
      <c r="L215" s="287" t="str">
        <f t="shared" si="45"/>
        <v/>
      </c>
      <c r="M215" s="287" t="str">
        <f t="shared" si="53"/>
        <v>tofu</v>
      </c>
      <c r="N215" s="287" t="str">
        <f t="shared" si="46"/>
        <v>tofu</v>
      </c>
      <c r="O215" s="287" t="str">
        <f t="shared" si="47"/>
        <v>tofu</v>
      </c>
      <c r="P215" s="293" t="s">
        <v>312</v>
      </c>
      <c r="Q215" s="285" t="str">
        <f t="shared" si="48"/>
        <v>tofu</v>
      </c>
      <c r="R215" s="284" t="s">
        <v>291</v>
      </c>
      <c r="S215" s="292" t="s">
        <v>311</v>
      </c>
      <c r="T215" s="296" t="s">
        <v>310</v>
      </c>
      <c r="AD215" s="3">
        <v>1</v>
      </c>
    </row>
    <row r="216" spans="1:30" ht="21" customHeight="1">
      <c r="A216" s="2"/>
      <c r="B216" s="294">
        <v>203</v>
      </c>
      <c r="C216" s="290"/>
      <c r="D216" s="289" t="str">
        <f t="shared" si="42"/>
        <v/>
      </c>
      <c r="E216" s="288" t="str" cm="1">
        <f t="array" ref="E216">IF(L216="","",IFERROR(_xlfn.TEXTJOIN(" • ",TRUE,_xlfn.UNIQUE(_xlfn._xlws.FILTER("⚠ "&amp;S14:S474,(Q14:Q474&lt;&gt;"")*ISNUMBER(SEARCH(" "&amp;Q14:Q474&amp;" "," "&amp;L216&amp;" "))))),""))</f>
        <v/>
      </c>
      <c r="F216" s="287" t="str">
        <f t="shared" si="49"/>
        <v>anhydride sulfureux</v>
      </c>
      <c r="G216" s="287" t="str">
        <f t="shared" si="50"/>
        <v>⚠ Sulfites</v>
      </c>
      <c r="H216" s="287" t="str">
        <f t="shared" si="51"/>
        <v/>
      </c>
      <c r="I216" s="287" t="str">
        <f t="shared" si="43"/>
        <v/>
      </c>
      <c r="J216" s="287" t="str">
        <f t="shared" si="44"/>
        <v/>
      </c>
      <c r="K216" s="287" t="str">
        <f t="shared" si="52"/>
        <v/>
      </c>
      <c r="L216" s="287" t="str">
        <f t="shared" si="45"/>
        <v/>
      </c>
      <c r="M216" s="287" t="str">
        <f t="shared" si="53"/>
        <v>anhydride sulfureux</v>
      </c>
      <c r="N216" s="287" t="str">
        <f t="shared" si="46"/>
        <v>anhydride sulfureux</v>
      </c>
      <c r="O216" s="287" t="str">
        <f t="shared" si="47"/>
        <v>anhydride sulfureux</v>
      </c>
      <c r="P216" s="293" t="s">
        <v>309</v>
      </c>
      <c r="Q216" s="285" t="str">
        <f t="shared" si="48"/>
        <v>anhydride sulfureux</v>
      </c>
      <c r="R216" s="284" t="s">
        <v>291</v>
      </c>
      <c r="S216" s="292" t="s">
        <v>293</v>
      </c>
      <c r="T216" s="295" t="s">
        <v>292</v>
      </c>
      <c r="AD216" s="3">
        <v>1</v>
      </c>
    </row>
    <row r="217" spans="1:30" ht="21" customHeight="1">
      <c r="A217" s="2"/>
      <c r="B217" s="294">
        <v>204</v>
      </c>
      <c r="C217" s="290"/>
      <c r="D217" s="289" t="str">
        <f t="shared" si="42"/>
        <v/>
      </c>
      <c r="E217" s="288" t="str" cm="1">
        <f t="array" ref="E217">IF(L217="","",IFERROR(_xlfn.TEXTJOIN(" • ",TRUE,_xlfn.UNIQUE(_xlfn._xlws.FILTER("⚠ "&amp;S14:S474,(Q14:Q474&lt;&gt;"")*ISNUMBER(SEARCH(" "&amp;Q14:Q474&amp;" "," "&amp;L217&amp;" "))))),""))</f>
        <v/>
      </c>
      <c r="F217" s="287" t="str">
        <f t="shared" si="49"/>
        <v>bisulfite</v>
      </c>
      <c r="G217" s="287" t="str">
        <f t="shared" si="50"/>
        <v>⚠ Sulfites</v>
      </c>
      <c r="H217" s="287" t="str">
        <f t="shared" si="51"/>
        <v/>
      </c>
      <c r="I217" s="287" t="str">
        <f t="shared" si="43"/>
        <v/>
      </c>
      <c r="J217" s="287" t="str">
        <f t="shared" si="44"/>
        <v/>
      </c>
      <c r="K217" s="287" t="str">
        <f t="shared" si="52"/>
        <v/>
      </c>
      <c r="L217" s="287" t="str">
        <f t="shared" si="45"/>
        <v/>
      </c>
      <c r="M217" s="287" t="str">
        <f t="shared" si="53"/>
        <v>bisulfite</v>
      </c>
      <c r="N217" s="287" t="str">
        <f t="shared" si="46"/>
        <v>bisulfite</v>
      </c>
      <c r="O217" s="287" t="str">
        <f t="shared" si="47"/>
        <v>bisulfite</v>
      </c>
      <c r="P217" s="293" t="s">
        <v>308</v>
      </c>
      <c r="Q217" s="285" t="str">
        <f t="shared" si="48"/>
        <v>bisulfite</v>
      </c>
      <c r="R217" s="284" t="s">
        <v>291</v>
      </c>
      <c r="S217" s="292" t="s">
        <v>293</v>
      </c>
      <c r="T217" s="295" t="s">
        <v>292</v>
      </c>
      <c r="AD217" s="3">
        <v>1</v>
      </c>
    </row>
    <row r="218" spans="1:30" ht="21" customHeight="1">
      <c r="A218" s="2"/>
      <c r="B218" s="294">
        <v>205</v>
      </c>
      <c r="C218" s="290"/>
      <c r="D218" s="289" t="str">
        <f t="shared" si="42"/>
        <v/>
      </c>
      <c r="E218" s="288" t="str" cm="1">
        <f t="array" ref="E218">IF(L218="","",IFERROR(_xlfn.TEXTJOIN(" • ",TRUE,_xlfn.UNIQUE(_xlfn._xlws.FILTER("⚠ "&amp;S14:S474,(Q14:Q474&lt;&gt;"")*ISNUMBER(SEARCH(" "&amp;Q14:Q474&amp;" "," "&amp;L218&amp;" "))))),""))</f>
        <v/>
      </c>
      <c r="F218" s="287" t="str">
        <f t="shared" si="49"/>
        <v>e220</v>
      </c>
      <c r="G218" s="287" t="str">
        <f t="shared" si="50"/>
        <v>⚠ Sulfites</v>
      </c>
      <c r="H218" s="287" t="str">
        <f t="shared" si="51"/>
        <v/>
      </c>
      <c r="I218" s="287" t="str">
        <f t="shared" si="43"/>
        <v/>
      </c>
      <c r="J218" s="287" t="str">
        <f t="shared" si="44"/>
        <v/>
      </c>
      <c r="K218" s="287" t="str">
        <f t="shared" si="52"/>
        <v/>
      </c>
      <c r="L218" s="287" t="str">
        <f t="shared" si="45"/>
        <v/>
      </c>
      <c r="M218" s="287" t="str">
        <f t="shared" si="53"/>
        <v>e220</v>
      </c>
      <c r="N218" s="287" t="str">
        <f t="shared" si="46"/>
        <v>e220</v>
      </c>
      <c r="O218" s="287" t="str">
        <f t="shared" si="47"/>
        <v>e220</v>
      </c>
      <c r="P218" s="293" t="s">
        <v>307</v>
      </c>
      <c r="Q218" s="285" t="str">
        <f t="shared" si="48"/>
        <v>e220</v>
      </c>
      <c r="R218" s="284" t="s">
        <v>291</v>
      </c>
      <c r="S218" s="292" t="s">
        <v>293</v>
      </c>
      <c r="T218" s="295" t="s">
        <v>292</v>
      </c>
      <c r="AD218" s="3">
        <v>1</v>
      </c>
    </row>
    <row r="219" spans="1:30" ht="21" customHeight="1">
      <c r="A219" s="2"/>
      <c r="B219" s="294">
        <v>206</v>
      </c>
      <c r="C219" s="290"/>
      <c r="D219" s="289" t="str">
        <f t="shared" si="42"/>
        <v/>
      </c>
      <c r="E219" s="288" t="str" cm="1">
        <f t="array" ref="E219">IF(L219="","",IFERROR(_xlfn.TEXTJOIN(" • ",TRUE,_xlfn.UNIQUE(_xlfn._xlws.FILTER("⚠ "&amp;S14:S474,(Q14:Q474&lt;&gt;"")*ISNUMBER(SEARCH(" "&amp;Q14:Q474&amp;" "," "&amp;L219&amp;" "))))),""))</f>
        <v/>
      </c>
      <c r="F219" s="287" t="str">
        <f t="shared" si="49"/>
        <v>e221</v>
      </c>
      <c r="G219" s="287" t="str">
        <f t="shared" si="50"/>
        <v>⚠ Sulfites</v>
      </c>
      <c r="H219" s="287" t="str">
        <f t="shared" si="51"/>
        <v/>
      </c>
      <c r="I219" s="287" t="str">
        <f t="shared" si="43"/>
        <v/>
      </c>
      <c r="J219" s="287" t="str">
        <f t="shared" si="44"/>
        <v/>
      </c>
      <c r="K219" s="287" t="str">
        <f t="shared" si="52"/>
        <v/>
      </c>
      <c r="L219" s="287" t="str">
        <f t="shared" si="45"/>
        <v/>
      </c>
      <c r="M219" s="287" t="str">
        <f t="shared" si="53"/>
        <v>e221</v>
      </c>
      <c r="N219" s="287" t="str">
        <f t="shared" si="46"/>
        <v>e221</v>
      </c>
      <c r="O219" s="287" t="str">
        <f t="shared" si="47"/>
        <v>e221</v>
      </c>
      <c r="P219" s="293" t="s">
        <v>306</v>
      </c>
      <c r="Q219" s="285" t="str">
        <f t="shared" si="48"/>
        <v>e221</v>
      </c>
      <c r="R219" s="284" t="s">
        <v>291</v>
      </c>
      <c r="S219" s="292" t="s">
        <v>293</v>
      </c>
      <c r="T219" s="295" t="s">
        <v>292</v>
      </c>
      <c r="AD219" s="3">
        <v>1</v>
      </c>
    </row>
    <row r="220" spans="1:30" ht="21" customHeight="1">
      <c r="A220" s="2"/>
      <c r="B220" s="294">
        <v>207</v>
      </c>
      <c r="C220" s="290"/>
      <c r="D220" s="289" t="str">
        <f t="shared" si="42"/>
        <v/>
      </c>
      <c r="E220" s="288" t="str" cm="1">
        <f t="array" ref="E220">IF(L220="","",IFERROR(_xlfn.TEXTJOIN(" • ",TRUE,_xlfn.UNIQUE(_xlfn._xlws.FILTER("⚠ "&amp;S14:S474,(Q14:Q474&lt;&gt;"")*ISNUMBER(SEARCH(" "&amp;Q14:Q474&amp;" "," "&amp;L220&amp;" "))))),""))</f>
        <v/>
      </c>
      <c r="F220" s="287" t="str">
        <f t="shared" si="49"/>
        <v>e222</v>
      </c>
      <c r="G220" s="287" t="str">
        <f t="shared" si="50"/>
        <v>⚠ Sulfites</v>
      </c>
      <c r="H220" s="287" t="str">
        <f t="shared" si="51"/>
        <v/>
      </c>
      <c r="I220" s="287" t="str">
        <f t="shared" si="43"/>
        <v/>
      </c>
      <c r="J220" s="287" t="str">
        <f t="shared" si="44"/>
        <v/>
      </c>
      <c r="K220" s="287" t="str">
        <f t="shared" si="52"/>
        <v/>
      </c>
      <c r="L220" s="287" t="str">
        <f t="shared" si="45"/>
        <v/>
      </c>
      <c r="M220" s="287" t="str">
        <f t="shared" si="53"/>
        <v>e222</v>
      </c>
      <c r="N220" s="287" t="str">
        <f t="shared" si="46"/>
        <v>e222</v>
      </c>
      <c r="O220" s="287" t="str">
        <f t="shared" si="47"/>
        <v>e222</v>
      </c>
      <c r="P220" s="293" t="s">
        <v>305</v>
      </c>
      <c r="Q220" s="285" t="str">
        <f t="shared" si="48"/>
        <v>e222</v>
      </c>
      <c r="R220" s="284" t="s">
        <v>291</v>
      </c>
      <c r="S220" s="292" t="s">
        <v>293</v>
      </c>
      <c r="T220" s="295" t="s">
        <v>292</v>
      </c>
      <c r="AD220" s="3">
        <v>1</v>
      </c>
    </row>
    <row r="221" spans="1:30" ht="21" customHeight="1">
      <c r="A221" s="2"/>
      <c r="B221" s="294">
        <v>208</v>
      </c>
      <c r="C221" s="290"/>
      <c r="D221" s="289" t="str">
        <f t="shared" si="42"/>
        <v/>
      </c>
      <c r="E221" s="288" t="str" cm="1">
        <f t="array" ref="E221">IF(L221="","",IFERROR(_xlfn.TEXTJOIN(" • ",TRUE,_xlfn.UNIQUE(_xlfn._xlws.FILTER("⚠ "&amp;S14:S474,(Q14:Q474&lt;&gt;"")*ISNUMBER(SEARCH(" "&amp;Q14:Q474&amp;" "," "&amp;L221&amp;" "))))),""))</f>
        <v/>
      </c>
      <c r="F221" s="287" t="str">
        <f t="shared" si="49"/>
        <v>e223</v>
      </c>
      <c r="G221" s="287" t="str">
        <f t="shared" si="50"/>
        <v>⚠ Sulfites</v>
      </c>
      <c r="H221" s="287" t="str">
        <f t="shared" si="51"/>
        <v/>
      </c>
      <c r="I221" s="287" t="str">
        <f t="shared" si="43"/>
        <v/>
      </c>
      <c r="J221" s="287" t="str">
        <f t="shared" si="44"/>
        <v/>
      </c>
      <c r="K221" s="287" t="str">
        <f t="shared" si="52"/>
        <v/>
      </c>
      <c r="L221" s="287" t="str">
        <f t="shared" si="45"/>
        <v/>
      </c>
      <c r="M221" s="287" t="str">
        <f t="shared" si="53"/>
        <v>e223</v>
      </c>
      <c r="N221" s="287" t="str">
        <f t="shared" si="46"/>
        <v>e223</v>
      </c>
      <c r="O221" s="287" t="str">
        <f t="shared" si="47"/>
        <v>e223</v>
      </c>
      <c r="P221" s="293" t="s">
        <v>304</v>
      </c>
      <c r="Q221" s="285" t="str">
        <f t="shared" si="48"/>
        <v>e223</v>
      </c>
      <c r="R221" s="284" t="s">
        <v>291</v>
      </c>
      <c r="S221" s="292" t="s">
        <v>293</v>
      </c>
      <c r="T221" s="295" t="s">
        <v>292</v>
      </c>
      <c r="AD221" s="3">
        <v>1</v>
      </c>
    </row>
    <row r="222" spans="1:30" ht="21" customHeight="1">
      <c r="A222" s="2"/>
      <c r="B222" s="294">
        <v>209</v>
      </c>
      <c r="C222" s="290"/>
      <c r="D222" s="289" t="str">
        <f t="shared" si="42"/>
        <v/>
      </c>
      <c r="E222" s="288" t="str" cm="1">
        <f t="array" ref="E222">IF(L222="","",IFERROR(_xlfn.TEXTJOIN(" • ",TRUE,_xlfn.UNIQUE(_xlfn._xlws.FILTER("⚠ "&amp;S14:S474,(Q14:Q474&lt;&gt;"")*ISNUMBER(SEARCH(" "&amp;Q14:Q474&amp;" "," "&amp;L222&amp;" "))))),""))</f>
        <v/>
      </c>
      <c r="F222" s="287" t="str">
        <f t="shared" si="49"/>
        <v>e224</v>
      </c>
      <c r="G222" s="287" t="str">
        <f t="shared" si="50"/>
        <v>⚠ Sulfites</v>
      </c>
      <c r="H222" s="287" t="str">
        <f t="shared" si="51"/>
        <v/>
      </c>
      <c r="I222" s="287" t="str">
        <f t="shared" si="43"/>
        <v/>
      </c>
      <c r="J222" s="287" t="str">
        <f t="shared" si="44"/>
        <v/>
      </c>
      <c r="K222" s="287" t="str">
        <f t="shared" si="52"/>
        <v/>
      </c>
      <c r="L222" s="287" t="str">
        <f t="shared" si="45"/>
        <v/>
      </c>
      <c r="M222" s="287" t="str">
        <f t="shared" si="53"/>
        <v>e224</v>
      </c>
      <c r="N222" s="287" t="str">
        <f t="shared" si="46"/>
        <v>e224</v>
      </c>
      <c r="O222" s="287" t="str">
        <f t="shared" si="47"/>
        <v>e224</v>
      </c>
      <c r="P222" s="293" t="s">
        <v>303</v>
      </c>
      <c r="Q222" s="285" t="str">
        <f t="shared" si="48"/>
        <v>e224</v>
      </c>
      <c r="R222" s="284" t="s">
        <v>291</v>
      </c>
      <c r="S222" s="292" t="s">
        <v>293</v>
      </c>
      <c r="T222" s="295" t="s">
        <v>292</v>
      </c>
      <c r="AD222" s="3">
        <v>1</v>
      </c>
    </row>
    <row r="223" spans="1:30" ht="21" customHeight="1">
      <c r="A223" s="2"/>
      <c r="B223" s="294">
        <v>210</v>
      </c>
      <c r="C223" s="290"/>
      <c r="D223" s="289" t="str">
        <f t="shared" si="42"/>
        <v/>
      </c>
      <c r="E223" s="288" t="str" cm="1">
        <f t="array" ref="E223">IF(L223="","",IFERROR(_xlfn.TEXTJOIN(" • ",TRUE,_xlfn.UNIQUE(_xlfn._xlws.FILTER("⚠ "&amp;S14:S474,(Q14:Q474&lt;&gt;"")*ISNUMBER(SEARCH(" "&amp;Q14:Q474&amp;" "," "&amp;L223&amp;" "))))),""))</f>
        <v/>
      </c>
      <c r="F223" s="287" t="str">
        <f t="shared" si="49"/>
        <v>e225</v>
      </c>
      <c r="G223" s="287" t="str">
        <f t="shared" si="50"/>
        <v>⚠ Sulfites</v>
      </c>
      <c r="H223" s="287" t="str">
        <f t="shared" si="51"/>
        <v/>
      </c>
      <c r="I223" s="287" t="str">
        <f t="shared" si="43"/>
        <v/>
      </c>
      <c r="J223" s="287" t="str">
        <f t="shared" si="44"/>
        <v/>
      </c>
      <c r="K223" s="287" t="str">
        <f t="shared" si="52"/>
        <v/>
      </c>
      <c r="L223" s="287" t="str">
        <f t="shared" si="45"/>
        <v/>
      </c>
      <c r="M223" s="287" t="str">
        <f t="shared" si="53"/>
        <v>e225</v>
      </c>
      <c r="N223" s="287" t="str">
        <f t="shared" si="46"/>
        <v>e225</v>
      </c>
      <c r="O223" s="287" t="str">
        <f t="shared" si="47"/>
        <v>e225</v>
      </c>
      <c r="P223" s="293" t="s">
        <v>302</v>
      </c>
      <c r="Q223" s="285" t="str">
        <f t="shared" si="48"/>
        <v>e225</v>
      </c>
      <c r="R223" s="284" t="s">
        <v>291</v>
      </c>
      <c r="S223" s="292" t="s">
        <v>293</v>
      </c>
      <c r="T223" s="295" t="s">
        <v>292</v>
      </c>
      <c r="AD223" s="3">
        <v>1</v>
      </c>
    </row>
    <row r="224" spans="1:30" ht="21" customHeight="1">
      <c r="A224" s="2"/>
      <c r="B224" s="294">
        <v>211</v>
      </c>
      <c r="C224" s="290"/>
      <c r="D224" s="289" t="str">
        <f t="shared" si="42"/>
        <v/>
      </c>
      <c r="E224" s="288" t="str" cm="1">
        <f t="array" ref="E224">IF(L224="","",IFERROR(_xlfn.TEXTJOIN(" • ",TRUE,_xlfn.UNIQUE(_xlfn._xlws.FILTER("⚠ "&amp;S14:S474,(Q14:Q474&lt;&gt;"")*ISNUMBER(SEARCH(" "&amp;Q14:Q474&amp;" "," "&amp;L224&amp;" "))))),""))</f>
        <v/>
      </c>
      <c r="F224" s="287" t="str">
        <f t="shared" si="49"/>
        <v>e226</v>
      </c>
      <c r="G224" s="287" t="str">
        <f t="shared" si="50"/>
        <v>⚠ Sulfites</v>
      </c>
      <c r="H224" s="287" t="str">
        <f t="shared" si="51"/>
        <v/>
      </c>
      <c r="I224" s="287" t="str">
        <f t="shared" si="43"/>
        <v/>
      </c>
      <c r="J224" s="287" t="str">
        <f t="shared" si="44"/>
        <v/>
      </c>
      <c r="K224" s="287" t="str">
        <f t="shared" si="52"/>
        <v/>
      </c>
      <c r="L224" s="287" t="str">
        <f t="shared" si="45"/>
        <v/>
      </c>
      <c r="M224" s="287" t="str">
        <f t="shared" si="53"/>
        <v>e226</v>
      </c>
      <c r="N224" s="287" t="str">
        <f t="shared" si="46"/>
        <v>e226</v>
      </c>
      <c r="O224" s="287" t="str">
        <f t="shared" si="47"/>
        <v>e226</v>
      </c>
      <c r="P224" s="293" t="s">
        <v>301</v>
      </c>
      <c r="Q224" s="285" t="str">
        <f t="shared" si="48"/>
        <v>e226</v>
      </c>
      <c r="R224" s="284" t="s">
        <v>291</v>
      </c>
      <c r="S224" s="292" t="s">
        <v>293</v>
      </c>
      <c r="T224" s="295" t="s">
        <v>292</v>
      </c>
      <c r="AD224" s="3">
        <v>1</v>
      </c>
    </row>
    <row r="225" spans="1:30" ht="21" customHeight="1">
      <c r="A225" s="2"/>
      <c r="B225" s="294">
        <v>212</v>
      </c>
      <c r="C225" s="290"/>
      <c r="D225" s="289" t="str">
        <f t="shared" si="42"/>
        <v/>
      </c>
      <c r="E225" s="288" t="str" cm="1">
        <f t="array" ref="E225">IF(L225="","",IFERROR(_xlfn.TEXTJOIN(" • ",TRUE,_xlfn.UNIQUE(_xlfn._xlws.FILTER("⚠ "&amp;S14:S474,(Q14:Q474&lt;&gt;"")*ISNUMBER(SEARCH(" "&amp;Q14:Q474&amp;" "," "&amp;L225&amp;" "))))),""))</f>
        <v/>
      </c>
      <c r="F225" s="287" t="str">
        <f t="shared" si="49"/>
        <v>e227</v>
      </c>
      <c r="G225" s="287" t="str">
        <f t="shared" si="50"/>
        <v>⚠ Sulfites</v>
      </c>
      <c r="H225" s="287" t="str">
        <f t="shared" si="51"/>
        <v/>
      </c>
      <c r="I225" s="287" t="str">
        <f t="shared" si="43"/>
        <v/>
      </c>
      <c r="J225" s="287" t="str">
        <f t="shared" si="44"/>
        <v/>
      </c>
      <c r="K225" s="287" t="str">
        <f t="shared" si="52"/>
        <v/>
      </c>
      <c r="L225" s="287" t="str">
        <f t="shared" si="45"/>
        <v/>
      </c>
      <c r="M225" s="287" t="str">
        <f t="shared" si="53"/>
        <v>e227</v>
      </c>
      <c r="N225" s="287" t="str">
        <f t="shared" si="46"/>
        <v>e227</v>
      </c>
      <c r="O225" s="287" t="str">
        <f t="shared" si="47"/>
        <v>e227</v>
      </c>
      <c r="P225" s="293" t="s">
        <v>300</v>
      </c>
      <c r="Q225" s="285" t="str">
        <f t="shared" si="48"/>
        <v>e227</v>
      </c>
      <c r="R225" s="284" t="s">
        <v>291</v>
      </c>
      <c r="S225" s="292" t="s">
        <v>293</v>
      </c>
      <c r="T225" s="295" t="s">
        <v>292</v>
      </c>
      <c r="AD225" s="3">
        <v>1</v>
      </c>
    </row>
    <row r="226" spans="1:30" ht="21" customHeight="1">
      <c r="A226" s="2"/>
      <c r="B226" s="294">
        <v>213</v>
      </c>
      <c r="C226" s="290"/>
      <c r="D226" s="289" t="str">
        <f t="shared" si="42"/>
        <v/>
      </c>
      <c r="E226" s="288" t="str" cm="1">
        <f t="array" ref="E226">IF(L226="","",IFERROR(_xlfn.TEXTJOIN(" • ",TRUE,_xlfn.UNIQUE(_xlfn._xlws.FILTER("⚠ "&amp;S14:S474,(Q14:Q474&lt;&gt;"")*ISNUMBER(SEARCH(" "&amp;Q14:Q474&amp;" "," "&amp;L226&amp;" "))))),""))</f>
        <v/>
      </c>
      <c r="F226" s="287" t="str">
        <f t="shared" si="49"/>
        <v>e228</v>
      </c>
      <c r="G226" s="287" t="str">
        <f t="shared" si="50"/>
        <v>⚠ Sulfites</v>
      </c>
      <c r="H226" s="287" t="str">
        <f t="shared" si="51"/>
        <v/>
      </c>
      <c r="I226" s="287" t="str">
        <f t="shared" si="43"/>
        <v/>
      </c>
      <c r="J226" s="287" t="str">
        <f t="shared" si="44"/>
        <v/>
      </c>
      <c r="K226" s="287" t="str">
        <f t="shared" si="52"/>
        <v/>
      </c>
      <c r="L226" s="287" t="str">
        <f t="shared" si="45"/>
        <v/>
      </c>
      <c r="M226" s="287" t="str">
        <f t="shared" si="53"/>
        <v>e228</v>
      </c>
      <c r="N226" s="287" t="str">
        <f t="shared" si="46"/>
        <v>e228</v>
      </c>
      <c r="O226" s="287" t="str">
        <f t="shared" si="47"/>
        <v>e228</v>
      </c>
      <c r="P226" s="293" t="s">
        <v>299</v>
      </c>
      <c r="Q226" s="285" t="str">
        <f t="shared" si="48"/>
        <v>e228</v>
      </c>
      <c r="R226" s="284" t="s">
        <v>291</v>
      </c>
      <c r="S226" s="292" t="s">
        <v>293</v>
      </c>
      <c r="T226" s="295" t="s">
        <v>292</v>
      </c>
      <c r="AD226" s="3">
        <v>1</v>
      </c>
    </row>
    <row r="227" spans="1:30" ht="21" customHeight="1">
      <c r="A227" s="2"/>
      <c r="B227" s="294">
        <v>214</v>
      </c>
      <c r="C227" s="290"/>
      <c r="D227" s="289" t="str">
        <f t="shared" si="42"/>
        <v/>
      </c>
      <c r="E227" s="288" t="str" cm="1">
        <f t="array" ref="E227">IF(L227="","",IFERROR(_xlfn.TEXTJOIN(" • ",TRUE,_xlfn.UNIQUE(_xlfn._xlws.FILTER("⚠ "&amp;S14:S474,(Q14:Q474&lt;&gt;"")*ISNUMBER(SEARCH(" "&amp;Q14:Q474&amp;" "," "&amp;L227&amp;" "))))),""))</f>
        <v/>
      </c>
      <c r="F227" s="287" t="str">
        <f t="shared" si="49"/>
        <v>metabisulfite</v>
      </c>
      <c r="G227" s="287" t="str">
        <f t="shared" si="50"/>
        <v>⚠ Sulfites</v>
      </c>
      <c r="H227" s="287" t="str">
        <f t="shared" si="51"/>
        <v/>
      </c>
      <c r="I227" s="287" t="str">
        <f t="shared" si="43"/>
        <v/>
      </c>
      <c r="J227" s="287" t="str">
        <f t="shared" si="44"/>
        <v/>
      </c>
      <c r="K227" s="287" t="str">
        <f t="shared" si="52"/>
        <v/>
      </c>
      <c r="L227" s="287" t="str">
        <f t="shared" si="45"/>
        <v/>
      </c>
      <c r="M227" s="287" t="str">
        <f t="shared" si="53"/>
        <v>metabisulfite</v>
      </c>
      <c r="N227" s="287" t="str">
        <f t="shared" si="46"/>
        <v>metabisulfite</v>
      </c>
      <c r="O227" s="287" t="str">
        <f t="shared" si="47"/>
        <v>metabisulfite</v>
      </c>
      <c r="P227" s="293" t="s">
        <v>298</v>
      </c>
      <c r="Q227" s="285" t="str">
        <f t="shared" si="48"/>
        <v>metabisulfite</v>
      </c>
      <c r="R227" s="284" t="s">
        <v>291</v>
      </c>
      <c r="S227" s="292" t="s">
        <v>293</v>
      </c>
      <c r="T227" s="295" t="s">
        <v>292</v>
      </c>
      <c r="AD227" s="3">
        <v>1</v>
      </c>
    </row>
    <row r="228" spans="1:30" ht="21" customHeight="1">
      <c r="A228" s="2"/>
      <c r="B228" s="294">
        <v>215</v>
      </c>
      <c r="C228" s="290"/>
      <c r="D228" s="289" t="str">
        <f t="shared" si="42"/>
        <v/>
      </c>
      <c r="E228" s="288" t="str" cm="1">
        <f t="array" ref="E228">IF(L228="","",IFERROR(_xlfn.TEXTJOIN(" • ",TRUE,_xlfn.UNIQUE(_xlfn._xlws.FILTER("⚠ "&amp;S14:S474,(Q14:Q474&lt;&gt;"")*ISNUMBER(SEARCH(" "&amp;Q14:Q474&amp;" "," "&amp;L228&amp;" "))))),""))</f>
        <v/>
      </c>
      <c r="F228" s="287" t="str">
        <f t="shared" si="49"/>
        <v>sulfites</v>
      </c>
      <c r="G228" s="287" t="str">
        <f t="shared" si="50"/>
        <v>⚠ Sulfites</v>
      </c>
      <c r="H228" s="287" t="str">
        <f t="shared" si="51"/>
        <v/>
      </c>
      <c r="I228" s="287" t="str">
        <f t="shared" si="43"/>
        <v/>
      </c>
      <c r="J228" s="287" t="str">
        <f t="shared" si="44"/>
        <v/>
      </c>
      <c r="K228" s="287" t="str">
        <f t="shared" si="52"/>
        <v/>
      </c>
      <c r="L228" s="287" t="str">
        <f t="shared" si="45"/>
        <v/>
      </c>
      <c r="M228" s="287" t="str">
        <f t="shared" si="53"/>
        <v>sulfites</v>
      </c>
      <c r="N228" s="287" t="str">
        <f t="shared" si="46"/>
        <v>sulfites</v>
      </c>
      <c r="O228" s="287" t="str">
        <f t="shared" si="47"/>
        <v>sulfites</v>
      </c>
      <c r="P228" s="293" t="s">
        <v>297</v>
      </c>
      <c r="Q228" s="285" t="str">
        <f t="shared" si="48"/>
        <v>sulfites</v>
      </c>
      <c r="R228" s="284" t="s">
        <v>291</v>
      </c>
      <c r="S228" s="292" t="s">
        <v>293</v>
      </c>
      <c r="T228" s="295" t="s">
        <v>292</v>
      </c>
      <c r="AD228" s="3">
        <v>1</v>
      </c>
    </row>
    <row r="229" spans="1:30" ht="21" customHeight="1">
      <c r="A229" s="2"/>
      <c r="B229" s="294">
        <v>216</v>
      </c>
      <c r="C229" s="290"/>
      <c r="D229" s="289" t="str">
        <f t="shared" si="42"/>
        <v/>
      </c>
      <c r="E229" s="288" t="str" cm="1">
        <f t="array" ref="E229">IF(L229="","",IFERROR(_xlfn.TEXTJOIN(" • ",TRUE,_xlfn.UNIQUE(_xlfn._xlws.FILTER("⚠ "&amp;S14:S474,(Q14:Q474&lt;&gt;"")*ISNUMBER(SEARCH(" "&amp;Q14:Q474&amp;" "," "&amp;L229&amp;" "))))),""))</f>
        <v/>
      </c>
      <c r="F229" s="287" t="str">
        <f t="shared" si="49"/>
        <v>sulfur dioxide</v>
      </c>
      <c r="G229" s="287" t="str">
        <f t="shared" si="50"/>
        <v>⚠ Sulfites</v>
      </c>
      <c r="H229" s="287" t="str">
        <f t="shared" si="51"/>
        <v/>
      </c>
      <c r="I229" s="287" t="str">
        <f t="shared" si="43"/>
        <v/>
      </c>
      <c r="J229" s="287" t="str">
        <f t="shared" si="44"/>
        <v/>
      </c>
      <c r="K229" s="287" t="str">
        <f t="shared" si="52"/>
        <v/>
      </c>
      <c r="L229" s="287" t="str">
        <f t="shared" si="45"/>
        <v/>
      </c>
      <c r="M229" s="287" t="str">
        <f t="shared" si="53"/>
        <v>sulfur dioxide</v>
      </c>
      <c r="N229" s="287" t="str">
        <f t="shared" si="46"/>
        <v>sulfur dioxide</v>
      </c>
      <c r="O229" s="287" t="str">
        <f t="shared" si="47"/>
        <v>sulfur dioxide</v>
      </c>
      <c r="P229" s="293" t="s">
        <v>296</v>
      </c>
      <c r="Q229" s="285" t="str">
        <f t="shared" si="48"/>
        <v>sulfur dioxide</v>
      </c>
      <c r="R229" s="284" t="s">
        <v>291</v>
      </c>
      <c r="S229" s="292" t="s">
        <v>293</v>
      </c>
      <c r="T229" s="295" t="s">
        <v>292</v>
      </c>
      <c r="AD229" s="3">
        <v>1</v>
      </c>
    </row>
    <row r="230" spans="1:30" ht="21" customHeight="1">
      <c r="A230" s="2"/>
      <c r="B230" s="294">
        <v>217</v>
      </c>
      <c r="C230" s="290"/>
      <c r="D230" s="289" t="str">
        <f t="shared" si="42"/>
        <v/>
      </c>
      <c r="E230" s="288" t="str" cm="1">
        <f t="array" ref="E230">IF(L230="","",IFERROR(_xlfn.TEXTJOIN(" • ",TRUE,_xlfn.UNIQUE(_xlfn._xlws.FILTER("⚠ "&amp;S14:S474,(Q14:Q474&lt;&gt;"")*ISNUMBER(SEARCH(" "&amp;Q14:Q474&amp;" "," "&amp;L230&amp;" "))))),""))</f>
        <v/>
      </c>
      <c r="F230" s="287" t="str">
        <f t="shared" si="49"/>
        <v>sulphite</v>
      </c>
      <c r="G230" s="287" t="str">
        <f t="shared" si="50"/>
        <v>⚠ Sulfites</v>
      </c>
      <c r="H230" s="287" t="str">
        <f t="shared" si="51"/>
        <v/>
      </c>
      <c r="I230" s="287" t="str">
        <f t="shared" si="43"/>
        <v/>
      </c>
      <c r="J230" s="287" t="str">
        <f t="shared" si="44"/>
        <v/>
      </c>
      <c r="K230" s="287" t="str">
        <f t="shared" si="52"/>
        <v/>
      </c>
      <c r="L230" s="287" t="str">
        <f t="shared" si="45"/>
        <v/>
      </c>
      <c r="M230" s="287" t="str">
        <f t="shared" si="53"/>
        <v>sulphite</v>
      </c>
      <c r="N230" s="287" t="str">
        <f t="shared" si="46"/>
        <v>sulphite</v>
      </c>
      <c r="O230" s="287" t="str">
        <f t="shared" si="47"/>
        <v>sulphite</v>
      </c>
      <c r="P230" s="293" t="s">
        <v>295</v>
      </c>
      <c r="Q230" s="285" t="str">
        <f t="shared" si="48"/>
        <v>sulphite</v>
      </c>
      <c r="R230" s="284" t="s">
        <v>291</v>
      </c>
      <c r="S230" s="292" t="s">
        <v>293</v>
      </c>
      <c r="T230" s="295" t="s">
        <v>292</v>
      </c>
      <c r="AD230" s="3">
        <v>1</v>
      </c>
    </row>
    <row r="231" spans="1:30" ht="21" customHeight="1">
      <c r="A231" s="2"/>
      <c r="B231" s="294">
        <v>218</v>
      </c>
      <c r="C231" s="290"/>
      <c r="D231" s="289" t="str">
        <f t="shared" si="42"/>
        <v/>
      </c>
      <c r="E231" s="288" t="str" cm="1">
        <f t="array" ref="E231">IF(L231="","",IFERROR(_xlfn.TEXTJOIN(" • ",TRUE,_xlfn.UNIQUE(_xlfn._xlws.FILTER("⚠ "&amp;S14:S474,(Q14:Q474&lt;&gt;"")*ISNUMBER(SEARCH(" "&amp;Q14:Q474&amp;" "," "&amp;L231&amp;" "))))),""))</f>
        <v/>
      </c>
      <c r="F231" s="287" t="str">
        <f t="shared" si="49"/>
        <v>sulphites</v>
      </c>
      <c r="G231" s="287" t="str">
        <f t="shared" si="50"/>
        <v>⚠ Sulfites</v>
      </c>
      <c r="H231" s="287" t="str">
        <f t="shared" si="51"/>
        <v/>
      </c>
      <c r="I231" s="287" t="str">
        <f t="shared" si="43"/>
        <v/>
      </c>
      <c r="J231" s="287" t="str">
        <f t="shared" si="44"/>
        <v/>
      </c>
      <c r="K231" s="287" t="str">
        <f t="shared" si="52"/>
        <v/>
      </c>
      <c r="L231" s="287" t="str">
        <f t="shared" si="45"/>
        <v/>
      </c>
      <c r="M231" s="287" t="str">
        <f t="shared" si="53"/>
        <v>sulphites</v>
      </c>
      <c r="N231" s="287" t="str">
        <f t="shared" si="46"/>
        <v>sulphites</v>
      </c>
      <c r="O231" s="287" t="str">
        <f t="shared" si="47"/>
        <v>sulphites</v>
      </c>
      <c r="P231" s="293" t="s">
        <v>294</v>
      </c>
      <c r="Q231" s="285" t="str">
        <f t="shared" si="48"/>
        <v>sulphites</v>
      </c>
      <c r="R231" s="284" t="s">
        <v>291</v>
      </c>
      <c r="S231" s="292" t="s">
        <v>293</v>
      </c>
      <c r="T231" s="295" t="s">
        <v>292</v>
      </c>
      <c r="AD231" s="3">
        <v>1</v>
      </c>
    </row>
    <row r="232" spans="1:30" ht="21" customHeight="1">
      <c r="A232" s="2"/>
      <c r="B232" s="294">
        <v>219</v>
      </c>
      <c r="C232" s="290"/>
      <c r="D232" s="289" t="str">
        <f t="shared" si="42"/>
        <v/>
      </c>
      <c r="E232" s="288" t="str" cm="1">
        <f t="array" ref="E232">IF(L232="","",IFERROR(_xlfn.TEXTJOIN(" • ",TRUE,_xlfn.UNIQUE(_xlfn._xlws.FILTER("⚠ "&amp;S14:S474,(Q14:Q474&lt;&gt;"")*ISNUMBER(SEARCH(" "&amp;Q14:Q474&amp;" "," "&amp;L232&amp;" "))))),""))</f>
        <v/>
      </c>
      <c r="F232" s="287" t="str">
        <f t="shared" si="49"/>
        <v/>
      </c>
      <c r="G232" s="287" t="str">
        <f t="shared" si="50"/>
        <v/>
      </c>
      <c r="H232" s="287" t="str">
        <f t="shared" si="51"/>
        <v/>
      </c>
      <c r="I232" s="287" t="str">
        <f t="shared" si="43"/>
        <v/>
      </c>
      <c r="J232" s="287" t="str">
        <f t="shared" si="44"/>
        <v/>
      </c>
      <c r="K232" s="287" t="str">
        <f t="shared" si="52"/>
        <v/>
      </c>
      <c r="L232" s="287" t="str">
        <f t="shared" si="45"/>
        <v/>
      </c>
      <c r="M232" s="287" t="str">
        <f t="shared" si="53"/>
        <v/>
      </c>
      <c r="N232" s="287" t="str">
        <f t="shared" si="46"/>
        <v/>
      </c>
      <c r="O232" s="287" t="str">
        <f t="shared" si="47"/>
        <v/>
      </c>
      <c r="P232" s="293"/>
      <c r="Q232" s="285" t="str">
        <f t="shared" si="48"/>
        <v/>
      </c>
      <c r="R232" s="284" t="s">
        <v>291</v>
      </c>
      <c r="S232" s="292"/>
      <c r="AD232" s="3">
        <v>1</v>
      </c>
    </row>
    <row r="233" spans="1:30" ht="21" customHeight="1">
      <c r="A233" s="2"/>
      <c r="B233" s="294">
        <v>220</v>
      </c>
      <c r="C233" s="290"/>
      <c r="D233" s="289" t="str">
        <f t="shared" si="42"/>
        <v/>
      </c>
      <c r="E233" s="288" t="str" cm="1">
        <f t="array" ref="E233">IF(L233="","",IFERROR(_xlfn.TEXTJOIN(" • ",TRUE,_xlfn.UNIQUE(_xlfn._xlws.FILTER("⚠ "&amp;S14:S474,(Q14:Q474&lt;&gt;"")*ISNUMBER(SEARCH(" "&amp;Q14:Q474&amp;" "," "&amp;L233&amp;" "))))),""))</f>
        <v/>
      </c>
      <c r="F233" s="287" t="str">
        <f t="shared" si="49"/>
        <v/>
      </c>
      <c r="G233" s="287" t="str">
        <f t="shared" si="50"/>
        <v/>
      </c>
      <c r="H233" s="287" t="str">
        <f t="shared" si="51"/>
        <v/>
      </c>
      <c r="I233" s="287" t="str">
        <f t="shared" si="43"/>
        <v/>
      </c>
      <c r="J233" s="287" t="str">
        <f t="shared" si="44"/>
        <v/>
      </c>
      <c r="K233" s="287" t="str">
        <f t="shared" si="52"/>
        <v/>
      </c>
      <c r="L233" s="287" t="str">
        <f t="shared" si="45"/>
        <v/>
      </c>
      <c r="M233" s="287" t="str">
        <f t="shared" si="53"/>
        <v/>
      </c>
      <c r="N233" s="287" t="str">
        <f t="shared" si="46"/>
        <v/>
      </c>
      <c r="O233" s="287" t="str">
        <f t="shared" si="47"/>
        <v/>
      </c>
      <c r="P233" s="293"/>
      <c r="Q233" s="285" t="str">
        <f t="shared" si="48"/>
        <v/>
      </c>
      <c r="R233" s="284" t="s">
        <v>291</v>
      </c>
      <c r="S233" s="292"/>
      <c r="AD233" s="3">
        <v>1</v>
      </c>
    </row>
    <row r="234" spans="1:30" ht="21" customHeight="1">
      <c r="A234" s="2"/>
      <c r="B234" s="294">
        <v>221</v>
      </c>
      <c r="C234" s="290"/>
      <c r="D234" s="289" t="str">
        <f t="shared" si="42"/>
        <v/>
      </c>
      <c r="E234" s="288" t="str" cm="1">
        <f t="array" ref="E234">IF(L234="","",IFERROR(_xlfn.TEXTJOIN(" • ",TRUE,_xlfn.UNIQUE(_xlfn._xlws.FILTER("⚠ "&amp;S14:S474,(Q14:Q474&lt;&gt;"")*ISNUMBER(SEARCH(" "&amp;Q14:Q474&amp;" "," "&amp;L234&amp;" "))))),""))</f>
        <v/>
      </c>
      <c r="F234" s="287" t="str">
        <f t="shared" si="49"/>
        <v/>
      </c>
      <c r="G234" s="287" t="str">
        <f t="shared" si="50"/>
        <v/>
      </c>
      <c r="H234" s="287" t="str">
        <f t="shared" si="51"/>
        <v/>
      </c>
      <c r="I234" s="287" t="str">
        <f t="shared" si="43"/>
        <v/>
      </c>
      <c r="J234" s="287" t="str">
        <f t="shared" si="44"/>
        <v/>
      </c>
      <c r="K234" s="287" t="str">
        <f t="shared" si="52"/>
        <v/>
      </c>
      <c r="L234" s="287" t="str">
        <f t="shared" si="45"/>
        <v/>
      </c>
      <c r="M234" s="287" t="str">
        <f t="shared" si="53"/>
        <v/>
      </c>
      <c r="N234" s="287" t="str">
        <f t="shared" si="46"/>
        <v/>
      </c>
      <c r="O234" s="287" t="str">
        <f t="shared" si="47"/>
        <v/>
      </c>
      <c r="P234" s="293"/>
      <c r="Q234" s="285" t="str">
        <f t="shared" si="48"/>
        <v/>
      </c>
      <c r="R234" s="284" t="s">
        <v>291</v>
      </c>
      <c r="S234" s="292"/>
      <c r="AD234" s="3">
        <v>1</v>
      </c>
    </row>
    <row r="235" spans="1:30" ht="21" customHeight="1">
      <c r="A235" s="2"/>
      <c r="B235" s="294">
        <v>222</v>
      </c>
      <c r="C235" s="290"/>
      <c r="D235" s="289" t="str">
        <f t="shared" si="42"/>
        <v/>
      </c>
      <c r="E235" s="288" t="str" cm="1">
        <f t="array" ref="E235">IF(L235="","",IFERROR(_xlfn.TEXTJOIN(" • ",TRUE,_xlfn.UNIQUE(_xlfn._xlws.FILTER("⚠ "&amp;S14:S474,(Q14:Q474&lt;&gt;"")*ISNUMBER(SEARCH(" "&amp;Q14:Q474&amp;" "," "&amp;L235&amp;" "))))),""))</f>
        <v/>
      </c>
      <c r="F235" s="287" t="str">
        <f t="shared" si="49"/>
        <v/>
      </c>
      <c r="G235" s="287" t="str">
        <f t="shared" si="50"/>
        <v/>
      </c>
      <c r="H235" s="287" t="str">
        <f t="shared" si="51"/>
        <v/>
      </c>
      <c r="I235" s="287" t="str">
        <f t="shared" si="43"/>
        <v/>
      </c>
      <c r="J235" s="287" t="str">
        <f t="shared" si="44"/>
        <v/>
      </c>
      <c r="K235" s="287" t="str">
        <f t="shared" si="52"/>
        <v/>
      </c>
      <c r="L235" s="287" t="str">
        <f t="shared" si="45"/>
        <v/>
      </c>
      <c r="M235" s="287" t="str">
        <f t="shared" si="53"/>
        <v/>
      </c>
      <c r="N235" s="287" t="str">
        <f t="shared" si="46"/>
        <v/>
      </c>
      <c r="O235" s="287" t="str">
        <f t="shared" si="47"/>
        <v/>
      </c>
      <c r="P235" s="293"/>
      <c r="Q235" s="285" t="str">
        <f t="shared" si="48"/>
        <v/>
      </c>
      <c r="R235" s="284" t="s">
        <v>291</v>
      </c>
      <c r="S235" s="292"/>
      <c r="AD235" s="3">
        <v>1</v>
      </c>
    </row>
    <row r="236" spans="1:30" ht="21" customHeight="1">
      <c r="A236" s="2"/>
      <c r="B236" s="294">
        <v>223</v>
      </c>
      <c r="C236" s="290"/>
      <c r="D236" s="289" t="str">
        <f t="shared" si="42"/>
        <v/>
      </c>
      <c r="E236" s="288" t="str" cm="1">
        <f t="array" ref="E236">IF(L236="","",IFERROR(_xlfn.TEXTJOIN(" • ",TRUE,_xlfn.UNIQUE(_xlfn._xlws.FILTER("⚠ "&amp;S14:S474,(Q14:Q474&lt;&gt;"")*ISNUMBER(SEARCH(" "&amp;Q14:Q474&amp;" "," "&amp;L236&amp;" "))))),""))</f>
        <v/>
      </c>
      <c r="F236" s="287" t="str">
        <f t="shared" si="49"/>
        <v/>
      </c>
      <c r="G236" s="287" t="str">
        <f t="shared" si="50"/>
        <v/>
      </c>
      <c r="H236" s="287" t="str">
        <f t="shared" si="51"/>
        <v/>
      </c>
      <c r="I236" s="287" t="str">
        <f t="shared" si="43"/>
        <v/>
      </c>
      <c r="J236" s="287" t="str">
        <f t="shared" si="44"/>
        <v/>
      </c>
      <c r="K236" s="287" t="str">
        <f t="shared" si="52"/>
        <v/>
      </c>
      <c r="L236" s="287" t="str">
        <f t="shared" si="45"/>
        <v/>
      </c>
      <c r="M236" s="287" t="str">
        <f t="shared" si="53"/>
        <v/>
      </c>
      <c r="N236" s="287" t="str">
        <f t="shared" si="46"/>
        <v/>
      </c>
      <c r="O236" s="287" t="str">
        <f t="shared" si="47"/>
        <v/>
      </c>
      <c r="P236" s="293"/>
      <c r="Q236" s="285" t="str">
        <f t="shared" si="48"/>
        <v/>
      </c>
      <c r="R236" s="284" t="s">
        <v>291</v>
      </c>
      <c r="S236" s="292"/>
      <c r="AD236" s="3">
        <v>1</v>
      </c>
    </row>
    <row r="237" spans="1:30" ht="21" customHeight="1">
      <c r="A237" s="2"/>
      <c r="B237" s="294">
        <v>224</v>
      </c>
      <c r="C237" s="290"/>
      <c r="D237" s="289" t="str">
        <f t="shared" si="42"/>
        <v/>
      </c>
      <c r="E237" s="288" t="str" cm="1">
        <f t="array" ref="E237">IF(L237="","",IFERROR(_xlfn.TEXTJOIN(" • ",TRUE,_xlfn.UNIQUE(_xlfn._xlws.FILTER("⚠ "&amp;S14:S474,(Q14:Q474&lt;&gt;"")*ISNUMBER(SEARCH(" "&amp;Q14:Q474&amp;" "," "&amp;L237&amp;" "))))),""))</f>
        <v/>
      </c>
      <c r="F237" s="287" t="str">
        <f t="shared" si="49"/>
        <v/>
      </c>
      <c r="G237" s="287" t="str">
        <f t="shared" si="50"/>
        <v/>
      </c>
      <c r="H237" s="287" t="str">
        <f t="shared" si="51"/>
        <v/>
      </c>
      <c r="I237" s="287" t="str">
        <f t="shared" si="43"/>
        <v/>
      </c>
      <c r="J237" s="287" t="str">
        <f t="shared" si="44"/>
        <v/>
      </c>
      <c r="K237" s="287" t="str">
        <f t="shared" si="52"/>
        <v/>
      </c>
      <c r="L237" s="287" t="str">
        <f t="shared" si="45"/>
        <v/>
      </c>
      <c r="M237" s="287" t="str">
        <f t="shared" si="53"/>
        <v/>
      </c>
      <c r="N237" s="287" t="str">
        <f t="shared" si="46"/>
        <v/>
      </c>
      <c r="O237" s="287" t="str">
        <f t="shared" si="47"/>
        <v/>
      </c>
      <c r="P237" s="293"/>
      <c r="Q237" s="285" t="str">
        <f t="shared" si="48"/>
        <v/>
      </c>
      <c r="R237" s="284" t="s">
        <v>291</v>
      </c>
      <c r="S237" s="292"/>
      <c r="AD237" s="3">
        <v>1</v>
      </c>
    </row>
    <row r="238" spans="1:30" ht="21" customHeight="1">
      <c r="A238" s="2"/>
      <c r="B238" s="294">
        <v>225</v>
      </c>
      <c r="C238" s="290"/>
      <c r="D238" s="289" t="str">
        <f t="shared" si="42"/>
        <v/>
      </c>
      <c r="E238" s="288" t="str" cm="1">
        <f t="array" ref="E238">IF(L238="","",IFERROR(_xlfn.TEXTJOIN(" • ",TRUE,_xlfn.UNIQUE(_xlfn._xlws.FILTER("⚠ "&amp;S14:S474,(Q14:Q474&lt;&gt;"")*ISNUMBER(SEARCH(" "&amp;Q14:Q474&amp;" "," "&amp;L238&amp;" "))))),""))</f>
        <v/>
      </c>
      <c r="F238" s="287" t="str">
        <f t="shared" si="49"/>
        <v/>
      </c>
      <c r="G238" s="287" t="str">
        <f t="shared" si="50"/>
        <v/>
      </c>
      <c r="H238" s="287" t="str">
        <f t="shared" si="51"/>
        <v/>
      </c>
      <c r="I238" s="287" t="str">
        <f t="shared" si="43"/>
        <v/>
      </c>
      <c r="J238" s="287" t="str">
        <f t="shared" si="44"/>
        <v/>
      </c>
      <c r="K238" s="287" t="str">
        <f t="shared" si="52"/>
        <v/>
      </c>
      <c r="L238" s="287" t="str">
        <f t="shared" si="45"/>
        <v/>
      </c>
      <c r="M238" s="287" t="str">
        <f t="shared" si="53"/>
        <v/>
      </c>
      <c r="N238" s="287" t="str">
        <f t="shared" si="46"/>
        <v/>
      </c>
      <c r="O238" s="287" t="str">
        <f t="shared" si="47"/>
        <v/>
      </c>
      <c r="P238" s="293"/>
      <c r="Q238" s="285" t="str">
        <f t="shared" si="48"/>
        <v/>
      </c>
      <c r="R238" s="284" t="s">
        <v>291</v>
      </c>
      <c r="S238" s="292"/>
      <c r="AD238" s="3">
        <v>1</v>
      </c>
    </row>
    <row r="239" spans="1:30" ht="21" customHeight="1">
      <c r="A239" s="2"/>
      <c r="B239" s="294">
        <v>226</v>
      </c>
      <c r="C239" s="290"/>
      <c r="D239" s="289" t="str">
        <f t="shared" si="42"/>
        <v/>
      </c>
      <c r="E239" s="288" t="str" cm="1">
        <f t="array" ref="E239">IF(L239="","",IFERROR(_xlfn.TEXTJOIN(" • ",TRUE,_xlfn.UNIQUE(_xlfn._xlws.FILTER("⚠ "&amp;S14:S474,(Q14:Q474&lt;&gt;"")*ISNUMBER(SEARCH(" "&amp;Q14:Q474&amp;" "," "&amp;L239&amp;" "))))),""))</f>
        <v/>
      </c>
      <c r="F239" s="287" t="str">
        <f t="shared" si="49"/>
        <v/>
      </c>
      <c r="G239" s="287" t="str">
        <f t="shared" si="50"/>
        <v/>
      </c>
      <c r="H239" s="287" t="str">
        <f t="shared" si="51"/>
        <v/>
      </c>
      <c r="I239" s="287" t="str">
        <f t="shared" si="43"/>
        <v/>
      </c>
      <c r="J239" s="287" t="str">
        <f t="shared" si="44"/>
        <v/>
      </c>
      <c r="K239" s="287" t="str">
        <f t="shared" si="52"/>
        <v/>
      </c>
      <c r="L239" s="287" t="str">
        <f t="shared" si="45"/>
        <v/>
      </c>
      <c r="M239" s="287" t="str">
        <f t="shared" si="53"/>
        <v/>
      </c>
      <c r="N239" s="287" t="str">
        <f t="shared" si="46"/>
        <v/>
      </c>
      <c r="O239" s="287" t="str">
        <f t="shared" si="47"/>
        <v/>
      </c>
      <c r="P239" s="293"/>
      <c r="Q239" s="285" t="str">
        <f t="shared" si="48"/>
        <v/>
      </c>
      <c r="R239" s="284" t="s">
        <v>291</v>
      </c>
      <c r="S239" s="292"/>
      <c r="AD239" s="3">
        <v>1</v>
      </c>
    </row>
    <row r="240" spans="1:30" ht="21" customHeight="1">
      <c r="A240" s="2"/>
      <c r="B240" s="294">
        <v>227</v>
      </c>
      <c r="C240" s="290"/>
      <c r="D240" s="289" t="str">
        <f t="shared" si="42"/>
        <v/>
      </c>
      <c r="E240" s="288" t="str" cm="1">
        <f t="array" ref="E240">IF(L240="","",IFERROR(_xlfn.TEXTJOIN(" • ",TRUE,_xlfn.UNIQUE(_xlfn._xlws.FILTER("⚠ "&amp;S14:S474,(Q14:Q474&lt;&gt;"")*ISNUMBER(SEARCH(" "&amp;Q14:Q474&amp;" "," "&amp;L240&amp;" "))))),""))</f>
        <v/>
      </c>
      <c r="F240" s="287" t="str">
        <f t="shared" si="49"/>
        <v/>
      </c>
      <c r="G240" s="287" t="str">
        <f t="shared" si="50"/>
        <v/>
      </c>
      <c r="H240" s="287" t="str">
        <f t="shared" si="51"/>
        <v/>
      </c>
      <c r="I240" s="287" t="str">
        <f t="shared" si="43"/>
        <v/>
      </c>
      <c r="J240" s="287" t="str">
        <f t="shared" si="44"/>
        <v/>
      </c>
      <c r="K240" s="287" t="str">
        <f t="shared" si="52"/>
        <v/>
      </c>
      <c r="L240" s="287" t="str">
        <f t="shared" si="45"/>
        <v/>
      </c>
      <c r="M240" s="287" t="str">
        <f t="shared" si="53"/>
        <v/>
      </c>
      <c r="N240" s="287" t="str">
        <f t="shared" si="46"/>
        <v/>
      </c>
      <c r="O240" s="287" t="str">
        <f t="shared" si="47"/>
        <v/>
      </c>
      <c r="P240" s="293"/>
      <c r="Q240" s="285" t="str">
        <f t="shared" si="48"/>
        <v/>
      </c>
      <c r="R240" s="284" t="s">
        <v>291</v>
      </c>
      <c r="S240" s="292"/>
      <c r="AD240" s="3">
        <v>1</v>
      </c>
    </row>
    <row r="241" spans="1:30" ht="21" customHeight="1">
      <c r="A241" s="2"/>
      <c r="B241" s="294">
        <v>228</v>
      </c>
      <c r="C241" s="290"/>
      <c r="D241" s="289" t="str">
        <f t="shared" si="42"/>
        <v/>
      </c>
      <c r="E241" s="288" t="str" cm="1">
        <f t="array" ref="E241">IF(L241="","",IFERROR(_xlfn.TEXTJOIN(" • ",TRUE,_xlfn.UNIQUE(_xlfn._xlws.FILTER("⚠ "&amp;S14:S474,(Q14:Q474&lt;&gt;"")*ISNUMBER(SEARCH(" "&amp;Q14:Q474&amp;" "," "&amp;L241&amp;" "))))),""))</f>
        <v/>
      </c>
      <c r="F241" s="287" t="str">
        <f t="shared" si="49"/>
        <v/>
      </c>
      <c r="G241" s="287" t="str">
        <f t="shared" si="50"/>
        <v/>
      </c>
      <c r="H241" s="287" t="str">
        <f t="shared" si="51"/>
        <v/>
      </c>
      <c r="I241" s="287" t="str">
        <f t="shared" si="43"/>
        <v/>
      </c>
      <c r="J241" s="287" t="str">
        <f t="shared" si="44"/>
        <v/>
      </c>
      <c r="K241" s="287" t="str">
        <f t="shared" si="52"/>
        <v/>
      </c>
      <c r="L241" s="287" t="str">
        <f t="shared" si="45"/>
        <v/>
      </c>
      <c r="M241" s="287" t="str">
        <f t="shared" si="53"/>
        <v/>
      </c>
      <c r="N241" s="287" t="str">
        <f t="shared" si="46"/>
        <v/>
      </c>
      <c r="O241" s="287" t="str">
        <f t="shared" si="47"/>
        <v/>
      </c>
      <c r="P241" s="293"/>
      <c r="Q241" s="285" t="str">
        <f t="shared" si="48"/>
        <v/>
      </c>
      <c r="R241" s="284" t="s">
        <v>291</v>
      </c>
      <c r="S241" s="292"/>
      <c r="AD241" s="3">
        <v>1</v>
      </c>
    </row>
    <row r="242" spans="1:30" ht="21" customHeight="1">
      <c r="A242" s="2"/>
      <c r="B242" s="294">
        <v>229</v>
      </c>
      <c r="C242" s="290"/>
      <c r="D242" s="289" t="str">
        <f t="shared" si="42"/>
        <v/>
      </c>
      <c r="E242" s="288" t="str" cm="1">
        <f t="array" ref="E242">IF(L242="","",IFERROR(_xlfn.TEXTJOIN(" • ",TRUE,_xlfn.UNIQUE(_xlfn._xlws.FILTER("⚠ "&amp;S14:S474,(Q14:Q474&lt;&gt;"")*ISNUMBER(SEARCH(" "&amp;Q14:Q474&amp;" "," "&amp;L242&amp;" "))))),""))</f>
        <v/>
      </c>
      <c r="F242" s="287" t="str">
        <f t="shared" si="49"/>
        <v/>
      </c>
      <c r="G242" s="287" t="str">
        <f t="shared" si="50"/>
        <v/>
      </c>
      <c r="H242" s="287" t="str">
        <f t="shared" si="51"/>
        <v/>
      </c>
      <c r="I242" s="287" t="str">
        <f t="shared" si="43"/>
        <v/>
      </c>
      <c r="J242" s="287" t="str">
        <f t="shared" si="44"/>
        <v/>
      </c>
      <c r="K242" s="287" t="str">
        <f t="shared" si="52"/>
        <v/>
      </c>
      <c r="L242" s="287" t="str">
        <f t="shared" si="45"/>
        <v/>
      </c>
      <c r="M242" s="287" t="str">
        <f t="shared" si="53"/>
        <v/>
      </c>
      <c r="N242" s="287" t="str">
        <f t="shared" si="46"/>
        <v/>
      </c>
      <c r="O242" s="287" t="str">
        <f t="shared" si="47"/>
        <v/>
      </c>
      <c r="P242" s="293"/>
      <c r="Q242" s="285" t="str">
        <f t="shared" si="48"/>
        <v/>
      </c>
      <c r="R242" s="284" t="s">
        <v>291</v>
      </c>
      <c r="S242" s="292"/>
      <c r="AD242" s="3">
        <v>1</v>
      </c>
    </row>
    <row r="243" spans="1:30" ht="21" customHeight="1">
      <c r="A243" s="2"/>
      <c r="B243" s="294">
        <v>230</v>
      </c>
      <c r="C243" s="290"/>
      <c r="D243" s="289" t="str">
        <f t="shared" si="42"/>
        <v/>
      </c>
      <c r="E243" s="288" t="str" cm="1">
        <f t="array" ref="E243">IF(L243="","",IFERROR(_xlfn.TEXTJOIN(" • ",TRUE,_xlfn.UNIQUE(_xlfn._xlws.FILTER("⚠ "&amp;S14:S474,(Q14:Q474&lt;&gt;"")*ISNUMBER(SEARCH(" "&amp;Q14:Q474&amp;" "," "&amp;L243&amp;" "))))),""))</f>
        <v/>
      </c>
      <c r="F243" s="287" t="str">
        <f t="shared" si="49"/>
        <v/>
      </c>
      <c r="G243" s="287" t="str">
        <f t="shared" si="50"/>
        <v/>
      </c>
      <c r="H243" s="287" t="str">
        <f t="shared" si="51"/>
        <v/>
      </c>
      <c r="I243" s="287" t="str">
        <f t="shared" si="43"/>
        <v/>
      </c>
      <c r="J243" s="287" t="str">
        <f t="shared" si="44"/>
        <v/>
      </c>
      <c r="K243" s="287" t="str">
        <f t="shared" si="52"/>
        <v/>
      </c>
      <c r="L243" s="287" t="str">
        <f t="shared" si="45"/>
        <v/>
      </c>
      <c r="M243" s="287" t="str">
        <f t="shared" si="53"/>
        <v/>
      </c>
      <c r="N243" s="287" t="str">
        <f t="shared" si="46"/>
        <v/>
      </c>
      <c r="O243" s="287" t="str">
        <f t="shared" si="47"/>
        <v/>
      </c>
      <c r="P243" s="293"/>
      <c r="Q243" s="285" t="str">
        <f t="shared" si="48"/>
        <v/>
      </c>
      <c r="R243" s="284" t="s">
        <v>291</v>
      </c>
      <c r="S243" s="292"/>
      <c r="AD243" s="3">
        <v>1</v>
      </c>
    </row>
    <row r="244" spans="1:30" ht="21" customHeight="1">
      <c r="A244" s="2"/>
      <c r="B244" s="294">
        <v>231</v>
      </c>
      <c r="C244" s="290"/>
      <c r="D244" s="289" t="str">
        <f t="shared" si="42"/>
        <v/>
      </c>
      <c r="E244" s="288" t="str" cm="1">
        <f t="array" ref="E244">IF(L244="","",IFERROR(_xlfn.TEXTJOIN(" • ",TRUE,_xlfn.UNIQUE(_xlfn._xlws.FILTER("⚠ "&amp;S14:S474,(Q14:Q474&lt;&gt;"")*ISNUMBER(SEARCH(" "&amp;Q14:Q474&amp;" "," "&amp;L244&amp;" "))))),""))</f>
        <v/>
      </c>
      <c r="F244" s="287" t="str">
        <f t="shared" si="49"/>
        <v/>
      </c>
      <c r="G244" s="287" t="str">
        <f t="shared" si="50"/>
        <v/>
      </c>
      <c r="H244" s="287" t="str">
        <f t="shared" si="51"/>
        <v/>
      </c>
      <c r="I244" s="287" t="str">
        <f t="shared" si="43"/>
        <v/>
      </c>
      <c r="J244" s="287" t="str">
        <f t="shared" si="44"/>
        <v/>
      </c>
      <c r="K244" s="287" t="str">
        <f t="shared" si="52"/>
        <v/>
      </c>
      <c r="L244" s="287" t="str">
        <f t="shared" si="45"/>
        <v/>
      </c>
      <c r="M244" s="287" t="str">
        <f t="shared" si="53"/>
        <v/>
      </c>
      <c r="N244" s="287" t="str">
        <f t="shared" si="46"/>
        <v/>
      </c>
      <c r="O244" s="287" t="str">
        <f t="shared" si="47"/>
        <v/>
      </c>
      <c r="P244" s="293"/>
      <c r="Q244" s="285" t="str">
        <f t="shared" si="48"/>
        <v/>
      </c>
      <c r="R244" s="284" t="s">
        <v>291</v>
      </c>
      <c r="S244" s="292"/>
      <c r="AD244" s="3">
        <v>1</v>
      </c>
    </row>
    <row r="245" spans="1:30" ht="21" customHeight="1">
      <c r="A245" s="2"/>
      <c r="B245" s="294">
        <v>232</v>
      </c>
      <c r="C245" s="290"/>
      <c r="D245" s="289" t="str">
        <f t="shared" si="42"/>
        <v/>
      </c>
      <c r="E245" s="288" t="str" cm="1">
        <f t="array" ref="E245">IF(L245="","",IFERROR(_xlfn.TEXTJOIN(" • ",TRUE,_xlfn.UNIQUE(_xlfn._xlws.FILTER("⚠ "&amp;S14:S474,(Q14:Q474&lt;&gt;"")*ISNUMBER(SEARCH(" "&amp;Q14:Q474&amp;" "," "&amp;L245&amp;" "))))),""))</f>
        <v/>
      </c>
      <c r="F245" s="287" t="str">
        <f t="shared" si="49"/>
        <v/>
      </c>
      <c r="G245" s="287" t="str">
        <f t="shared" si="50"/>
        <v/>
      </c>
      <c r="H245" s="287" t="str">
        <f t="shared" si="51"/>
        <v/>
      </c>
      <c r="I245" s="287" t="str">
        <f t="shared" si="43"/>
        <v/>
      </c>
      <c r="J245" s="287" t="str">
        <f t="shared" si="44"/>
        <v/>
      </c>
      <c r="K245" s="287" t="str">
        <f t="shared" si="52"/>
        <v/>
      </c>
      <c r="L245" s="287" t="str">
        <f t="shared" si="45"/>
        <v/>
      </c>
      <c r="M245" s="287" t="str">
        <f t="shared" si="53"/>
        <v/>
      </c>
      <c r="N245" s="287" t="str">
        <f t="shared" si="46"/>
        <v/>
      </c>
      <c r="O245" s="287" t="str">
        <f t="shared" si="47"/>
        <v/>
      </c>
      <c r="P245" s="293"/>
      <c r="Q245" s="285" t="str">
        <f t="shared" si="48"/>
        <v/>
      </c>
      <c r="R245" s="284" t="s">
        <v>291</v>
      </c>
      <c r="S245" s="292"/>
      <c r="AD245" s="3">
        <v>1</v>
      </c>
    </row>
    <row r="246" spans="1:30" ht="21" customHeight="1">
      <c r="A246" s="2"/>
      <c r="B246" s="294">
        <v>233</v>
      </c>
      <c r="C246" s="290"/>
      <c r="D246" s="289" t="str">
        <f t="shared" si="42"/>
        <v/>
      </c>
      <c r="E246" s="288" t="str" cm="1">
        <f t="array" ref="E246">IF(L246="","",IFERROR(_xlfn.TEXTJOIN(" • ",TRUE,_xlfn.UNIQUE(_xlfn._xlws.FILTER("⚠ "&amp;S14:S474,(Q14:Q474&lt;&gt;"")*ISNUMBER(SEARCH(" "&amp;Q14:Q474&amp;" "," "&amp;L246&amp;" "))))),""))</f>
        <v/>
      </c>
      <c r="F246" s="287" t="str">
        <f t="shared" si="49"/>
        <v/>
      </c>
      <c r="G246" s="287" t="str">
        <f t="shared" si="50"/>
        <v/>
      </c>
      <c r="H246" s="287" t="str">
        <f t="shared" si="51"/>
        <v/>
      </c>
      <c r="I246" s="287" t="str">
        <f t="shared" si="43"/>
        <v/>
      </c>
      <c r="J246" s="287" t="str">
        <f t="shared" si="44"/>
        <v/>
      </c>
      <c r="K246" s="287" t="str">
        <f t="shared" si="52"/>
        <v/>
      </c>
      <c r="L246" s="287" t="str">
        <f t="shared" si="45"/>
        <v/>
      </c>
      <c r="M246" s="287" t="str">
        <f t="shared" si="53"/>
        <v/>
      </c>
      <c r="N246" s="287" t="str">
        <f t="shared" si="46"/>
        <v/>
      </c>
      <c r="O246" s="287" t="str">
        <f t="shared" si="47"/>
        <v/>
      </c>
      <c r="P246" s="293"/>
      <c r="Q246" s="285" t="str">
        <f t="shared" si="48"/>
        <v/>
      </c>
      <c r="R246" s="284" t="s">
        <v>291</v>
      </c>
      <c r="S246" s="292"/>
      <c r="AD246" s="3">
        <v>1</v>
      </c>
    </row>
    <row r="247" spans="1:30" ht="21" customHeight="1">
      <c r="A247" s="2"/>
      <c r="B247" s="294">
        <v>234</v>
      </c>
      <c r="C247" s="290"/>
      <c r="D247" s="289" t="str">
        <f t="shared" si="42"/>
        <v/>
      </c>
      <c r="E247" s="288" t="str" cm="1">
        <f t="array" ref="E247">IF(L247="","",IFERROR(_xlfn.TEXTJOIN(" • ",TRUE,_xlfn.UNIQUE(_xlfn._xlws.FILTER("⚠ "&amp;S14:S474,(Q14:Q474&lt;&gt;"")*ISNUMBER(SEARCH(" "&amp;Q14:Q474&amp;" "," "&amp;L247&amp;" "))))),""))</f>
        <v/>
      </c>
      <c r="F247" s="287" t="str">
        <f t="shared" si="49"/>
        <v/>
      </c>
      <c r="G247" s="287" t="str">
        <f t="shared" si="50"/>
        <v/>
      </c>
      <c r="H247" s="287" t="str">
        <f t="shared" si="51"/>
        <v/>
      </c>
      <c r="I247" s="287" t="str">
        <f t="shared" si="43"/>
        <v/>
      </c>
      <c r="J247" s="287" t="str">
        <f t="shared" si="44"/>
        <v/>
      </c>
      <c r="K247" s="287" t="str">
        <f t="shared" si="52"/>
        <v/>
      </c>
      <c r="L247" s="287" t="str">
        <f t="shared" si="45"/>
        <v/>
      </c>
      <c r="M247" s="287" t="str">
        <f t="shared" si="53"/>
        <v/>
      </c>
      <c r="N247" s="287" t="str">
        <f t="shared" si="46"/>
        <v/>
      </c>
      <c r="O247" s="287" t="str">
        <f t="shared" si="47"/>
        <v/>
      </c>
      <c r="P247" s="293"/>
      <c r="Q247" s="285" t="str">
        <f t="shared" si="48"/>
        <v/>
      </c>
      <c r="R247" s="284" t="s">
        <v>291</v>
      </c>
      <c r="S247" s="292"/>
      <c r="AD247" s="3">
        <v>1</v>
      </c>
    </row>
    <row r="248" spans="1:30" ht="21" customHeight="1">
      <c r="A248" s="2"/>
      <c r="B248" s="294">
        <v>235</v>
      </c>
      <c r="C248" s="290"/>
      <c r="D248" s="289" t="str">
        <f t="shared" si="42"/>
        <v/>
      </c>
      <c r="E248" s="288" t="str" cm="1">
        <f t="array" ref="E248">IF(L248="","",IFERROR(_xlfn.TEXTJOIN(" • ",TRUE,_xlfn.UNIQUE(_xlfn._xlws.FILTER("⚠ "&amp;S14:S474,(Q14:Q474&lt;&gt;"")*ISNUMBER(SEARCH(" "&amp;Q14:Q474&amp;" "," "&amp;L248&amp;" "))))),""))</f>
        <v/>
      </c>
      <c r="F248" s="287" t="str">
        <f t="shared" si="49"/>
        <v/>
      </c>
      <c r="G248" s="287" t="str">
        <f t="shared" si="50"/>
        <v/>
      </c>
      <c r="H248" s="287" t="str">
        <f t="shared" si="51"/>
        <v/>
      </c>
      <c r="I248" s="287" t="str">
        <f t="shared" si="43"/>
        <v/>
      </c>
      <c r="J248" s="287" t="str">
        <f t="shared" si="44"/>
        <v/>
      </c>
      <c r="K248" s="287" t="str">
        <f t="shared" si="52"/>
        <v/>
      </c>
      <c r="L248" s="287" t="str">
        <f t="shared" si="45"/>
        <v/>
      </c>
      <c r="M248" s="287" t="str">
        <f t="shared" si="53"/>
        <v/>
      </c>
      <c r="N248" s="287" t="str">
        <f t="shared" si="46"/>
        <v/>
      </c>
      <c r="O248" s="287" t="str">
        <f t="shared" si="47"/>
        <v/>
      </c>
      <c r="P248" s="293"/>
      <c r="Q248" s="285" t="str">
        <f t="shared" si="48"/>
        <v/>
      </c>
      <c r="R248" s="284" t="s">
        <v>291</v>
      </c>
      <c r="S248" s="292"/>
      <c r="AD248" s="3">
        <v>1</v>
      </c>
    </row>
    <row r="249" spans="1:30" ht="21" customHeight="1">
      <c r="A249" s="2"/>
      <c r="B249" s="294">
        <v>236</v>
      </c>
      <c r="C249" s="290"/>
      <c r="D249" s="289" t="str">
        <f t="shared" si="42"/>
        <v/>
      </c>
      <c r="E249" s="288" t="str" cm="1">
        <f t="array" ref="E249">IF(L249="","",IFERROR(_xlfn.TEXTJOIN(" • ",TRUE,_xlfn.UNIQUE(_xlfn._xlws.FILTER("⚠ "&amp;S14:S474,(Q14:Q474&lt;&gt;"")*ISNUMBER(SEARCH(" "&amp;Q14:Q474&amp;" "," "&amp;L249&amp;" "))))),""))</f>
        <v/>
      </c>
      <c r="F249" s="287" t="str">
        <f t="shared" si="49"/>
        <v/>
      </c>
      <c r="G249" s="287" t="str">
        <f t="shared" si="50"/>
        <v/>
      </c>
      <c r="H249" s="287" t="str">
        <f t="shared" si="51"/>
        <v/>
      </c>
      <c r="I249" s="287" t="str">
        <f t="shared" si="43"/>
        <v/>
      </c>
      <c r="J249" s="287" t="str">
        <f t="shared" si="44"/>
        <v/>
      </c>
      <c r="K249" s="287" t="str">
        <f t="shared" si="52"/>
        <v/>
      </c>
      <c r="L249" s="287" t="str">
        <f t="shared" si="45"/>
        <v/>
      </c>
      <c r="M249" s="287" t="str">
        <f t="shared" si="53"/>
        <v/>
      </c>
      <c r="N249" s="287" t="str">
        <f t="shared" si="46"/>
        <v/>
      </c>
      <c r="O249" s="287" t="str">
        <f t="shared" si="47"/>
        <v/>
      </c>
      <c r="P249" s="293"/>
      <c r="Q249" s="285" t="str">
        <f t="shared" si="48"/>
        <v/>
      </c>
      <c r="R249" s="284" t="s">
        <v>291</v>
      </c>
      <c r="S249" s="292"/>
      <c r="AD249" s="3">
        <v>1</v>
      </c>
    </row>
    <row r="250" spans="1:30" ht="21" customHeight="1">
      <c r="A250" s="2"/>
      <c r="B250" s="294">
        <v>237</v>
      </c>
      <c r="C250" s="290"/>
      <c r="D250" s="289" t="str">
        <f t="shared" si="42"/>
        <v/>
      </c>
      <c r="E250" s="288" t="str" cm="1">
        <f t="array" ref="E250">IF(L250="","",IFERROR(_xlfn.TEXTJOIN(" • ",TRUE,_xlfn.UNIQUE(_xlfn._xlws.FILTER("⚠ "&amp;S14:S474,(Q14:Q474&lt;&gt;"")*ISNUMBER(SEARCH(" "&amp;Q14:Q474&amp;" "," "&amp;L250&amp;" "))))),""))</f>
        <v/>
      </c>
      <c r="F250" s="287" t="str">
        <f t="shared" si="49"/>
        <v/>
      </c>
      <c r="G250" s="287" t="str">
        <f t="shared" si="50"/>
        <v/>
      </c>
      <c r="H250" s="287" t="str">
        <f t="shared" si="51"/>
        <v/>
      </c>
      <c r="I250" s="287" t="str">
        <f t="shared" si="43"/>
        <v/>
      </c>
      <c r="J250" s="287" t="str">
        <f t="shared" si="44"/>
        <v/>
      </c>
      <c r="K250" s="287" t="str">
        <f t="shared" si="52"/>
        <v/>
      </c>
      <c r="L250" s="287" t="str">
        <f t="shared" si="45"/>
        <v/>
      </c>
      <c r="M250" s="287" t="str">
        <f t="shared" si="53"/>
        <v/>
      </c>
      <c r="N250" s="287" t="str">
        <f t="shared" si="46"/>
        <v/>
      </c>
      <c r="O250" s="287" t="str">
        <f t="shared" si="47"/>
        <v/>
      </c>
      <c r="P250" s="293"/>
      <c r="Q250" s="285" t="str">
        <f t="shared" si="48"/>
        <v/>
      </c>
      <c r="R250" s="284" t="s">
        <v>291</v>
      </c>
      <c r="S250" s="292"/>
      <c r="AD250" s="3">
        <v>1</v>
      </c>
    </row>
    <row r="251" spans="1:30" ht="21" customHeight="1">
      <c r="A251" s="2"/>
      <c r="B251" s="294">
        <v>238</v>
      </c>
      <c r="C251" s="290"/>
      <c r="D251" s="289" t="str">
        <f t="shared" si="42"/>
        <v/>
      </c>
      <c r="E251" s="288" t="str" cm="1">
        <f t="array" ref="E251">IF(L251="","",IFERROR(_xlfn.TEXTJOIN(" • ",TRUE,_xlfn.UNIQUE(_xlfn._xlws.FILTER("⚠ "&amp;S14:S474,(Q14:Q474&lt;&gt;"")*ISNUMBER(SEARCH(" "&amp;Q14:Q474&amp;" "," "&amp;L251&amp;" "))))),""))</f>
        <v/>
      </c>
      <c r="F251" s="287" t="str">
        <f t="shared" si="49"/>
        <v/>
      </c>
      <c r="G251" s="287" t="str">
        <f t="shared" si="50"/>
        <v/>
      </c>
      <c r="H251" s="287" t="str">
        <f t="shared" si="51"/>
        <v/>
      </c>
      <c r="I251" s="287" t="str">
        <f t="shared" si="43"/>
        <v/>
      </c>
      <c r="J251" s="287" t="str">
        <f t="shared" si="44"/>
        <v/>
      </c>
      <c r="K251" s="287" t="str">
        <f t="shared" si="52"/>
        <v/>
      </c>
      <c r="L251" s="287" t="str">
        <f t="shared" si="45"/>
        <v/>
      </c>
      <c r="M251" s="287" t="str">
        <f t="shared" si="53"/>
        <v/>
      </c>
      <c r="N251" s="287" t="str">
        <f t="shared" si="46"/>
        <v/>
      </c>
      <c r="O251" s="287" t="str">
        <f t="shared" si="47"/>
        <v/>
      </c>
      <c r="P251" s="293"/>
      <c r="Q251" s="285" t="str">
        <f t="shared" si="48"/>
        <v/>
      </c>
      <c r="R251" s="284" t="s">
        <v>291</v>
      </c>
      <c r="S251" s="292"/>
      <c r="AD251" s="3">
        <v>1</v>
      </c>
    </row>
    <row r="252" spans="1:30" ht="21" customHeight="1">
      <c r="A252" s="2"/>
      <c r="B252" s="294">
        <v>239</v>
      </c>
      <c r="C252" s="290"/>
      <c r="D252" s="289" t="str">
        <f t="shared" si="42"/>
        <v/>
      </c>
      <c r="E252" s="288" t="str" cm="1">
        <f t="array" ref="E252">IF(L252="","",IFERROR(_xlfn.TEXTJOIN(" • ",TRUE,_xlfn.UNIQUE(_xlfn._xlws.FILTER("⚠ "&amp;S14:S474,(Q14:Q474&lt;&gt;"")*ISNUMBER(SEARCH(" "&amp;Q14:Q474&amp;" "," "&amp;L252&amp;" "))))),""))</f>
        <v/>
      </c>
      <c r="F252" s="287" t="str">
        <f t="shared" si="49"/>
        <v/>
      </c>
      <c r="G252" s="287" t="str">
        <f t="shared" si="50"/>
        <v/>
      </c>
      <c r="H252" s="287" t="str">
        <f t="shared" si="51"/>
        <v/>
      </c>
      <c r="I252" s="287" t="str">
        <f t="shared" si="43"/>
        <v/>
      </c>
      <c r="J252" s="287" t="str">
        <f t="shared" si="44"/>
        <v/>
      </c>
      <c r="K252" s="287" t="str">
        <f t="shared" si="52"/>
        <v/>
      </c>
      <c r="L252" s="287" t="str">
        <f t="shared" si="45"/>
        <v/>
      </c>
      <c r="M252" s="287" t="str">
        <f t="shared" si="53"/>
        <v/>
      </c>
      <c r="N252" s="287" t="str">
        <f t="shared" si="46"/>
        <v/>
      </c>
      <c r="O252" s="287" t="str">
        <f t="shared" si="47"/>
        <v/>
      </c>
      <c r="P252" s="293"/>
      <c r="Q252" s="285" t="str">
        <f t="shared" si="48"/>
        <v/>
      </c>
      <c r="R252" s="284" t="s">
        <v>291</v>
      </c>
      <c r="S252" s="292"/>
      <c r="AD252" s="3">
        <v>1</v>
      </c>
    </row>
    <row r="253" spans="1:30" ht="21" customHeight="1">
      <c r="A253" s="2"/>
      <c r="B253" s="294">
        <v>240</v>
      </c>
      <c r="C253" s="290"/>
      <c r="D253" s="289" t="str">
        <f t="shared" si="42"/>
        <v/>
      </c>
      <c r="E253" s="288" t="str" cm="1">
        <f t="array" ref="E253">IF(L253="","",IFERROR(_xlfn.TEXTJOIN(" • ",TRUE,_xlfn.UNIQUE(_xlfn._xlws.FILTER("⚠ "&amp;S14:S474,(Q14:Q474&lt;&gt;"")*ISNUMBER(SEARCH(" "&amp;Q14:Q474&amp;" "," "&amp;L253&amp;" "))))),""))</f>
        <v/>
      </c>
      <c r="F253" s="287" t="str">
        <f t="shared" si="49"/>
        <v/>
      </c>
      <c r="G253" s="287" t="str">
        <f t="shared" si="50"/>
        <v/>
      </c>
      <c r="H253" s="287" t="str">
        <f t="shared" si="51"/>
        <v/>
      </c>
      <c r="I253" s="287" t="str">
        <f t="shared" si="43"/>
        <v/>
      </c>
      <c r="J253" s="287" t="str">
        <f t="shared" si="44"/>
        <v/>
      </c>
      <c r="K253" s="287" t="str">
        <f t="shared" si="52"/>
        <v/>
      </c>
      <c r="L253" s="287" t="str">
        <f t="shared" si="45"/>
        <v/>
      </c>
      <c r="M253" s="287" t="str">
        <f t="shared" si="53"/>
        <v/>
      </c>
      <c r="N253" s="287" t="str">
        <f t="shared" si="46"/>
        <v/>
      </c>
      <c r="O253" s="287" t="str">
        <f t="shared" si="47"/>
        <v/>
      </c>
      <c r="P253" s="293"/>
      <c r="Q253" s="285" t="str">
        <f t="shared" si="48"/>
        <v/>
      </c>
      <c r="R253" s="284" t="s">
        <v>291</v>
      </c>
      <c r="S253" s="292"/>
      <c r="AD253" s="3">
        <v>1</v>
      </c>
    </row>
    <row r="254" spans="1:30" ht="21" customHeight="1">
      <c r="A254" s="2"/>
      <c r="B254" s="294">
        <v>241</v>
      </c>
      <c r="C254" s="290"/>
      <c r="D254" s="289" t="str">
        <f t="shared" si="42"/>
        <v/>
      </c>
      <c r="E254" s="288" t="str" cm="1">
        <f t="array" ref="E254">IF(L254="","",IFERROR(_xlfn.TEXTJOIN(" • ",TRUE,_xlfn.UNIQUE(_xlfn._xlws.FILTER("⚠ "&amp;S14:S474,(Q14:Q474&lt;&gt;"")*ISNUMBER(SEARCH(" "&amp;Q14:Q474&amp;" "," "&amp;L254&amp;" "))))),""))</f>
        <v/>
      </c>
      <c r="F254" s="287" t="str">
        <f t="shared" si="49"/>
        <v/>
      </c>
      <c r="G254" s="287" t="str">
        <f t="shared" si="50"/>
        <v/>
      </c>
      <c r="H254" s="287" t="str">
        <f t="shared" si="51"/>
        <v/>
      </c>
      <c r="I254" s="287" t="str">
        <f t="shared" si="43"/>
        <v/>
      </c>
      <c r="J254" s="287" t="str">
        <f t="shared" si="44"/>
        <v/>
      </c>
      <c r="K254" s="287" t="str">
        <f t="shared" si="52"/>
        <v/>
      </c>
      <c r="L254" s="287" t="str">
        <f t="shared" si="45"/>
        <v/>
      </c>
      <c r="M254" s="287" t="str">
        <f t="shared" si="53"/>
        <v/>
      </c>
      <c r="N254" s="287" t="str">
        <f t="shared" si="46"/>
        <v/>
      </c>
      <c r="O254" s="287" t="str">
        <f t="shared" si="47"/>
        <v/>
      </c>
      <c r="P254" s="293"/>
      <c r="Q254" s="285" t="str">
        <f t="shared" si="48"/>
        <v/>
      </c>
      <c r="R254" s="284" t="s">
        <v>291</v>
      </c>
      <c r="S254" s="292"/>
      <c r="AD254" s="3">
        <v>1</v>
      </c>
    </row>
    <row r="255" spans="1:30" ht="21" customHeight="1">
      <c r="A255" s="2"/>
      <c r="B255" s="294">
        <v>242</v>
      </c>
      <c r="C255" s="290"/>
      <c r="D255" s="289" t="str">
        <f t="shared" si="42"/>
        <v/>
      </c>
      <c r="E255" s="288" t="str" cm="1">
        <f t="array" ref="E255">IF(L255="","",IFERROR(_xlfn.TEXTJOIN(" • ",TRUE,_xlfn.UNIQUE(_xlfn._xlws.FILTER("⚠ "&amp;S14:S474,(Q14:Q474&lt;&gt;"")*ISNUMBER(SEARCH(" "&amp;Q14:Q474&amp;" "," "&amp;L255&amp;" "))))),""))</f>
        <v/>
      </c>
      <c r="F255" s="287" t="str">
        <f t="shared" si="49"/>
        <v/>
      </c>
      <c r="G255" s="287" t="str">
        <f t="shared" si="50"/>
        <v/>
      </c>
      <c r="H255" s="287" t="str">
        <f t="shared" si="51"/>
        <v/>
      </c>
      <c r="I255" s="287" t="str">
        <f t="shared" si="43"/>
        <v/>
      </c>
      <c r="J255" s="287" t="str">
        <f t="shared" si="44"/>
        <v/>
      </c>
      <c r="K255" s="287" t="str">
        <f t="shared" si="52"/>
        <v/>
      </c>
      <c r="L255" s="287" t="str">
        <f t="shared" si="45"/>
        <v/>
      </c>
      <c r="M255" s="287" t="str">
        <f t="shared" si="53"/>
        <v/>
      </c>
      <c r="N255" s="287" t="str">
        <f t="shared" si="46"/>
        <v/>
      </c>
      <c r="O255" s="287" t="str">
        <f t="shared" si="47"/>
        <v/>
      </c>
      <c r="P255" s="293"/>
      <c r="Q255" s="285" t="str">
        <f t="shared" si="48"/>
        <v/>
      </c>
      <c r="R255" s="284" t="s">
        <v>291</v>
      </c>
      <c r="S255" s="292"/>
      <c r="AD255" s="3">
        <v>1</v>
      </c>
    </row>
    <row r="256" spans="1:30" ht="21" customHeight="1">
      <c r="A256" s="2"/>
      <c r="B256" s="294">
        <v>243</v>
      </c>
      <c r="C256" s="290"/>
      <c r="D256" s="289" t="str">
        <f t="shared" si="42"/>
        <v/>
      </c>
      <c r="E256" s="288" t="str" cm="1">
        <f t="array" ref="E256">IF(L256="","",IFERROR(_xlfn.TEXTJOIN(" • ",TRUE,_xlfn.UNIQUE(_xlfn._xlws.FILTER("⚠ "&amp;S14:S474,(Q14:Q474&lt;&gt;"")*ISNUMBER(SEARCH(" "&amp;Q14:Q474&amp;" "," "&amp;L256&amp;" "))))),""))</f>
        <v/>
      </c>
      <c r="F256" s="287" t="str">
        <f t="shared" si="49"/>
        <v/>
      </c>
      <c r="G256" s="287" t="str">
        <f t="shared" si="50"/>
        <v/>
      </c>
      <c r="H256" s="287" t="str">
        <f t="shared" si="51"/>
        <v/>
      </c>
      <c r="I256" s="287" t="str">
        <f t="shared" si="43"/>
        <v/>
      </c>
      <c r="J256" s="287" t="str">
        <f t="shared" si="44"/>
        <v/>
      </c>
      <c r="K256" s="287" t="str">
        <f t="shared" si="52"/>
        <v/>
      </c>
      <c r="L256" s="287" t="str">
        <f t="shared" si="45"/>
        <v/>
      </c>
      <c r="M256" s="287" t="str">
        <f t="shared" si="53"/>
        <v/>
      </c>
      <c r="N256" s="287" t="str">
        <f t="shared" si="46"/>
        <v/>
      </c>
      <c r="O256" s="287" t="str">
        <f t="shared" si="47"/>
        <v/>
      </c>
      <c r="P256" s="293"/>
      <c r="Q256" s="285" t="str">
        <f t="shared" si="48"/>
        <v/>
      </c>
      <c r="R256" s="284" t="s">
        <v>291</v>
      </c>
      <c r="S256" s="292"/>
      <c r="AD256" s="3">
        <v>1</v>
      </c>
    </row>
    <row r="257" spans="1:30" ht="21" customHeight="1">
      <c r="A257" s="2"/>
      <c r="B257" s="294">
        <v>244</v>
      </c>
      <c r="C257" s="290"/>
      <c r="D257" s="289" t="str">
        <f t="shared" si="42"/>
        <v/>
      </c>
      <c r="E257" s="288" t="str" cm="1">
        <f t="array" ref="E257">IF(L257="","",IFERROR(_xlfn.TEXTJOIN(" • ",TRUE,_xlfn.UNIQUE(_xlfn._xlws.FILTER("⚠ "&amp;S14:S474,(Q14:Q474&lt;&gt;"")*ISNUMBER(SEARCH(" "&amp;Q14:Q474&amp;" "," "&amp;L257&amp;" "))))),""))</f>
        <v/>
      </c>
      <c r="F257" s="287" t="str">
        <f t="shared" si="49"/>
        <v/>
      </c>
      <c r="G257" s="287" t="str">
        <f t="shared" si="50"/>
        <v/>
      </c>
      <c r="H257" s="287" t="str">
        <f t="shared" si="51"/>
        <v/>
      </c>
      <c r="I257" s="287" t="str">
        <f t="shared" si="43"/>
        <v/>
      </c>
      <c r="J257" s="287" t="str">
        <f t="shared" si="44"/>
        <v/>
      </c>
      <c r="K257" s="287" t="str">
        <f t="shared" si="52"/>
        <v/>
      </c>
      <c r="L257" s="287" t="str">
        <f t="shared" si="45"/>
        <v/>
      </c>
      <c r="M257" s="287" t="str">
        <f t="shared" si="53"/>
        <v/>
      </c>
      <c r="N257" s="287" t="str">
        <f t="shared" si="46"/>
        <v/>
      </c>
      <c r="O257" s="287" t="str">
        <f t="shared" si="47"/>
        <v/>
      </c>
      <c r="P257" s="293"/>
      <c r="Q257" s="285" t="str">
        <f t="shared" si="48"/>
        <v/>
      </c>
      <c r="R257" s="284" t="s">
        <v>291</v>
      </c>
      <c r="S257" s="292"/>
      <c r="AD257" s="3">
        <v>1</v>
      </c>
    </row>
    <row r="258" spans="1:30" ht="21" customHeight="1">
      <c r="A258" s="2"/>
      <c r="B258" s="294">
        <v>245</v>
      </c>
      <c r="C258" s="290"/>
      <c r="D258" s="289" t="str">
        <f t="shared" si="42"/>
        <v/>
      </c>
      <c r="E258" s="288" t="str" cm="1">
        <f t="array" ref="E258">IF(L258="","",IFERROR(_xlfn.TEXTJOIN(" • ",TRUE,_xlfn.UNIQUE(_xlfn._xlws.FILTER("⚠ "&amp;S14:S474,(Q14:Q474&lt;&gt;"")*ISNUMBER(SEARCH(" "&amp;Q14:Q474&amp;" "," "&amp;L258&amp;" "))))),""))</f>
        <v/>
      </c>
      <c r="F258" s="287" t="str">
        <f t="shared" si="49"/>
        <v/>
      </c>
      <c r="G258" s="287" t="str">
        <f t="shared" si="50"/>
        <v/>
      </c>
      <c r="H258" s="287" t="str">
        <f t="shared" si="51"/>
        <v/>
      </c>
      <c r="I258" s="287" t="str">
        <f t="shared" si="43"/>
        <v/>
      </c>
      <c r="J258" s="287" t="str">
        <f t="shared" si="44"/>
        <v/>
      </c>
      <c r="K258" s="287" t="str">
        <f t="shared" si="52"/>
        <v/>
      </c>
      <c r="L258" s="287" t="str">
        <f t="shared" si="45"/>
        <v/>
      </c>
      <c r="M258" s="287" t="str">
        <f t="shared" si="53"/>
        <v/>
      </c>
      <c r="N258" s="287" t="str">
        <f t="shared" si="46"/>
        <v/>
      </c>
      <c r="O258" s="287" t="str">
        <f t="shared" si="47"/>
        <v/>
      </c>
      <c r="P258" s="293"/>
      <c r="Q258" s="285" t="str">
        <f t="shared" si="48"/>
        <v/>
      </c>
      <c r="R258" s="284" t="s">
        <v>291</v>
      </c>
      <c r="S258" s="292"/>
      <c r="AD258" s="3">
        <v>1</v>
      </c>
    </row>
    <row r="259" spans="1:30" ht="21" customHeight="1">
      <c r="A259" s="2"/>
      <c r="B259" s="294">
        <v>246</v>
      </c>
      <c r="C259" s="290"/>
      <c r="D259" s="289" t="str">
        <f t="shared" si="42"/>
        <v/>
      </c>
      <c r="E259" s="288" t="str" cm="1">
        <f t="array" ref="E259">IF(L259="","",IFERROR(_xlfn.TEXTJOIN(" • ",TRUE,_xlfn.UNIQUE(_xlfn._xlws.FILTER("⚠ "&amp;S14:S474,(Q14:Q474&lt;&gt;"")*ISNUMBER(SEARCH(" "&amp;Q14:Q474&amp;" "," "&amp;L259&amp;" "))))),""))</f>
        <v/>
      </c>
      <c r="F259" s="287" t="str">
        <f t="shared" si="49"/>
        <v/>
      </c>
      <c r="G259" s="287" t="str">
        <f t="shared" si="50"/>
        <v/>
      </c>
      <c r="H259" s="287" t="str">
        <f t="shared" si="51"/>
        <v/>
      </c>
      <c r="I259" s="287" t="str">
        <f t="shared" si="43"/>
        <v/>
      </c>
      <c r="J259" s="287" t="str">
        <f t="shared" si="44"/>
        <v/>
      </c>
      <c r="K259" s="287" t="str">
        <f t="shared" si="52"/>
        <v/>
      </c>
      <c r="L259" s="287" t="str">
        <f t="shared" si="45"/>
        <v/>
      </c>
      <c r="M259" s="287" t="str">
        <f t="shared" si="53"/>
        <v/>
      </c>
      <c r="N259" s="287" t="str">
        <f t="shared" si="46"/>
        <v/>
      </c>
      <c r="O259" s="287" t="str">
        <f t="shared" si="47"/>
        <v/>
      </c>
      <c r="P259" s="293"/>
      <c r="Q259" s="285" t="str">
        <f t="shared" si="48"/>
        <v/>
      </c>
      <c r="R259" s="284" t="s">
        <v>291</v>
      </c>
      <c r="S259" s="292"/>
      <c r="AD259" s="3">
        <v>1</v>
      </c>
    </row>
    <row r="260" spans="1:30" ht="21" customHeight="1">
      <c r="A260" s="2"/>
      <c r="B260" s="294">
        <v>247</v>
      </c>
      <c r="C260" s="290"/>
      <c r="D260" s="289" t="str">
        <f t="shared" si="42"/>
        <v/>
      </c>
      <c r="E260" s="288" t="str" cm="1">
        <f t="array" ref="E260">IF(L260="","",IFERROR(_xlfn.TEXTJOIN(" • ",TRUE,_xlfn.UNIQUE(_xlfn._xlws.FILTER("⚠ "&amp;S14:S474,(Q14:Q474&lt;&gt;"")*ISNUMBER(SEARCH(" "&amp;Q14:Q474&amp;" "," "&amp;L260&amp;" "))))),""))</f>
        <v/>
      </c>
      <c r="F260" s="287" t="str">
        <f t="shared" si="49"/>
        <v/>
      </c>
      <c r="G260" s="287" t="str">
        <f t="shared" si="50"/>
        <v/>
      </c>
      <c r="H260" s="287" t="str">
        <f t="shared" si="51"/>
        <v/>
      </c>
      <c r="I260" s="287" t="str">
        <f t="shared" si="43"/>
        <v/>
      </c>
      <c r="J260" s="287" t="str">
        <f t="shared" si="44"/>
        <v/>
      </c>
      <c r="K260" s="287" t="str">
        <f t="shared" si="52"/>
        <v/>
      </c>
      <c r="L260" s="287" t="str">
        <f t="shared" si="45"/>
        <v/>
      </c>
      <c r="M260" s="287" t="str">
        <f t="shared" si="53"/>
        <v/>
      </c>
      <c r="N260" s="287" t="str">
        <f t="shared" si="46"/>
        <v/>
      </c>
      <c r="O260" s="287" t="str">
        <f t="shared" si="47"/>
        <v/>
      </c>
      <c r="P260" s="293"/>
      <c r="Q260" s="285" t="str">
        <f t="shared" si="48"/>
        <v/>
      </c>
      <c r="R260" s="284" t="s">
        <v>291</v>
      </c>
      <c r="S260" s="292"/>
      <c r="AD260" s="3">
        <v>1</v>
      </c>
    </row>
    <row r="261" spans="1:30" ht="21" customHeight="1">
      <c r="A261" s="2"/>
      <c r="B261" s="294">
        <v>248</v>
      </c>
      <c r="C261" s="290"/>
      <c r="D261" s="289" t="str">
        <f t="shared" si="42"/>
        <v/>
      </c>
      <c r="E261" s="288" t="str" cm="1">
        <f t="array" ref="E261">IF(L261="","",IFERROR(_xlfn.TEXTJOIN(" • ",TRUE,_xlfn.UNIQUE(_xlfn._xlws.FILTER("⚠ "&amp;S14:S474,(Q14:Q474&lt;&gt;"")*ISNUMBER(SEARCH(" "&amp;Q14:Q474&amp;" "," "&amp;L261&amp;" "))))),""))</f>
        <v/>
      </c>
      <c r="F261" s="287" t="str">
        <f t="shared" si="49"/>
        <v/>
      </c>
      <c r="G261" s="287" t="str">
        <f t="shared" si="50"/>
        <v/>
      </c>
      <c r="H261" s="287" t="str">
        <f t="shared" si="51"/>
        <v/>
      </c>
      <c r="I261" s="287" t="str">
        <f t="shared" si="43"/>
        <v/>
      </c>
      <c r="J261" s="287" t="str">
        <f t="shared" si="44"/>
        <v/>
      </c>
      <c r="K261" s="287" t="str">
        <f t="shared" si="52"/>
        <v/>
      </c>
      <c r="L261" s="287" t="str">
        <f t="shared" si="45"/>
        <v/>
      </c>
      <c r="M261" s="287" t="str">
        <f t="shared" si="53"/>
        <v/>
      </c>
      <c r="N261" s="287" t="str">
        <f t="shared" si="46"/>
        <v/>
      </c>
      <c r="O261" s="287" t="str">
        <f t="shared" si="47"/>
        <v/>
      </c>
      <c r="P261" s="293"/>
      <c r="Q261" s="285" t="str">
        <f t="shared" si="48"/>
        <v/>
      </c>
      <c r="R261" s="284" t="s">
        <v>291</v>
      </c>
      <c r="S261" s="292"/>
      <c r="AD261" s="3">
        <v>1</v>
      </c>
    </row>
    <row r="262" spans="1:30" ht="21" customHeight="1">
      <c r="A262" s="2"/>
      <c r="B262" s="294">
        <v>249</v>
      </c>
      <c r="C262" s="290"/>
      <c r="D262" s="289" t="str">
        <f t="shared" si="42"/>
        <v/>
      </c>
      <c r="E262" s="288" t="str" cm="1">
        <f t="array" ref="E262">IF(L262="","",IFERROR(_xlfn.TEXTJOIN(" • ",TRUE,_xlfn.UNIQUE(_xlfn._xlws.FILTER("⚠ "&amp;S14:S474,(Q14:Q474&lt;&gt;"")*ISNUMBER(SEARCH(" "&amp;Q14:Q474&amp;" "," "&amp;L262&amp;" "))))),""))</f>
        <v/>
      </c>
      <c r="F262" s="287" t="str">
        <f t="shared" si="49"/>
        <v/>
      </c>
      <c r="G262" s="287" t="str">
        <f t="shared" si="50"/>
        <v/>
      </c>
      <c r="H262" s="287" t="str">
        <f t="shared" si="51"/>
        <v/>
      </c>
      <c r="I262" s="287" t="str">
        <f t="shared" si="43"/>
        <v/>
      </c>
      <c r="J262" s="287" t="str">
        <f t="shared" si="44"/>
        <v/>
      </c>
      <c r="K262" s="287" t="str">
        <f t="shared" si="52"/>
        <v/>
      </c>
      <c r="L262" s="287" t="str">
        <f t="shared" si="45"/>
        <v/>
      </c>
      <c r="M262" s="287" t="str">
        <f t="shared" si="53"/>
        <v/>
      </c>
      <c r="N262" s="287" t="str">
        <f t="shared" si="46"/>
        <v/>
      </c>
      <c r="O262" s="287" t="str">
        <f t="shared" si="47"/>
        <v/>
      </c>
      <c r="P262" s="293"/>
      <c r="Q262" s="285" t="str">
        <f t="shared" si="48"/>
        <v/>
      </c>
      <c r="R262" s="284" t="s">
        <v>291</v>
      </c>
      <c r="S262" s="292"/>
      <c r="AD262" s="3">
        <v>1</v>
      </c>
    </row>
    <row r="263" spans="1:30" ht="21" customHeight="1">
      <c r="A263" s="2"/>
      <c r="B263" s="294">
        <v>250</v>
      </c>
      <c r="C263" s="290"/>
      <c r="D263" s="289" t="str">
        <f t="shared" si="42"/>
        <v/>
      </c>
      <c r="E263" s="288" t="str" cm="1">
        <f t="array" ref="E263">IF(L263="","",IFERROR(_xlfn.TEXTJOIN(" • ",TRUE,_xlfn.UNIQUE(_xlfn._xlws.FILTER("⚠ "&amp;S14:S474,(Q14:Q474&lt;&gt;"")*ISNUMBER(SEARCH(" "&amp;Q14:Q474&amp;" "," "&amp;L263&amp;" "))))),""))</f>
        <v/>
      </c>
      <c r="F263" s="287" t="str">
        <f t="shared" si="49"/>
        <v/>
      </c>
      <c r="G263" s="287" t="str">
        <f t="shared" si="50"/>
        <v/>
      </c>
      <c r="H263" s="287" t="str">
        <f t="shared" si="51"/>
        <v/>
      </c>
      <c r="I263" s="287" t="str">
        <f t="shared" si="43"/>
        <v/>
      </c>
      <c r="J263" s="287" t="str">
        <f t="shared" si="44"/>
        <v/>
      </c>
      <c r="K263" s="287" t="str">
        <f t="shared" si="52"/>
        <v/>
      </c>
      <c r="L263" s="287" t="str">
        <f t="shared" si="45"/>
        <v/>
      </c>
      <c r="M263" s="287" t="str">
        <f t="shared" si="53"/>
        <v/>
      </c>
      <c r="N263" s="287" t="str">
        <f t="shared" si="46"/>
        <v/>
      </c>
      <c r="O263" s="287" t="str">
        <f t="shared" si="47"/>
        <v/>
      </c>
      <c r="P263" s="293"/>
      <c r="Q263" s="285" t="str">
        <f t="shared" si="48"/>
        <v/>
      </c>
      <c r="R263" s="284" t="s">
        <v>291</v>
      </c>
      <c r="S263" s="292"/>
      <c r="AD263" s="3">
        <v>1</v>
      </c>
    </row>
    <row r="264" spans="1:30" ht="21" customHeight="1">
      <c r="A264" s="2"/>
      <c r="B264" s="294">
        <v>251</v>
      </c>
      <c r="C264" s="290"/>
      <c r="D264" s="289" t="str">
        <f t="shared" si="42"/>
        <v/>
      </c>
      <c r="E264" s="288" t="str" cm="1">
        <f t="array" ref="E264">IF(L264="","",IFERROR(_xlfn.TEXTJOIN(" • ",TRUE,_xlfn.UNIQUE(_xlfn._xlws.FILTER("⚠ "&amp;S14:S474,(Q14:Q474&lt;&gt;"")*ISNUMBER(SEARCH(" "&amp;Q14:Q474&amp;" "," "&amp;L264&amp;" "))))),""))</f>
        <v/>
      </c>
      <c r="F264" s="287" t="str">
        <f t="shared" si="49"/>
        <v/>
      </c>
      <c r="G264" s="287" t="str">
        <f t="shared" si="50"/>
        <v/>
      </c>
      <c r="H264" s="287" t="str">
        <f t="shared" si="51"/>
        <v/>
      </c>
      <c r="I264" s="287" t="str">
        <f t="shared" si="43"/>
        <v/>
      </c>
      <c r="J264" s="287" t="str">
        <f t="shared" si="44"/>
        <v/>
      </c>
      <c r="K264" s="287" t="str">
        <f t="shared" si="52"/>
        <v/>
      </c>
      <c r="L264" s="287" t="str">
        <f t="shared" si="45"/>
        <v/>
      </c>
      <c r="M264" s="287" t="str">
        <f t="shared" si="53"/>
        <v/>
      </c>
      <c r="N264" s="287" t="str">
        <f t="shared" si="46"/>
        <v/>
      </c>
      <c r="O264" s="287" t="str">
        <f t="shared" si="47"/>
        <v/>
      </c>
      <c r="P264" s="293"/>
      <c r="Q264" s="285" t="str">
        <f t="shared" si="48"/>
        <v/>
      </c>
      <c r="R264" s="284" t="s">
        <v>291</v>
      </c>
      <c r="S264" s="292"/>
      <c r="AD264" s="3">
        <v>1</v>
      </c>
    </row>
    <row r="265" spans="1:30" ht="21" customHeight="1">
      <c r="A265" s="2"/>
      <c r="B265" s="294">
        <v>252</v>
      </c>
      <c r="C265" s="290"/>
      <c r="D265" s="289" t="str">
        <f t="shared" si="42"/>
        <v/>
      </c>
      <c r="E265" s="288" t="str" cm="1">
        <f t="array" ref="E265">IF(L265="","",IFERROR(_xlfn.TEXTJOIN(" • ",TRUE,_xlfn.UNIQUE(_xlfn._xlws.FILTER("⚠ "&amp;S14:S474,(Q14:Q474&lt;&gt;"")*ISNUMBER(SEARCH(" "&amp;Q14:Q474&amp;" "," "&amp;L265&amp;" "))))),""))</f>
        <v/>
      </c>
      <c r="F265" s="287" t="str">
        <f t="shared" si="49"/>
        <v/>
      </c>
      <c r="G265" s="287" t="str">
        <f t="shared" si="50"/>
        <v/>
      </c>
      <c r="H265" s="287" t="str">
        <f t="shared" si="51"/>
        <v/>
      </c>
      <c r="I265" s="287" t="str">
        <f t="shared" si="43"/>
        <v/>
      </c>
      <c r="J265" s="287" t="str">
        <f t="shared" si="44"/>
        <v/>
      </c>
      <c r="K265" s="287" t="str">
        <f t="shared" si="52"/>
        <v/>
      </c>
      <c r="L265" s="287" t="str">
        <f t="shared" si="45"/>
        <v/>
      </c>
      <c r="M265" s="287" t="str">
        <f t="shared" si="53"/>
        <v/>
      </c>
      <c r="N265" s="287" t="str">
        <f t="shared" si="46"/>
        <v/>
      </c>
      <c r="O265" s="287" t="str">
        <f t="shared" si="47"/>
        <v/>
      </c>
      <c r="P265" s="293"/>
      <c r="Q265" s="285" t="str">
        <f t="shared" si="48"/>
        <v/>
      </c>
      <c r="R265" s="284" t="s">
        <v>291</v>
      </c>
      <c r="S265" s="292"/>
      <c r="AD265" s="3">
        <v>1</v>
      </c>
    </row>
    <row r="266" spans="1:30" ht="21" customHeight="1">
      <c r="A266" s="2"/>
      <c r="B266" s="294">
        <v>253</v>
      </c>
      <c r="C266" s="290"/>
      <c r="D266" s="289" t="str">
        <f t="shared" si="42"/>
        <v/>
      </c>
      <c r="E266" s="288" t="str" cm="1">
        <f t="array" ref="E266">IF(L266="","",IFERROR(_xlfn.TEXTJOIN(" • ",TRUE,_xlfn.UNIQUE(_xlfn._xlws.FILTER("⚠ "&amp;S14:S474,(Q14:Q474&lt;&gt;"")*ISNUMBER(SEARCH(" "&amp;Q14:Q474&amp;" "," "&amp;L266&amp;" "))))),""))</f>
        <v/>
      </c>
      <c r="F266" s="287" t="str">
        <f t="shared" si="49"/>
        <v/>
      </c>
      <c r="G266" s="287" t="str">
        <f t="shared" si="50"/>
        <v/>
      </c>
      <c r="H266" s="287" t="str">
        <f t="shared" si="51"/>
        <v/>
      </c>
      <c r="I266" s="287" t="str">
        <f t="shared" si="43"/>
        <v/>
      </c>
      <c r="J266" s="287" t="str">
        <f t="shared" si="44"/>
        <v/>
      </c>
      <c r="K266" s="287" t="str">
        <f t="shared" si="52"/>
        <v/>
      </c>
      <c r="L266" s="287" t="str">
        <f t="shared" si="45"/>
        <v/>
      </c>
      <c r="M266" s="287" t="str">
        <f t="shared" si="53"/>
        <v/>
      </c>
      <c r="N266" s="287" t="str">
        <f t="shared" si="46"/>
        <v/>
      </c>
      <c r="O266" s="287" t="str">
        <f t="shared" si="47"/>
        <v/>
      </c>
      <c r="P266" s="293"/>
      <c r="Q266" s="285" t="str">
        <f t="shared" si="48"/>
        <v/>
      </c>
      <c r="R266" s="284" t="s">
        <v>291</v>
      </c>
      <c r="S266" s="292"/>
      <c r="AD266" s="3">
        <v>1</v>
      </c>
    </row>
    <row r="267" spans="1:30" ht="21" customHeight="1">
      <c r="A267" s="2"/>
      <c r="B267" s="294">
        <v>254</v>
      </c>
      <c r="C267" s="290"/>
      <c r="D267" s="289" t="str">
        <f t="shared" si="42"/>
        <v/>
      </c>
      <c r="E267" s="288" t="str" cm="1">
        <f t="array" ref="E267">IF(L267="","",IFERROR(_xlfn.TEXTJOIN(" • ",TRUE,_xlfn.UNIQUE(_xlfn._xlws.FILTER("⚠ "&amp;S14:S474,(Q14:Q474&lt;&gt;"")*ISNUMBER(SEARCH(" "&amp;Q14:Q474&amp;" "," "&amp;L267&amp;" "))))),""))</f>
        <v/>
      </c>
      <c r="F267" s="287" t="str">
        <f t="shared" si="49"/>
        <v/>
      </c>
      <c r="G267" s="287" t="str">
        <f t="shared" si="50"/>
        <v/>
      </c>
      <c r="H267" s="287" t="str">
        <f t="shared" si="51"/>
        <v/>
      </c>
      <c r="I267" s="287" t="str">
        <f t="shared" si="43"/>
        <v/>
      </c>
      <c r="J267" s="287" t="str">
        <f t="shared" si="44"/>
        <v/>
      </c>
      <c r="K267" s="287" t="str">
        <f t="shared" si="52"/>
        <v/>
      </c>
      <c r="L267" s="287" t="str">
        <f t="shared" si="45"/>
        <v/>
      </c>
      <c r="M267" s="287" t="str">
        <f t="shared" si="53"/>
        <v/>
      </c>
      <c r="N267" s="287" t="str">
        <f t="shared" si="46"/>
        <v/>
      </c>
      <c r="O267" s="287" t="str">
        <f t="shared" si="47"/>
        <v/>
      </c>
      <c r="P267" s="293"/>
      <c r="Q267" s="285" t="str">
        <f t="shared" si="48"/>
        <v/>
      </c>
      <c r="R267" s="284" t="s">
        <v>291</v>
      </c>
      <c r="S267" s="292"/>
      <c r="AD267" s="3">
        <v>1</v>
      </c>
    </row>
    <row r="268" spans="1:30" ht="21" customHeight="1">
      <c r="A268" s="2"/>
      <c r="B268" s="294">
        <v>255</v>
      </c>
      <c r="C268" s="290"/>
      <c r="D268" s="289" t="str">
        <f t="shared" si="42"/>
        <v/>
      </c>
      <c r="E268" s="288" t="str" cm="1">
        <f t="array" ref="E268">IF(L268="","",IFERROR(_xlfn.TEXTJOIN(" • ",TRUE,_xlfn.UNIQUE(_xlfn._xlws.FILTER("⚠ "&amp;S14:S474,(Q14:Q474&lt;&gt;"")*ISNUMBER(SEARCH(" "&amp;Q14:Q474&amp;" "," "&amp;L268&amp;" "))))),""))</f>
        <v/>
      </c>
      <c r="F268" s="287" t="str">
        <f t="shared" si="49"/>
        <v/>
      </c>
      <c r="G268" s="287" t="str">
        <f t="shared" si="50"/>
        <v/>
      </c>
      <c r="H268" s="287" t="str">
        <f t="shared" si="51"/>
        <v/>
      </c>
      <c r="I268" s="287" t="str">
        <f t="shared" si="43"/>
        <v/>
      </c>
      <c r="J268" s="287" t="str">
        <f t="shared" si="44"/>
        <v/>
      </c>
      <c r="K268" s="287" t="str">
        <f t="shared" si="52"/>
        <v/>
      </c>
      <c r="L268" s="287" t="str">
        <f t="shared" si="45"/>
        <v/>
      </c>
      <c r="M268" s="287" t="str">
        <f t="shared" si="53"/>
        <v/>
      </c>
      <c r="N268" s="287" t="str">
        <f t="shared" si="46"/>
        <v/>
      </c>
      <c r="O268" s="287" t="str">
        <f t="shared" si="47"/>
        <v/>
      </c>
      <c r="P268" s="293"/>
      <c r="Q268" s="285" t="str">
        <f t="shared" si="48"/>
        <v/>
      </c>
      <c r="R268" s="284" t="s">
        <v>291</v>
      </c>
      <c r="S268" s="292"/>
      <c r="AD268" s="3">
        <v>1</v>
      </c>
    </row>
    <row r="269" spans="1:30" ht="21" customHeight="1">
      <c r="A269" s="2"/>
      <c r="B269" s="294">
        <v>256</v>
      </c>
      <c r="C269" s="290"/>
      <c r="D269" s="289" t="str">
        <f t="shared" si="42"/>
        <v/>
      </c>
      <c r="E269" s="288" t="str" cm="1">
        <f t="array" ref="E269">IF(L269="","",IFERROR(_xlfn.TEXTJOIN(" • ",TRUE,_xlfn.UNIQUE(_xlfn._xlws.FILTER("⚠ "&amp;S14:S474,(Q14:Q474&lt;&gt;"")*ISNUMBER(SEARCH(" "&amp;Q14:Q474&amp;" "," "&amp;L269&amp;" "))))),""))</f>
        <v/>
      </c>
      <c r="F269" s="287" t="str">
        <f t="shared" si="49"/>
        <v/>
      </c>
      <c r="G269" s="287" t="str">
        <f t="shared" si="50"/>
        <v/>
      </c>
      <c r="H269" s="287" t="str">
        <f t="shared" si="51"/>
        <v/>
      </c>
      <c r="I269" s="287" t="str">
        <f t="shared" si="43"/>
        <v/>
      </c>
      <c r="J269" s="287" t="str">
        <f t="shared" si="44"/>
        <v/>
      </c>
      <c r="K269" s="287" t="str">
        <f t="shared" si="52"/>
        <v/>
      </c>
      <c r="L269" s="287" t="str">
        <f t="shared" si="45"/>
        <v/>
      </c>
      <c r="M269" s="287" t="str">
        <f t="shared" si="53"/>
        <v/>
      </c>
      <c r="N269" s="287" t="str">
        <f t="shared" si="46"/>
        <v/>
      </c>
      <c r="O269" s="287" t="str">
        <f t="shared" si="47"/>
        <v/>
      </c>
      <c r="P269" s="293"/>
      <c r="Q269" s="285" t="str">
        <f t="shared" si="48"/>
        <v/>
      </c>
      <c r="R269" s="284" t="s">
        <v>291</v>
      </c>
      <c r="S269" s="292"/>
      <c r="AD269" s="3">
        <v>1</v>
      </c>
    </row>
    <row r="270" spans="1:30" ht="21" customHeight="1">
      <c r="A270" s="2"/>
      <c r="B270" s="294">
        <v>257</v>
      </c>
      <c r="C270" s="290"/>
      <c r="D270" s="289" t="str">
        <f t="shared" ref="D270:D333" si="54">IF(C270="","",IF(E270="",C270,C270&amp;" *"))</f>
        <v/>
      </c>
      <c r="E270" s="288" t="str" cm="1">
        <f t="array" ref="E270">IF(L270="","",IFERROR(_xlfn.TEXTJOIN(" • ",TRUE,_xlfn.UNIQUE(_xlfn._xlws.FILTER("⚠ "&amp;S14:S474,(Q14:Q474&lt;&gt;"")*ISNUMBER(SEARCH(" "&amp;Q14:Q474&amp;" "," "&amp;L270&amp;" "))))),""))</f>
        <v/>
      </c>
      <c r="F270" s="287" t="str">
        <f t="shared" si="49"/>
        <v/>
      </c>
      <c r="G270" s="287" t="str">
        <f t="shared" si="50"/>
        <v/>
      </c>
      <c r="H270" s="287" t="str">
        <f t="shared" si="51"/>
        <v/>
      </c>
      <c r="I270" s="287" t="str">
        <f t="shared" ref="I270:I333" si="55">IF(H270="","",SUBSTITUTE(SUBSTITUTE(SUBSTITUTE(SUBSTITUTE(SUBSTITUTE(SUBSTITUTE(SUBSTITUTE(SUBSTITUTE(H270,"è","e"),"é","e"),"ê","e"),"ë","e"),"ì","i"),"í","i"),"î","i"),"ï","i"))</f>
        <v/>
      </c>
      <c r="J270" s="287" t="str">
        <f t="shared" ref="J270:J333" si="56">IF(I270="","",TRIM(SUBSTITUTE(SUBSTITUTE(SUBSTITUTE(SUBSTITUTE(SUBSTITUTE(SUBSTITUTE(SUBSTITUTE(SUBSTITUTE(SUBSTITUTE(SUBSTITUTE(SUBSTITUTE(SUBSTITUTE(I270,"ò","o"),"ó","o"),"ô","o"),"ö","o"),"õ","o"),"ù","u"),"ú","u"),"û","u"),"ü","u"),"ý","y"),"ÿ","y"),"ñ","n")))</f>
        <v/>
      </c>
      <c r="K270" s="287" t="str">
        <f t="shared" si="52"/>
        <v/>
      </c>
      <c r="L270" s="287" t="str">
        <f t="shared" ref="L270:L333" si="57">IF(C270="","",LOWER(TRIM(CLEAN(SUBSTITUTE(SUBSTITUTE(SUBSTITUTE(SUBSTITUTE(SUBSTITUTE(SUBSTITUTE(SUBSTITUTE(SUBSTITUTE(SUBSTITUTE(SUBSTITUTE(SUBSTITUTE(SUBSTITUTE(SUBSTITUTE(SUBSTITUTE(SUBSTITUTE(SUBSTITUTE(SUBSTITUTE(SUBSTITUTE(SUBSTITUTE(SUBSTITUTE(SUBSTITUTE(SUBSTITUTE(C270,CHAR(160)," "),CHAR(9)," "),CHAR(10)," "),CHAR(13)," "),"—"," "),"–"," "),"’"," "),"'"," "),""""," "),","," "),"."," "),";"," "),":"," "),"!"," "),"?"," "),"…"," "),"/"," "),"-"," "),"("," "),")"," "),"«"," "),"»"," ")))))</f>
        <v/>
      </c>
      <c r="M270" s="287" t="str">
        <f t="shared" si="53"/>
        <v/>
      </c>
      <c r="N270" s="287" t="str">
        <f t="shared" ref="N270:N333" si="58">IF(M270="","",SUBSTITUTE(SUBSTITUTE(SUBSTITUTE(SUBSTITUTE(SUBSTITUTE(SUBSTITUTE(SUBSTITUTE(SUBSTITUTE(M270,"è","e"),"é","e"),"ê","e"),"ë","e"),"ì","i"),"í","i"),"î","i"),"ï","i"))</f>
        <v/>
      </c>
      <c r="O270" s="287" t="str">
        <f t="shared" ref="O270:O333" si="59">IF(N270="","",TRIM(SUBSTITUTE(SUBSTITUTE(SUBSTITUTE(SUBSTITUTE(SUBSTITUTE(SUBSTITUTE(SUBSTITUTE(SUBSTITUTE(SUBSTITUTE(SUBSTITUTE(SUBSTITUTE(SUBSTITUTE(N270,"ò","o"),"ó","o"),"ô","o"),"ö","o"),"õ","o"),"ù","u"),"ú","u"),"û","u"),"ü","u"),"ý","y"),"ÿ","y"),"ñ","n")))</f>
        <v/>
      </c>
      <c r="P270" s="293"/>
      <c r="Q270" s="285" t="str">
        <f t="shared" ref="Q270:Q333" si="60">IF(P270="","",LOWER(TRIM(CLEAN(SUBSTITUTE(SUBSTITUTE(SUBSTITUTE(SUBSTITUTE(SUBSTITUTE(SUBSTITUTE(SUBSTITUTE(SUBSTITUTE(SUBSTITUTE(SUBSTITUTE(SUBSTITUTE(SUBSTITUTE(SUBSTITUTE(SUBSTITUTE(SUBSTITUTE(SUBSTITUTE(SUBSTITUTE(SUBSTITUTE(SUBSTITUTE(SUBSTITUTE(SUBSTITUTE(SUBSTITUTE(P270,CHAR(160)," "),CHAR(9)," "),CHAR(10)," "),CHAR(13)," "),"—"," "),"–"," "),"’"," "),"'"," "),""""," "),","," "),"."," "),";"," "),":"," "),"!"," "),"?"," "),"…"," "),"/"," "),"-"," "),"("," "),")"," "),"«"," "),"»"," ")))))</f>
        <v/>
      </c>
      <c r="R270" s="284" t="s">
        <v>291</v>
      </c>
      <c r="S270" s="292"/>
      <c r="AD270" s="3">
        <v>1</v>
      </c>
    </row>
    <row r="271" spans="1:30" ht="21" customHeight="1">
      <c r="A271" s="2"/>
      <c r="B271" s="294">
        <v>258</v>
      </c>
      <c r="C271" s="290"/>
      <c r="D271" s="289" t="str">
        <f t="shared" si="54"/>
        <v/>
      </c>
      <c r="E271" s="288" t="str" cm="1">
        <f t="array" ref="E271">IF(L271="","",IFERROR(_xlfn.TEXTJOIN(" • ",TRUE,_xlfn.UNIQUE(_xlfn._xlws.FILTER("⚠ "&amp;S14:S474,(Q14:Q474&lt;&gt;"")*ISNUMBER(SEARCH(" "&amp;Q14:Q474&amp;" "," "&amp;L271&amp;" "))))),""))</f>
        <v/>
      </c>
      <c r="F271" s="287" t="str">
        <f t="shared" si="49"/>
        <v/>
      </c>
      <c r="G271" s="287" t="str">
        <f t="shared" si="50"/>
        <v/>
      </c>
      <c r="H271" s="287" t="str">
        <f t="shared" si="51"/>
        <v/>
      </c>
      <c r="I271" s="287" t="str">
        <f t="shared" si="55"/>
        <v/>
      </c>
      <c r="J271" s="287" t="str">
        <f t="shared" si="56"/>
        <v/>
      </c>
      <c r="K271" s="287" t="str">
        <f t="shared" si="52"/>
        <v/>
      </c>
      <c r="L271" s="287" t="str">
        <f t="shared" si="57"/>
        <v/>
      </c>
      <c r="M271" s="287" t="str">
        <f t="shared" si="53"/>
        <v/>
      </c>
      <c r="N271" s="287" t="str">
        <f t="shared" si="58"/>
        <v/>
      </c>
      <c r="O271" s="287" t="str">
        <f t="shared" si="59"/>
        <v/>
      </c>
      <c r="P271" s="293"/>
      <c r="Q271" s="285" t="str">
        <f t="shared" si="60"/>
        <v/>
      </c>
      <c r="R271" s="284" t="s">
        <v>291</v>
      </c>
      <c r="S271" s="292"/>
      <c r="AD271" s="3">
        <v>1</v>
      </c>
    </row>
    <row r="272" spans="1:30" ht="21" customHeight="1">
      <c r="A272" s="2"/>
      <c r="B272" s="294">
        <v>259</v>
      </c>
      <c r="C272" s="290"/>
      <c r="D272" s="289" t="str">
        <f t="shared" si="54"/>
        <v/>
      </c>
      <c r="E272" s="288" t="str" cm="1">
        <f t="array" ref="E272">IF(L272="","",IFERROR(_xlfn.TEXTJOIN(" • ",TRUE,_xlfn.UNIQUE(_xlfn._xlws.FILTER("⚠ "&amp;S14:S474,(Q14:Q474&lt;&gt;"")*ISNUMBER(SEARCH(" "&amp;Q14:Q474&amp;" "," "&amp;L272&amp;" "))))),""))</f>
        <v/>
      </c>
      <c r="F272" s="287" t="str">
        <f t="shared" ref="F272:F335" si="61">IF(Q272="","",O272)</f>
        <v/>
      </c>
      <c r="G272" s="287" t="str">
        <f t="shared" ref="G272:G335" si="62">IF(S272="","",R272&amp;" "&amp;S272)</f>
        <v/>
      </c>
      <c r="H272" s="287" t="str">
        <f t="shared" ref="H272:H335" si="63">IF(L272="","",SUBSTITUTE(SUBSTITUTE(SUBSTITUTE(SUBSTITUTE(SUBSTITUTE(SUBSTITUTE(SUBSTITUTE(SUBSTITUTE(SUBSTITUTE(LOWER(L272),"œ","oe"),"æ","ae"),"à","a"),"â","a"),"ä","a"),"á","a"),"ã","a"),"å","a"),"ç","c"))</f>
        <v/>
      </c>
      <c r="I272" s="287" t="str">
        <f t="shared" si="55"/>
        <v/>
      </c>
      <c r="J272" s="287" t="str">
        <f t="shared" si="56"/>
        <v/>
      </c>
      <c r="K272" s="287" t="str">
        <f t="shared" ref="K272:K335" si="64">IF(L272="","",J272)</f>
        <v/>
      </c>
      <c r="L272" s="287" t="str">
        <f t="shared" si="57"/>
        <v/>
      </c>
      <c r="M272" s="287" t="str">
        <f t="shared" ref="M272:M335" si="65">IF(Q272="","",SUBSTITUTE(SUBSTITUTE(SUBSTITUTE(SUBSTITUTE(SUBSTITUTE(SUBSTITUTE(SUBSTITUTE(SUBSTITUTE(SUBSTITUTE(LOWER(Q272),"œ","oe"),"æ","ae"),"à","a"),"â","a"),"ä","a"),"á","a"),"ã","a"),"å","a"),"ç","c"))</f>
        <v/>
      </c>
      <c r="N272" s="287" t="str">
        <f t="shared" si="58"/>
        <v/>
      </c>
      <c r="O272" s="287" t="str">
        <f t="shared" si="59"/>
        <v/>
      </c>
      <c r="P272" s="293"/>
      <c r="Q272" s="285" t="str">
        <f t="shared" si="60"/>
        <v/>
      </c>
      <c r="R272" s="284" t="s">
        <v>291</v>
      </c>
      <c r="S272" s="292"/>
      <c r="AD272" s="3">
        <v>1</v>
      </c>
    </row>
    <row r="273" spans="1:30" ht="21" customHeight="1">
      <c r="A273" s="2"/>
      <c r="B273" s="294">
        <v>260</v>
      </c>
      <c r="C273" s="290"/>
      <c r="D273" s="289" t="str">
        <f t="shared" si="54"/>
        <v/>
      </c>
      <c r="E273" s="288" t="str" cm="1">
        <f t="array" ref="E273">IF(L273="","",IFERROR(_xlfn.TEXTJOIN(" • ",TRUE,_xlfn.UNIQUE(_xlfn._xlws.FILTER("⚠ "&amp;S14:S474,(Q14:Q474&lt;&gt;"")*ISNUMBER(SEARCH(" "&amp;Q14:Q474&amp;" "," "&amp;L273&amp;" "))))),""))</f>
        <v/>
      </c>
      <c r="F273" s="287" t="str">
        <f t="shared" si="61"/>
        <v/>
      </c>
      <c r="G273" s="287" t="str">
        <f t="shared" si="62"/>
        <v/>
      </c>
      <c r="H273" s="287" t="str">
        <f t="shared" si="63"/>
        <v/>
      </c>
      <c r="I273" s="287" t="str">
        <f t="shared" si="55"/>
        <v/>
      </c>
      <c r="J273" s="287" t="str">
        <f t="shared" si="56"/>
        <v/>
      </c>
      <c r="K273" s="287" t="str">
        <f t="shared" si="64"/>
        <v/>
      </c>
      <c r="L273" s="287" t="str">
        <f t="shared" si="57"/>
        <v/>
      </c>
      <c r="M273" s="287" t="str">
        <f t="shared" si="65"/>
        <v/>
      </c>
      <c r="N273" s="287" t="str">
        <f t="shared" si="58"/>
        <v/>
      </c>
      <c r="O273" s="287" t="str">
        <f t="shared" si="59"/>
        <v/>
      </c>
      <c r="P273" s="293"/>
      <c r="Q273" s="285" t="str">
        <f t="shared" si="60"/>
        <v/>
      </c>
      <c r="R273" s="284" t="s">
        <v>291</v>
      </c>
      <c r="S273" s="292"/>
      <c r="AD273" s="3">
        <v>1</v>
      </c>
    </row>
    <row r="274" spans="1:30" ht="21" customHeight="1">
      <c r="A274" s="2"/>
      <c r="B274" s="294">
        <v>261</v>
      </c>
      <c r="C274" s="290"/>
      <c r="D274" s="289" t="str">
        <f t="shared" si="54"/>
        <v/>
      </c>
      <c r="E274" s="288" t="str" cm="1">
        <f t="array" ref="E274">IF(L274="","",IFERROR(_xlfn.TEXTJOIN(" • ",TRUE,_xlfn.UNIQUE(_xlfn._xlws.FILTER("⚠ "&amp;S14:S474,(Q14:Q474&lt;&gt;"")*ISNUMBER(SEARCH(" "&amp;Q14:Q474&amp;" "," "&amp;L274&amp;" "))))),""))</f>
        <v/>
      </c>
      <c r="F274" s="287" t="str">
        <f t="shared" si="61"/>
        <v/>
      </c>
      <c r="G274" s="287" t="str">
        <f t="shared" si="62"/>
        <v/>
      </c>
      <c r="H274" s="287" t="str">
        <f t="shared" si="63"/>
        <v/>
      </c>
      <c r="I274" s="287" t="str">
        <f t="shared" si="55"/>
        <v/>
      </c>
      <c r="J274" s="287" t="str">
        <f t="shared" si="56"/>
        <v/>
      </c>
      <c r="K274" s="287" t="str">
        <f t="shared" si="64"/>
        <v/>
      </c>
      <c r="L274" s="287" t="str">
        <f t="shared" si="57"/>
        <v/>
      </c>
      <c r="M274" s="287" t="str">
        <f t="shared" si="65"/>
        <v/>
      </c>
      <c r="N274" s="287" t="str">
        <f t="shared" si="58"/>
        <v/>
      </c>
      <c r="O274" s="287" t="str">
        <f t="shared" si="59"/>
        <v/>
      </c>
      <c r="P274" s="293"/>
      <c r="Q274" s="285" t="str">
        <f t="shared" si="60"/>
        <v/>
      </c>
      <c r="R274" s="284" t="s">
        <v>291</v>
      </c>
      <c r="S274" s="292"/>
      <c r="AD274" s="3">
        <v>1</v>
      </c>
    </row>
    <row r="275" spans="1:30" ht="21" customHeight="1">
      <c r="A275" s="2"/>
      <c r="B275" s="294">
        <v>262</v>
      </c>
      <c r="C275" s="290"/>
      <c r="D275" s="289" t="str">
        <f t="shared" si="54"/>
        <v/>
      </c>
      <c r="E275" s="288" t="str" cm="1">
        <f t="array" ref="E275">IF(L275="","",IFERROR(_xlfn.TEXTJOIN(" • ",TRUE,_xlfn.UNIQUE(_xlfn._xlws.FILTER("⚠ "&amp;S14:S474,(Q14:Q474&lt;&gt;"")*ISNUMBER(SEARCH(" "&amp;Q14:Q474&amp;" "," "&amp;L275&amp;" "))))),""))</f>
        <v/>
      </c>
      <c r="F275" s="287" t="str">
        <f t="shared" si="61"/>
        <v/>
      </c>
      <c r="G275" s="287" t="str">
        <f t="shared" si="62"/>
        <v/>
      </c>
      <c r="H275" s="287" t="str">
        <f t="shared" si="63"/>
        <v/>
      </c>
      <c r="I275" s="287" t="str">
        <f t="shared" si="55"/>
        <v/>
      </c>
      <c r="J275" s="287" t="str">
        <f t="shared" si="56"/>
        <v/>
      </c>
      <c r="K275" s="287" t="str">
        <f t="shared" si="64"/>
        <v/>
      </c>
      <c r="L275" s="287" t="str">
        <f t="shared" si="57"/>
        <v/>
      </c>
      <c r="M275" s="287" t="str">
        <f t="shared" si="65"/>
        <v/>
      </c>
      <c r="N275" s="287" t="str">
        <f t="shared" si="58"/>
        <v/>
      </c>
      <c r="O275" s="287" t="str">
        <f t="shared" si="59"/>
        <v/>
      </c>
      <c r="P275" s="293"/>
      <c r="Q275" s="285" t="str">
        <f t="shared" si="60"/>
        <v/>
      </c>
      <c r="R275" s="284" t="s">
        <v>291</v>
      </c>
      <c r="S275" s="292"/>
      <c r="AD275" s="3">
        <v>1</v>
      </c>
    </row>
    <row r="276" spans="1:30" ht="21" customHeight="1">
      <c r="A276" s="2"/>
      <c r="B276" s="294">
        <v>263</v>
      </c>
      <c r="C276" s="290"/>
      <c r="D276" s="289" t="str">
        <f t="shared" si="54"/>
        <v/>
      </c>
      <c r="E276" s="288" t="str" cm="1">
        <f t="array" ref="E276">IF(L276="","",IFERROR(_xlfn.TEXTJOIN(" • ",TRUE,_xlfn.UNIQUE(_xlfn._xlws.FILTER("⚠ "&amp;S14:S474,(Q14:Q474&lt;&gt;"")*ISNUMBER(SEARCH(" "&amp;Q14:Q474&amp;" "," "&amp;L276&amp;" "))))),""))</f>
        <v/>
      </c>
      <c r="F276" s="287" t="str">
        <f t="shared" si="61"/>
        <v/>
      </c>
      <c r="G276" s="287" t="str">
        <f t="shared" si="62"/>
        <v/>
      </c>
      <c r="H276" s="287" t="str">
        <f t="shared" si="63"/>
        <v/>
      </c>
      <c r="I276" s="287" t="str">
        <f t="shared" si="55"/>
        <v/>
      </c>
      <c r="J276" s="287" t="str">
        <f t="shared" si="56"/>
        <v/>
      </c>
      <c r="K276" s="287" t="str">
        <f t="shared" si="64"/>
        <v/>
      </c>
      <c r="L276" s="287" t="str">
        <f t="shared" si="57"/>
        <v/>
      </c>
      <c r="M276" s="287" t="str">
        <f t="shared" si="65"/>
        <v/>
      </c>
      <c r="N276" s="287" t="str">
        <f t="shared" si="58"/>
        <v/>
      </c>
      <c r="O276" s="287" t="str">
        <f t="shared" si="59"/>
        <v/>
      </c>
      <c r="P276" s="293"/>
      <c r="Q276" s="285" t="str">
        <f t="shared" si="60"/>
        <v/>
      </c>
      <c r="R276" s="284" t="s">
        <v>291</v>
      </c>
      <c r="S276" s="292"/>
      <c r="AD276" s="3">
        <v>1</v>
      </c>
    </row>
    <row r="277" spans="1:30" ht="21" customHeight="1">
      <c r="A277" s="2"/>
      <c r="B277" s="294">
        <v>264</v>
      </c>
      <c r="C277" s="290"/>
      <c r="D277" s="289" t="str">
        <f t="shared" si="54"/>
        <v/>
      </c>
      <c r="E277" s="288" t="str" cm="1">
        <f t="array" ref="E277">IF(L277="","",IFERROR(_xlfn.TEXTJOIN(" • ",TRUE,_xlfn.UNIQUE(_xlfn._xlws.FILTER("⚠ "&amp;S14:S474,(Q14:Q474&lt;&gt;"")*ISNUMBER(SEARCH(" "&amp;Q14:Q474&amp;" "," "&amp;L277&amp;" "))))),""))</f>
        <v/>
      </c>
      <c r="F277" s="287" t="str">
        <f t="shared" si="61"/>
        <v/>
      </c>
      <c r="G277" s="287" t="str">
        <f t="shared" si="62"/>
        <v/>
      </c>
      <c r="H277" s="287" t="str">
        <f t="shared" si="63"/>
        <v/>
      </c>
      <c r="I277" s="287" t="str">
        <f t="shared" si="55"/>
        <v/>
      </c>
      <c r="J277" s="287" t="str">
        <f t="shared" si="56"/>
        <v/>
      </c>
      <c r="K277" s="287" t="str">
        <f t="shared" si="64"/>
        <v/>
      </c>
      <c r="L277" s="287" t="str">
        <f t="shared" si="57"/>
        <v/>
      </c>
      <c r="M277" s="287" t="str">
        <f t="shared" si="65"/>
        <v/>
      </c>
      <c r="N277" s="287" t="str">
        <f t="shared" si="58"/>
        <v/>
      </c>
      <c r="O277" s="287" t="str">
        <f t="shared" si="59"/>
        <v/>
      </c>
      <c r="P277" s="293"/>
      <c r="Q277" s="285" t="str">
        <f t="shared" si="60"/>
        <v/>
      </c>
      <c r="R277" s="284" t="s">
        <v>291</v>
      </c>
      <c r="S277" s="292"/>
      <c r="AD277" s="3">
        <v>1</v>
      </c>
    </row>
    <row r="278" spans="1:30" ht="21" customHeight="1">
      <c r="A278" s="2"/>
      <c r="B278" s="294">
        <v>265</v>
      </c>
      <c r="C278" s="290"/>
      <c r="D278" s="289" t="str">
        <f t="shared" si="54"/>
        <v/>
      </c>
      <c r="E278" s="288" t="str" cm="1">
        <f t="array" ref="E278">IF(L278="","",IFERROR(_xlfn.TEXTJOIN(" • ",TRUE,_xlfn.UNIQUE(_xlfn._xlws.FILTER("⚠ "&amp;S14:S474,(Q14:Q474&lt;&gt;"")*ISNUMBER(SEARCH(" "&amp;Q14:Q474&amp;" "," "&amp;L278&amp;" "))))),""))</f>
        <v/>
      </c>
      <c r="F278" s="287" t="str">
        <f t="shared" si="61"/>
        <v/>
      </c>
      <c r="G278" s="287" t="str">
        <f t="shared" si="62"/>
        <v/>
      </c>
      <c r="H278" s="287" t="str">
        <f t="shared" si="63"/>
        <v/>
      </c>
      <c r="I278" s="287" t="str">
        <f t="shared" si="55"/>
        <v/>
      </c>
      <c r="J278" s="287" t="str">
        <f t="shared" si="56"/>
        <v/>
      </c>
      <c r="K278" s="287" t="str">
        <f t="shared" si="64"/>
        <v/>
      </c>
      <c r="L278" s="287" t="str">
        <f t="shared" si="57"/>
        <v/>
      </c>
      <c r="M278" s="287" t="str">
        <f t="shared" si="65"/>
        <v/>
      </c>
      <c r="N278" s="287" t="str">
        <f t="shared" si="58"/>
        <v/>
      </c>
      <c r="O278" s="287" t="str">
        <f t="shared" si="59"/>
        <v/>
      </c>
      <c r="P278" s="293"/>
      <c r="Q278" s="285" t="str">
        <f t="shared" si="60"/>
        <v/>
      </c>
      <c r="R278" s="284" t="s">
        <v>291</v>
      </c>
      <c r="S278" s="292"/>
      <c r="AD278" s="3">
        <v>1</v>
      </c>
    </row>
    <row r="279" spans="1:30" ht="21" customHeight="1">
      <c r="A279" s="2"/>
      <c r="B279" s="294">
        <v>266</v>
      </c>
      <c r="C279" s="290"/>
      <c r="D279" s="289" t="str">
        <f t="shared" si="54"/>
        <v/>
      </c>
      <c r="E279" s="288" t="str" cm="1">
        <f t="array" ref="E279">IF(L279="","",IFERROR(_xlfn.TEXTJOIN(" • ",TRUE,_xlfn.UNIQUE(_xlfn._xlws.FILTER("⚠ "&amp;S14:S474,(Q14:Q474&lt;&gt;"")*ISNUMBER(SEARCH(" "&amp;Q14:Q474&amp;" "," "&amp;L279&amp;" "))))),""))</f>
        <v/>
      </c>
      <c r="F279" s="287" t="str">
        <f t="shared" si="61"/>
        <v/>
      </c>
      <c r="G279" s="287" t="str">
        <f t="shared" si="62"/>
        <v/>
      </c>
      <c r="H279" s="287" t="str">
        <f t="shared" si="63"/>
        <v/>
      </c>
      <c r="I279" s="287" t="str">
        <f t="shared" si="55"/>
        <v/>
      </c>
      <c r="J279" s="287" t="str">
        <f t="shared" si="56"/>
        <v/>
      </c>
      <c r="K279" s="287" t="str">
        <f t="shared" si="64"/>
        <v/>
      </c>
      <c r="L279" s="287" t="str">
        <f t="shared" si="57"/>
        <v/>
      </c>
      <c r="M279" s="287" t="str">
        <f t="shared" si="65"/>
        <v/>
      </c>
      <c r="N279" s="287" t="str">
        <f t="shared" si="58"/>
        <v/>
      </c>
      <c r="O279" s="287" t="str">
        <f t="shared" si="59"/>
        <v/>
      </c>
      <c r="P279" s="293"/>
      <c r="Q279" s="285" t="str">
        <f t="shared" si="60"/>
        <v/>
      </c>
      <c r="R279" s="284" t="s">
        <v>291</v>
      </c>
      <c r="S279" s="292"/>
      <c r="AD279" s="3">
        <v>1</v>
      </c>
    </row>
    <row r="280" spans="1:30" ht="21" customHeight="1">
      <c r="A280" s="2"/>
      <c r="B280" s="294">
        <v>267</v>
      </c>
      <c r="C280" s="290"/>
      <c r="D280" s="289" t="str">
        <f t="shared" si="54"/>
        <v/>
      </c>
      <c r="E280" s="288" t="str" cm="1">
        <f t="array" ref="E280">IF(L280="","",IFERROR(_xlfn.TEXTJOIN(" • ",TRUE,_xlfn.UNIQUE(_xlfn._xlws.FILTER("⚠ "&amp;S14:S474,(Q14:Q474&lt;&gt;"")*ISNUMBER(SEARCH(" "&amp;Q14:Q474&amp;" "," "&amp;L280&amp;" "))))),""))</f>
        <v/>
      </c>
      <c r="F280" s="287" t="str">
        <f t="shared" si="61"/>
        <v/>
      </c>
      <c r="G280" s="287" t="str">
        <f t="shared" si="62"/>
        <v/>
      </c>
      <c r="H280" s="287" t="str">
        <f t="shared" si="63"/>
        <v/>
      </c>
      <c r="I280" s="287" t="str">
        <f t="shared" si="55"/>
        <v/>
      </c>
      <c r="J280" s="287" t="str">
        <f t="shared" si="56"/>
        <v/>
      </c>
      <c r="K280" s="287" t="str">
        <f t="shared" si="64"/>
        <v/>
      </c>
      <c r="L280" s="287" t="str">
        <f t="shared" si="57"/>
        <v/>
      </c>
      <c r="M280" s="287" t="str">
        <f t="shared" si="65"/>
        <v/>
      </c>
      <c r="N280" s="287" t="str">
        <f t="shared" si="58"/>
        <v/>
      </c>
      <c r="O280" s="287" t="str">
        <f t="shared" si="59"/>
        <v/>
      </c>
      <c r="P280" s="293"/>
      <c r="Q280" s="285" t="str">
        <f t="shared" si="60"/>
        <v/>
      </c>
      <c r="R280" s="284" t="s">
        <v>291</v>
      </c>
      <c r="S280" s="292"/>
      <c r="AD280" s="3">
        <v>1</v>
      </c>
    </row>
    <row r="281" spans="1:30" ht="21" customHeight="1">
      <c r="A281" s="2"/>
      <c r="B281" s="294">
        <v>268</v>
      </c>
      <c r="C281" s="290"/>
      <c r="D281" s="289" t="str">
        <f t="shared" si="54"/>
        <v/>
      </c>
      <c r="E281" s="288" t="str" cm="1">
        <f t="array" ref="E281">IF(L281="","",IFERROR(_xlfn.TEXTJOIN(" • ",TRUE,_xlfn.UNIQUE(_xlfn._xlws.FILTER("⚠ "&amp;S14:S474,(Q14:Q474&lt;&gt;"")*ISNUMBER(SEARCH(" "&amp;Q14:Q474&amp;" "," "&amp;L281&amp;" "))))),""))</f>
        <v/>
      </c>
      <c r="F281" s="287" t="str">
        <f t="shared" si="61"/>
        <v/>
      </c>
      <c r="G281" s="287" t="str">
        <f t="shared" si="62"/>
        <v/>
      </c>
      <c r="H281" s="287" t="str">
        <f t="shared" si="63"/>
        <v/>
      </c>
      <c r="I281" s="287" t="str">
        <f t="shared" si="55"/>
        <v/>
      </c>
      <c r="J281" s="287" t="str">
        <f t="shared" si="56"/>
        <v/>
      </c>
      <c r="K281" s="287" t="str">
        <f t="shared" si="64"/>
        <v/>
      </c>
      <c r="L281" s="287" t="str">
        <f t="shared" si="57"/>
        <v/>
      </c>
      <c r="M281" s="287" t="str">
        <f t="shared" si="65"/>
        <v/>
      </c>
      <c r="N281" s="287" t="str">
        <f t="shared" si="58"/>
        <v/>
      </c>
      <c r="O281" s="287" t="str">
        <f t="shared" si="59"/>
        <v/>
      </c>
      <c r="P281" s="293"/>
      <c r="Q281" s="285" t="str">
        <f t="shared" si="60"/>
        <v/>
      </c>
      <c r="R281" s="284" t="s">
        <v>291</v>
      </c>
      <c r="S281" s="292"/>
      <c r="AD281" s="3">
        <v>1</v>
      </c>
    </row>
    <row r="282" spans="1:30" ht="21" customHeight="1">
      <c r="A282" s="2"/>
      <c r="B282" s="294">
        <v>269</v>
      </c>
      <c r="C282" s="290"/>
      <c r="D282" s="289" t="str">
        <f t="shared" si="54"/>
        <v/>
      </c>
      <c r="E282" s="288" t="str" cm="1">
        <f t="array" ref="E282">IF(L282="","",IFERROR(_xlfn.TEXTJOIN(" • ",TRUE,_xlfn.UNIQUE(_xlfn._xlws.FILTER("⚠ "&amp;S14:S474,(Q14:Q474&lt;&gt;"")*ISNUMBER(SEARCH(" "&amp;Q14:Q474&amp;" "," "&amp;L282&amp;" "))))),""))</f>
        <v/>
      </c>
      <c r="F282" s="287" t="str">
        <f t="shared" si="61"/>
        <v/>
      </c>
      <c r="G282" s="287" t="str">
        <f t="shared" si="62"/>
        <v/>
      </c>
      <c r="H282" s="287" t="str">
        <f t="shared" si="63"/>
        <v/>
      </c>
      <c r="I282" s="287" t="str">
        <f t="shared" si="55"/>
        <v/>
      </c>
      <c r="J282" s="287" t="str">
        <f t="shared" si="56"/>
        <v/>
      </c>
      <c r="K282" s="287" t="str">
        <f t="shared" si="64"/>
        <v/>
      </c>
      <c r="L282" s="287" t="str">
        <f t="shared" si="57"/>
        <v/>
      </c>
      <c r="M282" s="287" t="str">
        <f t="shared" si="65"/>
        <v/>
      </c>
      <c r="N282" s="287" t="str">
        <f t="shared" si="58"/>
        <v/>
      </c>
      <c r="O282" s="287" t="str">
        <f t="shared" si="59"/>
        <v/>
      </c>
      <c r="P282" s="293"/>
      <c r="Q282" s="285" t="str">
        <f t="shared" si="60"/>
        <v/>
      </c>
      <c r="R282" s="284" t="s">
        <v>291</v>
      </c>
      <c r="S282" s="292"/>
      <c r="AD282" s="3">
        <v>1</v>
      </c>
    </row>
    <row r="283" spans="1:30" ht="21" customHeight="1">
      <c r="A283" s="2"/>
      <c r="B283" s="294">
        <v>270</v>
      </c>
      <c r="C283" s="290"/>
      <c r="D283" s="289" t="str">
        <f t="shared" si="54"/>
        <v/>
      </c>
      <c r="E283" s="288" t="str" cm="1">
        <f t="array" ref="E283">IF(L283="","",IFERROR(_xlfn.TEXTJOIN(" • ",TRUE,_xlfn.UNIQUE(_xlfn._xlws.FILTER("⚠ "&amp;S14:S474,(Q14:Q474&lt;&gt;"")*ISNUMBER(SEARCH(" "&amp;Q14:Q474&amp;" "," "&amp;L283&amp;" "))))),""))</f>
        <v/>
      </c>
      <c r="F283" s="287" t="str">
        <f t="shared" si="61"/>
        <v/>
      </c>
      <c r="G283" s="287" t="str">
        <f t="shared" si="62"/>
        <v/>
      </c>
      <c r="H283" s="287" t="str">
        <f t="shared" si="63"/>
        <v/>
      </c>
      <c r="I283" s="287" t="str">
        <f t="shared" si="55"/>
        <v/>
      </c>
      <c r="J283" s="287" t="str">
        <f t="shared" si="56"/>
        <v/>
      </c>
      <c r="K283" s="287" t="str">
        <f t="shared" si="64"/>
        <v/>
      </c>
      <c r="L283" s="287" t="str">
        <f t="shared" si="57"/>
        <v/>
      </c>
      <c r="M283" s="287" t="str">
        <f t="shared" si="65"/>
        <v/>
      </c>
      <c r="N283" s="287" t="str">
        <f t="shared" si="58"/>
        <v/>
      </c>
      <c r="O283" s="287" t="str">
        <f t="shared" si="59"/>
        <v/>
      </c>
      <c r="P283" s="293"/>
      <c r="Q283" s="285" t="str">
        <f t="shared" si="60"/>
        <v/>
      </c>
      <c r="R283" s="284" t="s">
        <v>291</v>
      </c>
      <c r="S283" s="292"/>
      <c r="AD283" s="3">
        <v>1</v>
      </c>
    </row>
    <row r="284" spans="1:30" ht="21" customHeight="1">
      <c r="A284" s="2"/>
      <c r="B284" s="294">
        <v>271</v>
      </c>
      <c r="C284" s="290"/>
      <c r="D284" s="289" t="str">
        <f t="shared" si="54"/>
        <v/>
      </c>
      <c r="E284" s="288" t="str" cm="1">
        <f t="array" ref="E284">IF(L284="","",IFERROR(_xlfn.TEXTJOIN(" • ",TRUE,_xlfn.UNIQUE(_xlfn._xlws.FILTER("⚠ "&amp;S14:S474,(Q14:Q474&lt;&gt;"")*ISNUMBER(SEARCH(" "&amp;Q14:Q474&amp;" "," "&amp;L284&amp;" "))))),""))</f>
        <v/>
      </c>
      <c r="F284" s="287" t="str">
        <f t="shared" si="61"/>
        <v/>
      </c>
      <c r="G284" s="287" t="str">
        <f t="shared" si="62"/>
        <v/>
      </c>
      <c r="H284" s="287" t="str">
        <f t="shared" si="63"/>
        <v/>
      </c>
      <c r="I284" s="287" t="str">
        <f t="shared" si="55"/>
        <v/>
      </c>
      <c r="J284" s="287" t="str">
        <f t="shared" si="56"/>
        <v/>
      </c>
      <c r="K284" s="287" t="str">
        <f t="shared" si="64"/>
        <v/>
      </c>
      <c r="L284" s="287" t="str">
        <f t="shared" si="57"/>
        <v/>
      </c>
      <c r="M284" s="287" t="str">
        <f t="shared" si="65"/>
        <v/>
      </c>
      <c r="N284" s="287" t="str">
        <f t="shared" si="58"/>
        <v/>
      </c>
      <c r="O284" s="287" t="str">
        <f t="shared" si="59"/>
        <v/>
      </c>
      <c r="P284" s="293"/>
      <c r="Q284" s="285" t="str">
        <f t="shared" si="60"/>
        <v/>
      </c>
      <c r="R284" s="284" t="s">
        <v>291</v>
      </c>
      <c r="S284" s="292"/>
      <c r="AD284" s="3">
        <v>1</v>
      </c>
    </row>
    <row r="285" spans="1:30" ht="21" customHeight="1">
      <c r="A285" s="2"/>
      <c r="B285" s="294">
        <v>272</v>
      </c>
      <c r="C285" s="290"/>
      <c r="D285" s="289" t="str">
        <f t="shared" si="54"/>
        <v/>
      </c>
      <c r="E285" s="288" t="str" cm="1">
        <f t="array" ref="E285">IF(L285="","",IFERROR(_xlfn.TEXTJOIN(" • ",TRUE,_xlfn.UNIQUE(_xlfn._xlws.FILTER("⚠ "&amp;S14:S474,(Q14:Q474&lt;&gt;"")*ISNUMBER(SEARCH(" "&amp;Q14:Q474&amp;" "," "&amp;L285&amp;" "))))),""))</f>
        <v/>
      </c>
      <c r="F285" s="287" t="str">
        <f t="shared" si="61"/>
        <v/>
      </c>
      <c r="G285" s="287" t="str">
        <f t="shared" si="62"/>
        <v/>
      </c>
      <c r="H285" s="287" t="str">
        <f t="shared" si="63"/>
        <v/>
      </c>
      <c r="I285" s="287" t="str">
        <f t="shared" si="55"/>
        <v/>
      </c>
      <c r="J285" s="287" t="str">
        <f t="shared" si="56"/>
        <v/>
      </c>
      <c r="K285" s="287" t="str">
        <f t="shared" si="64"/>
        <v/>
      </c>
      <c r="L285" s="287" t="str">
        <f t="shared" si="57"/>
        <v/>
      </c>
      <c r="M285" s="287" t="str">
        <f t="shared" si="65"/>
        <v/>
      </c>
      <c r="N285" s="287" t="str">
        <f t="shared" si="58"/>
        <v/>
      </c>
      <c r="O285" s="287" t="str">
        <f t="shared" si="59"/>
        <v/>
      </c>
      <c r="P285" s="293"/>
      <c r="Q285" s="285" t="str">
        <f t="shared" si="60"/>
        <v/>
      </c>
      <c r="R285" s="284" t="s">
        <v>291</v>
      </c>
      <c r="S285" s="292"/>
      <c r="AD285" s="3">
        <v>1</v>
      </c>
    </row>
    <row r="286" spans="1:30" ht="21" customHeight="1">
      <c r="A286" s="2"/>
      <c r="B286" s="294">
        <v>273</v>
      </c>
      <c r="C286" s="290"/>
      <c r="D286" s="289" t="str">
        <f t="shared" si="54"/>
        <v/>
      </c>
      <c r="E286" s="288" t="str" cm="1">
        <f t="array" ref="E286">IF(L286="","",IFERROR(_xlfn.TEXTJOIN(" • ",TRUE,_xlfn.UNIQUE(_xlfn._xlws.FILTER("⚠ "&amp;S14:S474,(Q14:Q474&lt;&gt;"")*ISNUMBER(SEARCH(" "&amp;Q14:Q474&amp;" "," "&amp;L286&amp;" "))))),""))</f>
        <v/>
      </c>
      <c r="F286" s="287" t="str">
        <f t="shared" si="61"/>
        <v/>
      </c>
      <c r="G286" s="287" t="str">
        <f t="shared" si="62"/>
        <v/>
      </c>
      <c r="H286" s="287" t="str">
        <f t="shared" si="63"/>
        <v/>
      </c>
      <c r="I286" s="287" t="str">
        <f t="shared" si="55"/>
        <v/>
      </c>
      <c r="J286" s="287" t="str">
        <f t="shared" si="56"/>
        <v/>
      </c>
      <c r="K286" s="287" t="str">
        <f t="shared" si="64"/>
        <v/>
      </c>
      <c r="L286" s="287" t="str">
        <f t="shared" si="57"/>
        <v/>
      </c>
      <c r="M286" s="287" t="str">
        <f t="shared" si="65"/>
        <v/>
      </c>
      <c r="N286" s="287" t="str">
        <f t="shared" si="58"/>
        <v/>
      </c>
      <c r="O286" s="287" t="str">
        <f t="shared" si="59"/>
        <v/>
      </c>
      <c r="P286" s="293"/>
      <c r="Q286" s="285" t="str">
        <f t="shared" si="60"/>
        <v/>
      </c>
      <c r="R286" s="284" t="s">
        <v>291</v>
      </c>
      <c r="S286" s="292"/>
      <c r="AD286" s="3">
        <v>1</v>
      </c>
    </row>
    <row r="287" spans="1:30" ht="21" customHeight="1">
      <c r="A287" s="2"/>
      <c r="B287" s="294">
        <v>274</v>
      </c>
      <c r="C287" s="290"/>
      <c r="D287" s="289" t="str">
        <f t="shared" si="54"/>
        <v/>
      </c>
      <c r="E287" s="288" t="str" cm="1">
        <f t="array" ref="E287">IF(L287="","",IFERROR(_xlfn.TEXTJOIN(" • ",TRUE,_xlfn.UNIQUE(_xlfn._xlws.FILTER("⚠ "&amp;S14:S474,(Q14:Q474&lt;&gt;"")*ISNUMBER(SEARCH(" "&amp;Q14:Q474&amp;" "," "&amp;L287&amp;" "))))),""))</f>
        <v/>
      </c>
      <c r="F287" s="287" t="str">
        <f t="shared" si="61"/>
        <v/>
      </c>
      <c r="G287" s="287" t="str">
        <f t="shared" si="62"/>
        <v/>
      </c>
      <c r="H287" s="287" t="str">
        <f t="shared" si="63"/>
        <v/>
      </c>
      <c r="I287" s="287" t="str">
        <f t="shared" si="55"/>
        <v/>
      </c>
      <c r="J287" s="287" t="str">
        <f t="shared" si="56"/>
        <v/>
      </c>
      <c r="K287" s="287" t="str">
        <f t="shared" si="64"/>
        <v/>
      </c>
      <c r="L287" s="287" t="str">
        <f t="shared" si="57"/>
        <v/>
      </c>
      <c r="M287" s="287" t="str">
        <f t="shared" si="65"/>
        <v/>
      </c>
      <c r="N287" s="287" t="str">
        <f t="shared" si="58"/>
        <v/>
      </c>
      <c r="O287" s="287" t="str">
        <f t="shared" si="59"/>
        <v/>
      </c>
      <c r="P287" s="293"/>
      <c r="Q287" s="285" t="str">
        <f t="shared" si="60"/>
        <v/>
      </c>
      <c r="R287" s="284" t="s">
        <v>291</v>
      </c>
      <c r="S287" s="292"/>
      <c r="AD287" s="3">
        <v>1</v>
      </c>
    </row>
    <row r="288" spans="1:30" ht="21" customHeight="1">
      <c r="A288" s="2"/>
      <c r="B288" s="294">
        <v>275</v>
      </c>
      <c r="C288" s="290"/>
      <c r="D288" s="289" t="str">
        <f t="shared" si="54"/>
        <v/>
      </c>
      <c r="E288" s="288" t="str" cm="1">
        <f t="array" ref="E288">IF(L288="","",IFERROR(_xlfn.TEXTJOIN(" • ",TRUE,_xlfn.UNIQUE(_xlfn._xlws.FILTER("⚠ "&amp;S14:S474,(Q14:Q474&lt;&gt;"")*ISNUMBER(SEARCH(" "&amp;Q14:Q474&amp;" "," "&amp;L288&amp;" "))))),""))</f>
        <v/>
      </c>
      <c r="F288" s="287" t="str">
        <f t="shared" si="61"/>
        <v/>
      </c>
      <c r="G288" s="287" t="str">
        <f t="shared" si="62"/>
        <v/>
      </c>
      <c r="H288" s="287" t="str">
        <f t="shared" si="63"/>
        <v/>
      </c>
      <c r="I288" s="287" t="str">
        <f t="shared" si="55"/>
        <v/>
      </c>
      <c r="J288" s="287" t="str">
        <f t="shared" si="56"/>
        <v/>
      </c>
      <c r="K288" s="287" t="str">
        <f t="shared" si="64"/>
        <v/>
      </c>
      <c r="L288" s="287" t="str">
        <f t="shared" si="57"/>
        <v/>
      </c>
      <c r="M288" s="287" t="str">
        <f t="shared" si="65"/>
        <v/>
      </c>
      <c r="N288" s="287" t="str">
        <f t="shared" si="58"/>
        <v/>
      </c>
      <c r="O288" s="287" t="str">
        <f t="shared" si="59"/>
        <v/>
      </c>
      <c r="P288" s="293"/>
      <c r="Q288" s="285" t="str">
        <f t="shared" si="60"/>
        <v/>
      </c>
      <c r="R288" s="284" t="s">
        <v>291</v>
      </c>
      <c r="S288" s="292"/>
      <c r="AD288" s="3">
        <v>1</v>
      </c>
    </row>
    <row r="289" spans="1:30" ht="21" customHeight="1">
      <c r="A289" s="2"/>
      <c r="B289" s="294">
        <v>276</v>
      </c>
      <c r="C289" s="290"/>
      <c r="D289" s="289" t="str">
        <f t="shared" si="54"/>
        <v/>
      </c>
      <c r="E289" s="288" t="str" cm="1">
        <f t="array" ref="E289">IF(L289="","",IFERROR(_xlfn.TEXTJOIN(" • ",TRUE,_xlfn.UNIQUE(_xlfn._xlws.FILTER("⚠ "&amp;S14:S474,(Q14:Q474&lt;&gt;"")*ISNUMBER(SEARCH(" "&amp;Q14:Q474&amp;" "," "&amp;L289&amp;" "))))),""))</f>
        <v/>
      </c>
      <c r="F289" s="287" t="str">
        <f t="shared" si="61"/>
        <v/>
      </c>
      <c r="G289" s="287" t="str">
        <f t="shared" si="62"/>
        <v/>
      </c>
      <c r="H289" s="287" t="str">
        <f t="shared" si="63"/>
        <v/>
      </c>
      <c r="I289" s="287" t="str">
        <f t="shared" si="55"/>
        <v/>
      </c>
      <c r="J289" s="287" t="str">
        <f t="shared" si="56"/>
        <v/>
      </c>
      <c r="K289" s="287" t="str">
        <f t="shared" si="64"/>
        <v/>
      </c>
      <c r="L289" s="287" t="str">
        <f t="shared" si="57"/>
        <v/>
      </c>
      <c r="M289" s="287" t="str">
        <f t="shared" si="65"/>
        <v/>
      </c>
      <c r="N289" s="287" t="str">
        <f t="shared" si="58"/>
        <v/>
      </c>
      <c r="O289" s="287" t="str">
        <f t="shared" si="59"/>
        <v/>
      </c>
      <c r="P289" s="293"/>
      <c r="Q289" s="285" t="str">
        <f t="shared" si="60"/>
        <v/>
      </c>
      <c r="R289" s="284" t="s">
        <v>291</v>
      </c>
      <c r="S289" s="292"/>
      <c r="AD289" s="3">
        <v>1</v>
      </c>
    </row>
    <row r="290" spans="1:30" ht="21" customHeight="1">
      <c r="A290" s="2"/>
      <c r="B290" s="294">
        <v>277</v>
      </c>
      <c r="C290" s="290"/>
      <c r="D290" s="289" t="str">
        <f t="shared" si="54"/>
        <v/>
      </c>
      <c r="E290" s="288" t="str" cm="1">
        <f t="array" ref="E290">IF(L290="","",IFERROR(_xlfn.TEXTJOIN(" • ",TRUE,_xlfn.UNIQUE(_xlfn._xlws.FILTER("⚠ "&amp;S14:S474,(Q14:Q474&lt;&gt;"")*ISNUMBER(SEARCH(" "&amp;Q14:Q474&amp;" "," "&amp;L290&amp;" "))))),""))</f>
        <v/>
      </c>
      <c r="F290" s="287" t="str">
        <f t="shared" si="61"/>
        <v/>
      </c>
      <c r="G290" s="287" t="str">
        <f t="shared" si="62"/>
        <v/>
      </c>
      <c r="H290" s="287" t="str">
        <f t="shared" si="63"/>
        <v/>
      </c>
      <c r="I290" s="287" t="str">
        <f t="shared" si="55"/>
        <v/>
      </c>
      <c r="J290" s="287" t="str">
        <f t="shared" si="56"/>
        <v/>
      </c>
      <c r="K290" s="287" t="str">
        <f t="shared" si="64"/>
        <v/>
      </c>
      <c r="L290" s="287" t="str">
        <f t="shared" si="57"/>
        <v/>
      </c>
      <c r="M290" s="287" t="str">
        <f t="shared" si="65"/>
        <v/>
      </c>
      <c r="N290" s="287" t="str">
        <f t="shared" si="58"/>
        <v/>
      </c>
      <c r="O290" s="287" t="str">
        <f t="shared" si="59"/>
        <v/>
      </c>
      <c r="P290" s="293"/>
      <c r="Q290" s="285" t="str">
        <f t="shared" si="60"/>
        <v/>
      </c>
      <c r="R290" s="284" t="s">
        <v>291</v>
      </c>
      <c r="S290" s="292"/>
      <c r="AD290" s="3">
        <v>1</v>
      </c>
    </row>
    <row r="291" spans="1:30" ht="21" customHeight="1">
      <c r="A291" s="2"/>
      <c r="B291" s="294">
        <v>278</v>
      </c>
      <c r="C291" s="290"/>
      <c r="D291" s="289" t="str">
        <f t="shared" si="54"/>
        <v/>
      </c>
      <c r="E291" s="288" t="str" cm="1">
        <f t="array" ref="E291">IF(L291="","",IFERROR(_xlfn.TEXTJOIN(" • ",TRUE,_xlfn.UNIQUE(_xlfn._xlws.FILTER("⚠ "&amp;S14:S474,(Q14:Q474&lt;&gt;"")*ISNUMBER(SEARCH(" "&amp;Q14:Q474&amp;" "," "&amp;L291&amp;" "))))),""))</f>
        <v/>
      </c>
      <c r="F291" s="287" t="str">
        <f t="shared" si="61"/>
        <v/>
      </c>
      <c r="G291" s="287" t="str">
        <f t="shared" si="62"/>
        <v/>
      </c>
      <c r="H291" s="287" t="str">
        <f t="shared" si="63"/>
        <v/>
      </c>
      <c r="I291" s="287" t="str">
        <f t="shared" si="55"/>
        <v/>
      </c>
      <c r="J291" s="287" t="str">
        <f t="shared" si="56"/>
        <v/>
      </c>
      <c r="K291" s="287" t="str">
        <f t="shared" si="64"/>
        <v/>
      </c>
      <c r="L291" s="287" t="str">
        <f t="shared" si="57"/>
        <v/>
      </c>
      <c r="M291" s="287" t="str">
        <f t="shared" si="65"/>
        <v/>
      </c>
      <c r="N291" s="287" t="str">
        <f t="shared" si="58"/>
        <v/>
      </c>
      <c r="O291" s="287" t="str">
        <f t="shared" si="59"/>
        <v/>
      </c>
      <c r="P291" s="293"/>
      <c r="Q291" s="285" t="str">
        <f t="shared" si="60"/>
        <v/>
      </c>
      <c r="R291" s="284" t="s">
        <v>291</v>
      </c>
      <c r="S291" s="292"/>
      <c r="AD291" s="3">
        <v>1</v>
      </c>
    </row>
    <row r="292" spans="1:30" ht="21" customHeight="1">
      <c r="A292" s="2"/>
      <c r="B292" s="294">
        <v>279</v>
      </c>
      <c r="C292" s="290"/>
      <c r="D292" s="289" t="str">
        <f t="shared" si="54"/>
        <v/>
      </c>
      <c r="E292" s="288" t="str" cm="1">
        <f t="array" ref="E292">IF(L292="","",IFERROR(_xlfn.TEXTJOIN(" • ",TRUE,_xlfn.UNIQUE(_xlfn._xlws.FILTER("⚠ "&amp;S14:S474,(Q14:Q474&lt;&gt;"")*ISNUMBER(SEARCH(" "&amp;Q14:Q474&amp;" "," "&amp;L292&amp;" "))))),""))</f>
        <v/>
      </c>
      <c r="F292" s="287" t="str">
        <f t="shared" si="61"/>
        <v/>
      </c>
      <c r="G292" s="287" t="str">
        <f t="shared" si="62"/>
        <v/>
      </c>
      <c r="H292" s="287" t="str">
        <f t="shared" si="63"/>
        <v/>
      </c>
      <c r="I292" s="287" t="str">
        <f t="shared" si="55"/>
        <v/>
      </c>
      <c r="J292" s="287" t="str">
        <f t="shared" si="56"/>
        <v/>
      </c>
      <c r="K292" s="287" t="str">
        <f t="shared" si="64"/>
        <v/>
      </c>
      <c r="L292" s="287" t="str">
        <f t="shared" si="57"/>
        <v/>
      </c>
      <c r="M292" s="287" t="str">
        <f t="shared" si="65"/>
        <v/>
      </c>
      <c r="N292" s="287" t="str">
        <f t="shared" si="58"/>
        <v/>
      </c>
      <c r="O292" s="287" t="str">
        <f t="shared" si="59"/>
        <v/>
      </c>
      <c r="P292" s="293"/>
      <c r="Q292" s="285" t="str">
        <f t="shared" si="60"/>
        <v/>
      </c>
      <c r="R292" s="284" t="s">
        <v>291</v>
      </c>
      <c r="S292" s="292"/>
      <c r="AD292" s="3">
        <v>1</v>
      </c>
    </row>
    <row r="293" spans="1:30" ht="21" customHeight="1">
      <c r="A293" s="2"/>
      <c r="B293" s="294">
        <v>280</v>
      </c>
      <c r="C293" s="290"/>
      <c r="D293" s="289" t="str">
        <f t="shared" si="54"/>
        <v/>
      </c>
      <c r="E293" s="288" t="str" cm="1">
        <f t="array" ref="E293">IF(L293="","",IFERROR(_xlfn.TEXTJOIN(" • ",TRUE,_xlfn.UNIQUE(_xlfn._xlws.FILTER("⚠ "&amp;S14:S474,(Q14:Q474&lt;&gt;"")*ISNUMBER(SEARCH(" "&amp;Q14:Q474&amp;" "," "&amp;L293&amp;" "))))),""))</f>
        <v/>
      </c>
      <c r="F293" s="287" t="str">
        <f t="shared" si="61"/>
        <v/>
      </c>
      <c r="G293" s="287" t="str">
        <f t="shared" si="62"/>
        <v/>
      </c>
      <c r="H293" s="287" t="str">
        <f t="shared" si="63"/>
        <v/>
      </c>
      <c r="I293" s="287" t="str">
        <f t="shared" si="55"/>
        <v/>
      </c>
      <c r="J293" s="287" t="str">
        <f t="shared" si="56"/>
        <v/>
      </c>
      <c r="K293" s="287" t="str">
        <f t="shared" si="64"/>
        <v/>
      </c>
      <c r="L293" s="287" t="str">
        <f t="shared" si="57"/>
        <v/>
      </c>
      <c r="M293" s="287" t="str">
        <f t="shared" si="65"/>
        <v/>
      </c>
      <c r="N293" s="287" t="str">
        <f t="shared" si="58"/>
        <v/>
      </c>
      <c r="O293" s="287" t="str">
        <f t="shared" si="59"/>
        <v/>
      </c>
      <c r="P293" s="293"/>
      <c r="Q293" s="285" t="str">
        <f t="shared" si="60"/>
        <v/>
      </c>
      <c r="R293" s="284" t="s">
        <v>291</v>
      </c>
      <c r="S293" s="292"/>
      <c r="AD293" s="3">
        <v>1</v>
      </c>
    </row>
    <row r="294" spans="1:30" ht="21" customHeight="1">
      <c r="A294" s="2"/>
      <c r="B294" s="294">
        <v>281</v>
      </c>
      <c r="C294" s="290"/>
      <c r="D294" s="289" t="str">
        <f t="shared" si="54"/>
        <v/>
      </c>
      <c r="E294" s="288" t="str" cm="1">
        <f t="array" ref="E294">IF(L294="","",IFERROR(_xlfn.TEXTJOIN(" • ",TRUE,_xlfn.UNIQUE(_xlfn._xlws.FILTER("⚠ "&amp;S14:S474,(Q14:Q474&lt;&gt;"")*ISNUMBER(SEARCH(" "&amp;Q14:Q474&amp;" "," "&amp;L294&amp;" "))))),""))</f>
        <v/>
      </c>
      <c r="F294" s="287" t="str">
        <f t="shared" si="61"/>
        <v/>
      </c>
      <c r="G294" s="287" t="str">
        <f t="shared" si="62"/>
        <v/>
      </c>
      <c r="H294" s="287" t="str">
        <f t="shared" si="63"/>
        <v/>
      </c>
      <c r="I294" s="287" t="str">
        <f t="shared" si="55"/>
        <v/>
      </c>
      <c r="J294" s="287" t="str">
        <f t="shared" si="56"/>
        <v/>
      </c>
      <c r="K294" s="287" t="str">
        <f t="shared" si="64"/>
        <v/>
      </c>
      <c r="L294" s="287" t="str">
        <f t="shared" si="57"/>
        <v/>
      </c>
      <c r="M294" s="287" t="str">
        <f t="shared" si="65"/>
        <v/>
      </c>
      <c r="N294" s="287" t="str">
        <f t="shared" si="58"/>
        <v/>
      </c>
      <c r="O294" s="287" t="str">
        <f t="shared" si="59"/>
        <v/>
      </c>
      <c r="P294" s="293"/>
      <c r="Q294" s="285" t="str">
        <f t="shared" si="60"/>
        <v/>
      </c>
      <c r="R294" s="284" t="s">
        <v>291</v>
      </c>
      <c r="S294" s="292"/>
      <c r="AD294" s="3">
        <v>1</v>
      </c>
    </row>
    <row r="295" spans="1:30" ht="21" customHeight="1">
      <c r="A295" s="2"/>
      <c r="B295" s="294">
        <v>282</v>
      </c>
      <c r="C295" s="290"/>
      <c r="D295" s="289" t="str">
        <f t="shared" si="54"/>
        <v/>
      </c>
      <c r="E295" s="288" t="str" cm="1">
        <f t="array" ref="E295">IF(L295="","",IFERROR(_xlfn.TEXTJOIN(" • ",TRUE,_xlfn.UNIQUE(_xlfn._xlws.FILTER("⚠ "&amp;S14:S474,(Q14:Q474&lt;&gt;"")*ISNUMBER(SEARCH(" "&amp;Q14:Q474&amp;" "," "&amp;L295&amp;" "))))),""))</f>
        <v/>
      </c>
      <c r="F295" s="287" t="str">
        <f t="shared" si="61"/>
        <v/>
      </c>
      <c r="G295" s="287" t="str">
        <f t="shared" si="62"/>
        <v/>
      </c>
      <c r="H295" s="287" t="str">
        <f t="shared" si="63"/>
        <v/>
      </c>
      <c r="I295" s="287" t="str">
        <f t="shared" si="55"/>
        <v/>
      </c>
      <c r="J295" s="287" t="str">
        <f t="shared" si="56"/>
        <v/>
      </c>
      <c r="K295" s="287" t="str">
        <f t="shared" si="64"/>
        <v/>
      </c>
      <c r="L295" s="287" t="str">
        <f t="shared" si="57"/>
        <v/>
      </c>
      <c r="M295" s="287" t="str">
        <f t="shared" si="65"/>
        <v/>
      </c>
      <c r="N295" s="287" t="str">
        <f t="shared" si="58"/>
        <v/>
      </c>
      <c r="O295" s="287" t="str">
        <f t="shared" si="59"/>
        <v/>
      </c>
      <c r="P295" s="293"/>
      <c r="Q295" s="285" t="str">
        <f t="shared" si="60"/>
        <v/>
      </c>
      <c r="R295" s="284" t="s">
        <v>291</v>
      </c>
      <c r="S295" s="292"/>
      <c r="AD295" s="3">
        <v>1</v>
      </c>
    </row>
    <row r="296" spans="1:30" ht="21" customHeight="1">
      <c r="A296" s="2"/>
      <c r="B296" s="294">
        <v>283</v>
      </c>
      <c r="C296" s="290"/>
      <c r="D296" s="289" t="str">
        <f t="shared" si="54"/>
        <v/>
      </c>
      <c r="E296" s="288" t="str" cm="1">
        <f t="array" ref="E296">IF(L296="","",IFERROR(_xlfn.TEXTJOIN(" • ",TRUE,_xlfn.UNIQUE(_xlfn._xlws.FILTER("⚠ "&amp;S14:S474,(Q14:Q474&lt;&gt;"")*ISNUMBER(SEARCH(" "&amp;Q14:Q474&amp;" "," "&amp;L296&amp;" "))))),""))</f>
        <v/>
      </c>
      <c r="F296" s="287" t="str">
        <f t="shared" si="61"/>
        <v/>
      </c>
      <c r="G296" s="287" t="str">
        <f t="shared" si="62"/>
        <v/>
      </c>
      <c r="H296" s="287" t="str">
        <f t="shared" si="63"/>
        <v/>
      </c>
      <c r="I296" s="287" t="str">
        <f t="shared" si="55"/>
        <v/>
      </c>
      <c r="J296" s="287" t="str">
        <f t="shared" si="56"/>
        <v/>
      </c>
      <c r="K296" s="287" t="str">
        <f t="shared" si="64"/>
        <v/>
      </c>
      <c r="L296" s="287" t="str">
        <f t="shared" si="57"/>
        <v/>
      </c>
      <c r="M296" s="287" t="str">
        <f t="shared" si="65"/>
        <v/>
      </c>
      <c r="N296" s="287" t="str">
        <f t="shared" si="58"/>
        <v/>
      </c>
      <c r="O296" s="287" t="str">
        <f t="shared" si="59"/>
        <v/>
      </c>
      <c r="P296" s="293"/>
      <c r="Q296" s="285" t="str">
        <f t="shared" si="60"/>
        <v/>
      </c>
      <c r="R296" s="284" t="s">
        <v>291</v>
      </c>
      <c r="S296" s="292"/>
      <c r="AD296" s="3">
        <v>1</v>
      </c>
    </row>
    <row r="297" spans="1:30" ht="21" customHeight="1">
      <c r="A297" s="2"/>
      <c r="B297" s="294">
        <v>284</v>
      </c>
      <c r="C297" s="290"/>
      <c r="D297" s="289" t="str">
        <f t="shared" si="54"/>
        <v/>
      </c>
      <c r="E297" s="288" t="str" cm="1">
        <f t="array" ref="E297">IF(L297="","",IFERROR(_xlfn.TEXTJOIN(" • ",TRUE,_xlfn.UNIQUE(_xlfn._xlws.FILTER("⚠ "&amp;S14:S474,(Q14:Q474&lt;&gt;"")*ISNUMBER(SEARCH(" "&amp;Q14:Q474&amp;" "," "&amp;L297&amp;" "))))),""))</f>
        <v/>
      </c>
      <c r="F297" s="287" t="str">
        <f t="shared" si="61"/>
        <v/>
      </c>
      <c r="G297" s="287" t="str">
        <f t="shared" si="62"/>
        <v/>
      </c>
      <c r="H297" s="287" t="str">
        <f t="shared" si="63"/>
        <v/>
      </c>
      <c r="I297" s="287" t="str">
        <f t="shared" si="55"/>
        <v/>
      </c>
      <c r="J297" s="287" t="str">
        <f t="shared" si="56"/>
        <v/>
      </c>
      <c r="K297" s="287" t="str">
        <f t="shared" si="64"/>
        <v/>
      </c>
      <c r="L297" s="287" t="str">
        <f t="shared" si="57"/>
        <v/>
      </c>
      <c r="M297" s="287" t="str">
        <f t="shared" si="65"/>
        <v/>
      </c>
      <c r="N297" s="287" t="str">
        <f t="shared" si="58"/>
        <v/>
      </c>
      <c r="O297" s="287" t="str">
        <f t="shared" si="59"/>
        <v/>
      </c>
      <c r="P297" s="293"/>
      <c r="Q297" s="285" t="str">
        <f t="shared" si="60"/>
        <v/>
      </c>
      <c r="R297" s="284" t="s">
        <v>291</v>
      </c>
      <c r="S297" s="292"/>
      <c r="AD297" s="3">
        <v>1</v>
      </c>
    </row>
    <row r="298" spans="1:30" ht="21" customHeight="1">
      <c r="A298" s="2"/>
      <c r="B298" s="294">
        <v>285</v>
      </c>
      <c r="C298" s="290"/>
      <c r="D298" s="289" t="str">
        <f t="shared" si="54"/>
        <v/>
      </c>
      <c r="E298" s="288" t="str" cm="1">
        <f t="array" ref="E298">IF(L298="","",IFERROR(_xlfn.TEXTJOIN(" • ",TRUE,_xlfn.UNIQUE(_xlfn._xlws.FILTER("⚠ "&amp;S14:S474,(Q14:Q474&lt;&gt;"")*ISNUMBER(SEARCH(" "&amp;Q14:Q474&amp;" "," "&amp;L298&amp;" "))))),""))</f>
        <v/>
      </c>
      <c r="F298" s="287" t="str">
        <f t="shared" si="61"/>
        <v/>
      </c>
      <c r="G298" s="287" t="str">
        <f t="shared" si="62"/>
        <v/>
      </c>
      <c r="H298" s="287" t="str">
        <f t="shared" si="63"/>
        <v/>
      </c>
      <c r="I298" s="287" t="str">
        <f t="shared" si="55"/>
        <v/>
      </c>
      <c r="J298" s="287" t="str">
        <f t="shared" si="56"/>
        <v/>
      </c>
      <c r="K298" s="287" t="str">
        <f t="shared" si="64"/>
        <v/>
      </c>
      <c r="L298" s="287" t="str">
        <f t="shared" si="57"/>
        <v/>
      </c>
      <c r="M298" s="287" t="str">
        <f t="shared" si="65"/>
        <v/>
      </c>
      <c r="N298" s="287" t="str">
        <f t="shared" si="58"/>
        <v/>
      </c>
      <c r="O298" s="287" t="str">
        <f t="shared" si="59"/>
        <v/>
      </c>
      <c r="P298" s="293"/>
      <c r="Q298" s="285" t="str">
        <f t="shared" si="60"/>
        <v/>
      </c>
      <c r="R298" s="284" t="s">
        <v>291</v>
      </c>
      <c r="S298" s="292"/>
      <c r="AD298" s="3">
        <v>1</v>
      </c>
    </row>
    <row r="299" spans="1:30" ht="21" customHeight="1">
      <c r="A299" s="2"/>
      <c r="B299" s="294">
        <v>286</v>
      </c>
      <c r="C299" s="290"/>
      <c r="D299" s="289" t="str">
        <f t="shared" si="54"/>
        <v/>
      </c>
      <c r="E299" s="288" t="str" cm="1">
        <f t="array" ref="E299">IF(L299="","",IFERROR(_xlfn.TEXTJOIN(" • ",TRUE,_xlfn.UNIQUE(_xlfn._xlws.FILTER("⚠ "&amp;S14:S474,(Q14:Q474&lt;&gt;"")*ISNUMBER(SEARCH(" "&amp;Q14:Q474&amp;" "," "&amp;L299&amp;" "))))),""))</f>
        <v/>
      </c>
      <c r="F299" s="287" t="str">
        <f t="shared" si="61"/>
        <v/>
      </c>
      <c r="G299" s="287" t="str">
        <f t="shared" si="62"/>
        <v/>
      </c>
      <c r="H299" s="287" t="str">
        <f t="shared" si="63"/>
        <v/>
      </c>
      <c r="I299" s="287" t="str">
        <f t="shared" si="55"/>
        <v/>
      </c>
      <c r="J299" s="287" t="str">
        <f t="shared" si="56"/>
        <v/>
      </c>
      <c r="K299" s="287" t="str">
        <f t="shared" si="64"/>
        <v/>
      </c>
      <c r="L299" s="287" t="str">
        <f t="shared" si="57"/>
        <v/>
      </c>
      <c r="M299" s="287" t="str">
        <f t="shared" si="65"/>
        <v/>
      </c>
      <c r="N299" s="287" t="str">
        <f t="shared" si="58"/>
        <v/>
      </c>
      <c r="O299" s="287" t="str">
        <f t="shared" si="59"/>
        <v/>
      </c>
      <c r="P299" s="293"/>
      <c r="Q299" s="285" t="str">
        <f t="shared" si="60"/>
        <v/>
      </c>
      <c r="R299" s="284" t="s">
        <v>291</v>
      </c>
      <c r="S299" s="292"/>
      <c r="AD299" s="3">
        <v>1</v>
      </c>
    </row>
    <row r="300" spans="1:30" ht="21" customHeight="1">
      <c r="A300" s="2"/>
      <c r="B300" s="294">
        <v>287</v>
      </c>
      <c r="C300" s="290"/>
      <c r="D300" s="289" t="str">
        <f t="shared" si="54"/>
        <v/>
      </c>
      <c r="E300" s="288" t="str" cm="1">
        <f t="array" ref="E300">IF(L300="","",IFERROR(_xlfn.TEXTJOIN(" • ",TRUE,_xlfn.UNIQUE(_xlfn._xlws.FILTER("⚠ "&amp;S14:S474,(Q14:Q474&lt;&gt;"")*ISNUMBER(SEARCH(" "&amp;Q14:Q474&amp;" "," "&amp;L300&amp;" "))))),""))</f>
        <v/>
      </c>
      <c r="F300" s="287" t="str">
        <f t="shared" si="61"/>
        <v/>
      </c>
      <c r="G300" s="287" t="str">
        <f t="shared" si="62"/>
        <v/>
      </c>
      <c r="H300" s="287" t="str">
        <f t="shared" si="63"/>
        <v/>
      </c>
      <c r="I300" s="287" t="str">
        <f t="shared" si="55"/>
        <v/>
      </c>
      <c r="J300" s="287" t="str">
        <f t="shared" si="56"/>
        <v/>
      </c>
      <c r="K300" s="287" t="str">
        <f t="shared" si="64"/>
        <v/>
      </c>
      <c r="L300" s="287" t="str">
        <f t="shared" si="57"/>
        <v/>
      </c>
      <c r="M300" s="287" t="str">
        <f t="shared" si="65"/>
        <v/>
      </c>
      <c r="N300" s="287" t="str">
        <f t="shared" si="58"/>
        <v/>
      </c>
      <c r="O300" s="287" t="str">
        <f t="shared" si="59"/>
        <v/>
      </c>
      <c r="P300" s="293"/>
      <c r="Q300" s="285" t="str">
        <f t="shared" si="60"/>
        <v/>
      </c>
      <c r="R300" s="284" t="s">
        <v>291</v>
      </c>
      <c r="S300" s="292"/>
      <c r="AD300" s="3">
        <v>1</v>
      </c>
    </row>
    <row r="301" spans="1:30" ht="21" customHeight="1">
      <c r="A301" s="2"/>
      <c r="B301" s="294">
        <v>288</v>
      </c>
      <c r="C301" s="290"/>
      <c r="D301" s="289" t="str">
        <f t="shared" si="54"/>
        <v/>
      </c>
      <c r="E301" s="288" t="str" cm="1">
        <f t="array" ref="E301">IF(L301="","",IFERROR(_xlfn.TEXTJOIN(" • ",TRUE,_xlfn.UNIQUE(_xlfn._xlws.FILTER("⚠ "&amp;S14:S474,(Q14:Q474&lt;&gt;"")*ISNUMBER(SEARCH(" "&amp;Q14:Q474&amp;" "," "&amp;L301&amp;" "))))),""))</f>
        <v/>
      </c>
      <c r="F301" s="287" t="str">
        <f t="shared" si="61"/>
        <v/>
      </c>
      <c r="G301" s="287" t="str">
        <f t="shared" si="62"/>
        <v/>
      </c>
      <c r="H301" s="287" t="str">
        <f t="shared" si="63"/>
        <v/>
      </c>
      <c r="I301" s="287" t="str">
        <f t="shared" si="55"/>
        <v/>
      </c>
      <c r="J301" s="287" t="str">
        <f t="shared" si="56"/>
        <v/>
      </c>
      <c r="K301" s="287" t="str">
        <f t="shared" si="64"/>
        <v/>
      </c>
      <c r="L301" s="287" t="str">
        <f t="shared" si="57"/>
        <v/>
      </c>
      <c r="M301" s="287" t="str">
        <f t="shared" si="65"/>
        <v/>
      </c>
      <c r="N301" s="287" t="str">
        <f t="shared" si="58"/>
        <v/>
      </c>
      <c r="O301" s="287" t="str">
        <f t="shared" si="59"/>
        <v/>
      </c>
      <c r="P301" s="293"/>
      <c r="Q301" s="285" t="str">
        <f t="shared" si="60"/>
        <v/>
      </c>
      <c r="R301" s="284" t="s">
        <v>291</v>
      </c>
      <c r="S301" s="292"/>
      <c r="AD301" s="3">
        <v>1</v>
      </c>
    </row>
    <row r="302" spans="1:30" ht="21" customHeight="1">
      <c r="A302" s="2"/>
      <c r="B302" s="294">
        <v>289</v>
      </c>
      <c r="C302" s="290"/>
      <c r="D302" s="289" t="str">
        <f t="shared" si="54"/>
        <v/>
      </c>
      <c r="E302" s="288" t="str" cm="1">
        <f t="array" ref="E302">IF(L302="","",IFERROR(_xlfn.TEXTJOIN(" • ",TRUE,_xlfn.UNIQUE(_xlfn._xlws.FILTER("⚠ "&amp;S14:S474,(Q14:Q474&lt;&gt;"")*ISNUMBER(SEARCH(" "&amp;Q14:Q474&amp;" "," "&amp;L302&amp;" "))))),""))</f>
        <v/>
      </c>
      <c r="F302" s="287" t="str">
        <f t="shared" si="61"/>
        <v/>
      </c>
      <c r="G302" s="287" t="str">
        <f t="shared" si="62"/>
        <v/>
      </c>
      <c r="H302" s="287" t="str">
        <f t="shared" si="63"/>
        <v/>
      </c>
      <c r="I302" s="287" t="str">
        <f t="shared" si="55"/>
        <v/>
      </c>
      <c r="J302" s="287" t="str">
        <f t="shared" si="56"/>
        <v/>
      </c>
      <c r="K302" s="287" t="str">
        <f t="shared" si="64"/>
        <v/>
      </c>
      <c r="L302" s="287" t="str">
        <f t="shared" si="57"/>
        <v/>
      </c>
      <c r="M302" s="287" t="str">
        <f t="shared" si="65"/>
        <v/>
      </c>
      <c r="N302" s="287" t="str">
        <f t="shared" si="58"/>
        <v/>
      </c>
      <c r="O302" s="287" t="str">
        <f t="shared" si="59"/>
        <v/>
      </c>
      <c r="P302" s="293"/>
      <c r="Q302" s="285" t="str">
        <f t="shared" si="60"/>
        <v/>
      </c>
      <c r="R302" s="284" t="s">
        <v>291</v>
      </c>
      <c r="S302" s="292"/>
      <c r="AD302" s="3">
        <v>1</v>
      </c>
    </row>
    <row r="303" spans="1:30" ht="21" customHeight="1">
      <c r="A303" s="2"/>
      <c r="B303" s="294">
        <v>290</v>
      </c>
      <c r="C303" s="290"/>
      <c r="D303" s="289" t="str">
        <f t="shared" si="54"/>
        <v/>
      </c>
      <c r="E303" s="288" t="str" cm="1">
        <f t="array" ref="E303">IF(L303="","",IFERROR(_xlfn.TEXTJOIN(" • ",TRUE,_xlfn.UNIQUE(_xlfn._xlws.FILTER("⚠ "&amp;S14:S474,(Q14:Q474&lt;&gt;"")*ISNUMBER(SEARCH(" "&amp;Q14:Q474&amp;" "," "&amp;L303&amp;" "))))),""))</f>
        <v/>
      </c>
      <c r="F303" s="287" t="str">
        <f t="shared" si="61"/>
        <v/>
      </c>
      <c r="G303" s="287" t="str">
        <f t="shared" si="62"/>
        <v/>
      </c>
      <c r="H303" s="287" t="str">
        <f t="shared" si="63"/>
        <v/>
      </c>
      <c r="I303" s="287" t="str">
        <f t="shared" si="55"/>
        <v/>
      </c>
      <c r="J303" s="287" t="str">
        <f t="shared" si="56"/>
        <v/>
      </c>
      <c r="K303" s="287" t="str">
        <f t="shared" si="64"/>
        <v/>
      </c>
      <c r="L303" s="287" t="str">
        <f t="shared" si="57"/>
        <v/>
      </c>
      <c r="M303" s="287" t="str">
        <f t="shared" si="65"/>
        <v/>
      </c>
      <c r="N303" s="287" t="str">
        <f t="shared" si="58"/>
        <v/>
      </c>
      <c r="O303" s="287" t="str">
        <f t="shared" si="59"/>
        <v/>
      </c>
      <c r="P303" s="293"/>
      <c r="Q303" s="285" t="str">
        <f t="shared" si="60"/>
        <v/>
      </c>
      <c r="R303" s="284" t="s">
        <v>291</v>
      </c>
      <c r="S303" s="292"/>
      <c r="AD303" s="3">
        <v>1</v>
      </c>
    </row>
    <row r="304" spans="1:30" ht="21" customHeight="1">
      <c r="A304" s="2"/>
      <c r="B304" s="294">
        <v>291</v>
      </c>
      <c r="C304" s="290"/>
      <c r="D304" s="289" t="str">
        <f t="shared" si="54"/>
        <v/>
      </c>
      <c r="E304" s="288" t="str" cm="1">
        <f t="array" ref="E304">IF(L304="","",IFERROR(_xlfn.TEXTJOIN(" • ",TRUE,_xlfn.UNIQUE(_xlfn._xlws.FILTER("⚠ "&amp;S14:S474,(Q14:Q474&lt;&gt;"")*ISNUMBER(SEARCH(" "&amp;Q14:Q474&amp;" "," "&amp;L304&amp;" "))))),""))</f>
        <v/>
      </c>
      <c r="F304" s="287" t="str">
        <f t="shared" si="61"/>
        <v/>
      </c>
      <c r="G304" s="287" t="str">
        <f t="shared" si="62"/>
        <v/>
      </c>
      <c r="H304" s="287" t="str">
        <f t="shared" si="63"/>
        <v/>
      </c>
      <c r="I304" s="287" t="str">
        <f t="shared" si="55"/>
        <v/>
      </c>
      <c r="J304" s="287" t="str">
        <f t="shared" si="56"/>
        <v/>
      </c>
      <c r="K304" s="287" t="str">
        <f t="shared" si="64"/>
        <v/>
      </c>
      <c r="L304" s="287" t="str">
        <f t="shared" si="57"/>
        <v/>
      </c>
      <c r="M304" s="287" t="str">
        <f t="shared" si="65"/>
        <v/>
      </c>
      <c r="N304" s="287" t="str">
        <f t="shared" si="58"/>
        <v/>
      </c>
      <c r="O304" s="287" t="str">
        <f t="shared" si="59"/>
        <v/>
      </c>
      <c r="P304" s="293"/>
      <c r="Q304" s="285" t="str">
        <f t="shared" si="60"/>
        <v/>
      </c>
      <c r="R304" s="284" t="s">
        <v>291</v>
      </c>
      <c r="S304" s="292"/>
      <c r="AD304" s="3">
        <v>1</v>
      </c>
    </row>
    <row r="305" spans="1:30" ht="21" customHeight="1">
      <c r="A305" s="2"/>
      <c r="B305" s="294">
        <v>292</v>
      </c>
      <c r="C305" s="290"/>
      <c r="D305" s="289" t="str">
        <f t="shared" si="54"/>
        <v/>
      </c>
      <c r="E305" s="288" t="str" cm="1">
        <f t="array" ref="E305">IF(L305="","",IFERROR(_xlfn.TEXTJOIN(" • ",TRUE,_xlfn.UNIQUE(_xlfn._xlws.FILTER("⚠ "&amp;S14:S474,(Q14:Q474&lt;&gt;"")*ISNUMBER(SEARCH(" "&amp;Q14:Q474&amp;" "," "&amp;L305&amp;" "))))),""))</f>
        <v/>
      </c>
      <c r="F305" s="287" t="str">
        <f t="shared" si="61"/>
        <v/>
      </c>
      <c r="G305" s="287" t="str">
        <f t="shared" si="62"/>
        <v/>
      </c>
      <c r="H305" s="287" t="str">
        <f t="shared" si="63"/>
        <v/>
      </c>
      <c r="I305" s="287" t="str">
        <f t="shared" si="55"/>
        <v/>
      </c>
      <c r="J305" s="287" t="str">
        <f t="shared" si="56"/>
        <v/>
      </c>
      <c r="K305" s="287" t="str">
        <f t="shared" si="64"/>
        <v/>
      </c>
      <c r="L305" s="287" t="str">
        <f t="shared" si="57"/>
        <v/>
      </c>
      <c r="M305" s="287" t="str">
        <f t="shared" si="65"/>
        <v/>
      </c>
      <c r="N305" s="287" t="str">
        <f t="shared" si="58"/>
        <v/>
      </c>
      <c r="O305" s="287" t="str">
        <f t="shared" si="59"/>
        <v/>
      </c>
      <c r="P305" s="293"/>
      <c r="Q305" s="285" t="str">
        <f t="shared" si="60"/>
        <v/>
      </c>
      <c r="R305" s="284" t="s">
        <v>291</v>
      </c>
      <c r="S305" s="292"/>
      <c r="AD305" s="3">
        <v>1</v>
      </c>
    </row>
    <row r="306" spans="1:30" ht="21" customHeight="1">
      <c r="A306" s="2"/>
      <c r="B306" s="294">
        <v>293</v>
      </c>
      <c r="C306" s="290"/>
      <c r="D306" s="289" t="str">
        <f t="shared" si="54"/>
        <v/>
      </c>
      <c r="E306" s="288" t="str" cm="1">
        <f t="array" ref="E306">IF(L306="","",IFERROR(_xlfn.TEXTJOIN(" • ",TRUE,_xlfn.UNIQUE(_xlfn._xlws.FILTER("⚠ "&amp;S14:S474,(Q14:Q474&lt;&gt;"")*ISNUMBER(SEARCH(" "&amp;Q14:Q474&amp;" "," "&amp;L306&amp;" "))))),""))</f>
        <v/>
      </c>
      <c r="F306" s="287" t="str">
        <f t="shared" si="61"/>
        <v/>
      </c>
      <c r="G306" s="287" t="str">
        <f t="shared" si="62"/>
        <v/>
      </c>
      <c r="H306" s="287" t="str">
        <f t="shared" si="63"/>
        <v/>
      </c>
      <c r="I306" s="287" t="str">
        <f t="shared" si="55"/>
        <v/>
      </c>
      <c r="J306" s="287" t="str">
        <f t="shared" si="56"/>
        <v/>
      </c>
      <c r="K306" s="287" t="str">
        <f t="shared" si="64"/>
        <v/>
      </c>
      <c r="L306" s="287" t="str">
        <f t="shared" si="57"/>
        <v/>
      </c>
      <c r="M306" s="287" t="str">
        <f t="shared" si="65"/>
        <v/>
      </c>
      <c r="N306" s="287" t="str">
        <f t="shared" si="58"/>
        <v/>
      </c>
      <c r="O306" s="287" t="str">
        <f t="shared" si="59"/>
        <v/>
      </c>
      <c r="P306" s="293"/>
      <c r="Q306" s="285" t="str">
        <f t="shared" si="60"/>
        <v/>
      </c>
      <c r="R306" s="284" t="s">
        <v>291</v>
      </c>
      <c r="S306" s="292"/>
      <c r="AD306" s="3">
        <v>1</v>
      </c>
    </row>
    <row r="307" spans="1:30" ht="21" customHeight="1">
      <c r="A307" s="2"/>
      <c r="B307" s="294">
        <v>294</v>
      </c>
      <c r="C307" s="290"/>
      <c r="D307" s="289" t="str">
        <f t="shared" si="54"/>
        <v/>
      </c>
      <c r="E307" s="288" t="str" cm="1">
        <f t="array" ref="E307">IF(L307="","",IFERROR(_xlfn.TEXTJOIN(" • ",TRUE,_xlfn.UNIQUE(_xlfn._xlws.FILTER("⚠ "&amp;S14:S474,(Q14:Q474&lt;&gt;"")*ISNUMBER(SEARCH(" "&amp;Q14:Q474&amp;" "," "&amp;L307&amp;" "))))),""))</f>
        <v/>
      </c>
      <c r="F307" s="287" t="str">
        <f t="shared" si="61"/>
        <v/>
      </c>
      <c r="G307" s="287" t="str">
        <f t="shared" si="62"/>
        <v/>
      </c>
      <c r="H307" s="287" t="str">
        <f t="shared" si="63"/>
        <v/>
      </c>
      <c r="I307" s="287" t="str">
        <f t="shared" si="55"/>
        <v/>
      </c>
      <c r="J307" s="287" t="str">
        <f t="shared" si="56"/>
        <v/>
      </c>
      <c r="K307" s="287" t="str">
        <f t="shared" si="64"/>
        <v/>
      </c>
      <c r="L307" s="287" t="str">
        <f t="shared" si="57"/>
        <v/>
      </c>
      <c r="M307" s="287" t="str">
        <f t="shared" si="65"/>
        <v/>
      </c>
      <c r="N307" s="287" t="str">
        <f t="shared" si="58"/>
        <v/>
      </c>
      <c r="O307" s="287" t="str">
        <f t="shared" si="59"/>
        <v/>
      </c>
      <c r="P307" s="293"/>
      <c r="Q307" s="285" t="str">
        <f t="shared" si="60"/>
        <v/>
      </c>
      <c r="R307" s="284" t="s">
        <v>291</v>
      </c>
      <c r="S307" s="292"/>
      <c r="AD307" s="3">
        <v>1</v>
      </c>
    </row>
    <row r="308" spans="1:30" ht="21" customHeight="1">
      <c r="A308" s="2"/>
      <c r="B308" s="294">
        <v>295</v>
      </c>
      <c r="C308" s="290"/>
      <c r="D308" s="289" t="str">
        <f t="shared" si="54"/>
        <v/>
      </c>
      <c r="E308" s="288" t="str" cm="1">
        <f t="array" ref="E308">IF(L308="","",IFERROR(_xlfn.TEXTJOIN(" • ",TRUE,_xlfn.UNIQUE(_xlfn._xlws.FILTER("⚠ "&amp;S14:S474,(Q14:Q474&lt;&gt;"")*ISNUMBER(SEARCH(" "&amp;Q14:Q474&amp;" "," "&amp;L308&amp;" "))))),""))</f>
        <v/>
      </c>
      <c r="F308" s="287" t="str">
        <f t="shared" si="61"/>
        <v/>
      </c>
      <c r="G308" s="287" t="str">
        <f t="shared" si="62"/>
        <v/>
      </c>
      <c r="H308" s="287" t="str">
        <f t="shared" si="63"/>
        <v/>
      </c>
      <c r="I308" s="287" t="str">
        <f t="shared" si="55"/>
        <v/>
      </c>
      <c r="J308" s="287" t="str">
        <f t="shared" si="56"/>
        <v/>
      </c>
      <c r="K308" s="287" t="str">
        <f t="shared" si="64"/>
        <v/>
      </c>
      <c r="L308" s="287" t="str">
        <f t="shared" si="57"/>
        <v/>
      </c>
      <c r="M308" s="287" t="str">
        <f t="shared" si="65"/>
        <v/>
      </c>
      <c r="N308" s="287" t="str">
        <f t="shared" si="58"/>
        <v/>
      </c>
      <c r="O308" s="287" t="str">
        <f t="shared" si="59"/>
        <v/>
      </c>
      <c r="P308" s="293"/>
      <c r="Q308" s="285" t="str">
        <f t="shared" si="60"/>
        <v/>
      </c>
      <c r="R308" s="284" t="s">
        <v>291</v>
      </c>
      <c r="S308" s="292"/>
      <c r="AD308" s="3">
        <v>1</v>
      </c>
    </row>
    <row r="309" spans="1:30" ht="21" customHeight="1">
      <c r="A309" s="2"/>
      <c r="B309" s="294">
        <v>296</v>
      </c>
      <c r="C309" s="290"/>
      <c r="D309" s="289" t="str">
        <f t="shared" si="54"/>
        <v/>
      </c>
      <c r="E309" s="288" t="str" cm="1">
        <f t="array" ref="E309">IF(L309="","",IFERROR(_xlfn.TEXTJOIN(" • ",TRUE,_xlfn.UNIQUE(_xlfn._xlws.FILTER("⚠ "&amp;S14:S474,(Q14:Q474&lt;&gt;"")*ISNUMBER(SEARCH(" "&amp;Q14:Q474&amp;" "," "&amp;L309&amp;" "))))),""))</f>
        <v/>
      </c>
      <c r="F309" s="287" t="str">
        <f t="shared" si="61"/>
        <v/>
      </c>
      <c r="G309" s="287" t="str">
        <f t="shared" si="62"/>
        <v/>
      </c>
      <c r="H309" s="287" t="str">
        <f t="shared" si="63"/>
        <v/>
      </c>
      <c r="I309" s="287" t="str">
        <f t="shared" si="55"/>
        <v/>
      </c>
      <c r="J309" s="287" t="str">
        <f t="shared" si="56"/>
        <v/>
      </c>
      <c r="K309" s="287" t="str">
        <f t="shared" si="64"/>
        <v/>
      </c>
      <c r="L309" s="287" t="str">
        <f t="shared" si="57"/>
        <v/>
      </c>
      <c r="M309" s="287" t="str">
        <f t="shared" si="65"/>
        <v/>
      </c>
      <c r="N309" s="287" t="str">
        <f t="shared" si="58"/>
        <v/>
      </c>
      <c r="O309" s="287" t="str">
        <f t="shared" si="59"/>
        <v/>
      </c>
      <c r="P309" s="293"/>
      <c r="Q309" s="285" t="str">
        <f t="shared" si="60"/>
        <v/>
      </c>
      <c r="R309" s="284" t="s">
        <v>291</v>
      </c>
      <c r="S309" s="292"/>
      <c r="AD309" s="3">
        <v>1</v>
      </c>
    </row>
    <row r="310" spans="1:30" ht="21" customHeight="1">
      <c r="A310" s="2"/>
      <c r="B310" s="294">
        <v>297</v>
      </c>
      <c r="C310" s="290"/>
      <c r="D310" s="289" t="str">
        <f t="shared" si="54"/>
        <v/>
      </c>
      <c r="E310" s="288" t="str" cm="1">
        <f t="array" ref="E310">IF(L310="","",IFERROR(_xlfn.TEXTJOIN(" • ",TRUE,_xlfn.UNIQUE(_xlfn._xlws.FILTER("⚠ "&amp;S14:S474,(Q14:Q474&lt;&gt;"")*ISNUMBER(SEARCH(" "&amp;Q14:Q474&amp;" "," "&amp;L310&amp;" "))))),""))</f>
        <v/>
      </c>
      <c r="F310" s="287" t="str">
        <f t="shared" si="61"/>
        <v/>
      </c>
      <c r="G310" s="287" t="str">
        <f t="shared" si="62"/>
        <v/>
      </c>
      <c r="H310" s="287" t="str">
        <f t="shared" si="63"/>
        <v/>
      </c>
      <c r="I310" s="287" t="str">
        <f t="shared" si="55"/>
        <v/>
      </c>
      <c r="J310" s="287" t="str">
        <f t="shared" si="56"/>
        <v/>
      </c>
      <c r="K310" s="287" t="str">
        <f t="shared" si="64"/>
        <v/>
      </c>
      <c r="L310" s="287" t="str">
        <f t="shared" si="57"/>
        <v/>
      </c>
      <c r="M310" s="287" t="str">
        <f t="shared" si="65"/>
        <v/>
      </c>
      <c r="N310" s="287" t="str">
        <f t="shared" si="58"/>
        <v/>
      </c>
      <c r="O310" s="287" t="str">
        <f t="shared" si="59"/>
        <v/>
      </c>
      <c r="P310" s="293"/>
      <c r="Q310" s="285" t="str">
        <f t="shared" si="60"/>
        <v/>
      </c>
      <c r="R310" s="284" t="s">
        <v>291</v>
      </c>
      <c r="S310" s="292"/>
      <c r="AD310" s="3">
        <v>1</v>
      </c>
    </row>
    <row r="311" spans="1:30" ht="21" customHeight="1">
      <c r="A311" s="2"/>
      <c r="B311" s="294">
        <v>298</v>
      </c>
      <c r="C311" s="290"/>
      <c r="D311" s="289" t="str">
        <f t="shared" si="54"/>
        <v/>
      </c>
      <c r="E311" s="288" t="str" cm="1">
        <f t="array" ref="E311">IF(L311="","",IFERROR(_xlfn.TEXTJOIN(" • ",TRUE,_xlfn.UNIQUE(_xlfn._xlws.FILTER("⚠ "&amp;S14:S474,(Q14:Q474&lt;&gt;"")*ISNUMBER(SEARCH(" "&amp;Q14:Q474&amp;" "," "&amp;L311&amp;" "))))),""))</f>
        <v/>
      </c>
      <c r="F311" s="287" t="str">
        <f t="shared" si="61"/>
        <v/>
      </c>
      <c r="G311" s="287" t="str">
        <f t="shared" si="62"/>
        <v/>
      </c>
      <c r="H311" s="287" t="str">
        <f t="shared" si="63"/>
        <v/>
      </c>
      <c r="I311" s="287" t="str">
        <f t="shared" si="55"/>
        <v/>
      </c>
      <c r="J311" s="287" t="str">
        <f t="shared" si="56"/>
        <v/>
      </c>
      <c r="K311" s="287" t="str">
        <f t="shared" si="64"/>
        <v/>
      </c>
      <c r="L311" s="287" t="str">
        <f t="shared" si="57"/>
        <v/>
      </c>
      <c r="M311" s="287" t="str">
        <f t="shared" si="65"/>
        <v/>
      </c>
      <c r="N311" s="287" t="str">
        <f t="shared" si="58"/>
        <v/>
      </c>
      <c r="O311" s="287" t="str">
        <f t="shared" si="59"/>
        <v/>
      </c>
      <c r="P311" s="293"/>
      <c r="Q311" s="285" t="str">
        <f t="shared" si="60"/>
        <v/>
      </c>
      <c r="R311" s="284" t="s">
        <v>291</v>
      </c>
      <c r="S311" s="292"/>
      <c r="AD311" s="3">
        <v>1</v>
      </c>
    </row>
    <row r="312" spans="1:30" ht="21" customHeight="1">
      <c r="A312" s="2"/>
      <c r="B312" s="294">
        <v>299</v>
      </c>
      <c r="C312" s="290"/>
      <c r="D312" s="289" t="str">
        <f t="shared" si="54"/>
        <v/>
      </c>
      <c r="E312" s="288" t="str" cm="1">
        <f t="array" ref="E312">IF(L312="","",IFERROR(_xlfn.TEXTJOIN(" • ",TRUE,_xlfn.UNIQUE(_xlfn._xlws.FILTER("⚠ "&amp;S14:S474,(Q14:Q474&lt;&gt;"")*ISNUMBER(SEARCH(" "&amp;Q14:Q474&amp;" "," "&amp;L312&amp;" "))))),""))</f>
        <v/>
      </c>
      <c r="F312" s="287" t="str">
        <f t="shared" si="61"/>
        <v/>
      </c>
      <c r="G312" s="287" t="str">
        <f t="shared" si="62"/>
        <v/>
      </c>
      <c r="H312" s="287" t="str">
        <f t="shared" si="63"/>
        <v/>
      </c>
      <c r="I312" s="287" t="str">
        <f t="shared" si="55"/>
        <v/>
      </c>
      <c r="J312" s="287" t="str">
        <f t="shared" si="56"/>
        <v/>
      </c>
      <c r="K312" s="287" t="str">
        <f t="shared" si="64"/>
        <v/>
      </c>
      <c r="L312" s="287" t="str">
        <f t="shared" si="57"/>
        <v/>
      </c>
      <c r="M312" s="287" t="str">
        <f t="shared" si="65"/>
        <v/>
      </c>
      <c r="N312" s="287" t="str">
        <f t="shared" si="58"/>
        <v/>
      </c>
      <c r="O312" s="287" t="str">
        <f t="shared" si="59"/>
        <v/>
      </c>
      <c r="P312" s="293"/>
      <c r="Q312" s="285" t="str">
        <f t="shared" si="60"/>
        <v/>
      </c>
      <c r="R312" s="284" t="s">
        <v>291</v>
      </c>
      <c r="S312" s="292"/>
      <c r="AD312" s="3">
        <v>1</v>
      </c>
    </row>
    <row r="313" spans="1:30" ht="21" customHeight="1">
      <c r="A313" s="2"/>
      <c r="B313" s="294">
        <v>300</v>
      </c>
      <c r="C313" s="290"/>
      <c r="D313" s="289" t="str">
        <f t="shared" si="54"/>
        <v/>
      </c>
      <c r="E313" s="288" t="str" cm="1">
        <f t="array" ref="E313">IF(L313="","",IFERROR(_xlfn.TEXTJOIN(" • ",TRUE,_xlfn.UNIQUE(_xlfn._xlws.FILTER("⚠ "&amp;S14:S474,(Q14:Q474&lt;&gt;"")*ISNUMBER(SEARCH(" "&amp;Q14:Q474&amp;" "," "&amp;L313&amp;" "))))),""))</f>
        <v/>
      </c>
      <c r="F313" s="287" t="str">
        <f t="shared" si="61"/>
        <v/>
      </c>
      <c r="G313" s="287" t="str">
        <f t="shared" si="62"/>
        <v/>
      </c>
      <c r="H313" s="287" t="str">
        <f t="shared" si="63"/>
        <v/>
      </c>
      <c r="I313" s="287" t="str">
        <f t="shared" si="55"/>
        <v/>
      </c>
      <c r="J313" s="287" t="str">
        <f t="shared" si="56"/>
        <v/>
      </c>
      <c r="K313" s="287" t="str">
        <f t="shared" si="64"/>
        <v/>
      </c>
      <c r="L313" s="287" t="str">
        <f t="shared" si="57"/>
        <v/>
      </c>
      <c r="M313" s="287" t="str">
        <f t="shared" si="65"/>
        <v/>
      </c>
      <c r="N313" s="287" t="str">
        <f t="shared" si="58"/>
        <v/>
      </c>
      <c r="O313" s="287" t="str">
        <f t="shared" si="59"/>
        <v/>
      </c>
      <c r="P313" s="293"/>
      <c r="Q313" s="285" t="str">
        <f t="shared" si="60"/>
        <v/>
      </c>
      <c r="R313" s="284" t="s">
        <v>291</v>
      </c>
      <c r="S313" s="292"/>
      <c r="AD313" s="3">
        <v>1</v>
      </c>
    </row>
    <row r="314" spans="1:30" ht="21" customHeight="1">
      <c r="A314" s="2"/>
      <c r="B314" s="294">
        <v>301</v>
      </c>
      <c r="C314" s="290"/>
      <c r="D314" s="289" t="str">
        <f t="shared" si="54"/>
        <v/>
      </c>
      <c r="E314" s="288" t="str" cm="1">
        <f t="array" ref="E314">IF(L314="","",IFERROR(_xlfn.TEXTJOIN(" • ",TRUE,_xlfn.UNIQUE(_xlfn._xlws.FILTER("⚠ "&amp;S14:S474,(Q14:Q474&lt;&gt;"")*ISNUMBER(SEARCH(" "&amp;Q14:Q474&amp;" "," "&amp;L314&amp;" "))))),""))</f>
        <v/>
      </c>
      <c r="F314" s="287" t="str">
        <f t="shared" si="61"/>
        <v/>
      </c>
      <c r="G314" s="287" t="str">
        <f t="shared" si="62"/>
        <v/>
      </c>
      <c r="H314" s="287" t="str">
        <f t="shared" si="63"/>
        <v/>
      </c>
      <c r="I314" s="287" t="str">
        <f t="shared" si="55"/>
        <v/>
      </c>
      <c r="J314" s="287" t="str">
        <f t="shared" si="56"/>
        <v/>
      </c>
      <c r="K314" s="287" t="str">
        <f t="shared" si="64"/>
        <v/>
      </c>
      <c r="L314" s="287" t="str">
        <f t="shared" si="57"/>
        <v/>
      </c>
      <c r="M314" s="287" t="str">
        <f t="shared" si="65"/>
        <v/>
      </c>
      <c r="N314" s="287" t="str">
        <f t="shared" si="58"/>
        <v/>
      </c>
      <c r="O314" s="287" t="str">
        <f t="shared" si="59"/>
        <v/>
      </c>
      <c r="P314" s="293"/>
      <c r="Q314" s="285" t="str">
        <f t="shared" si="60"/>
        <v/>
      </c>
      <c r="R314" s="284" t="s">
        <v>291</v>
      </c>
      <c r="S314" s="292"/>
      <c r="AD314" s="3">
        <v>1</v>
      </c>
    </row>
    <row r="315" spans="1:30" ht="21" customHeight="1">
      <c r="A315" s="2"/>
      <c r="B315" s="294">
        <v>302</v>
      </c>
      <c r="C315" s="290"/>
      <c r="D315" s="289" t="str">
        <f t="shared" si="54"/>
        <v/>
      </c>
      <c r="E315" s="288" t="str" cm="1">
        <f t="array" ref="E315">IF(L315="","",IFERROR(_xlfn.TEXTJOIN(" • ",TRUE,_xlfn.UNIQUE(_xlfn._xlws.FILTER("⚠ "&amp;S14:S474,(Q14:Q474&lt;&gt;"")*ISNUMBER(SEARCH(" "&amp;Q14:Q474&amp;" "," "&amp;L315&amp;" "))))),""))</f>
        <v/>
      </c>
      <c r="F315" s="287" t="str">
        <f t="shared" si="61"/>
        <v/>
      </c>
      <c r="G315" s="287" t="str">
        <f t="shared" si="62"/>
        <v/>
      </c>
      <c r="H315" s="287" t="str">
        <f t="shared" si="63"/>
        <v/>
      </c>
      <c r="I315" s="287" t="str">
        <f t="shared" si="55"/>
        <v/>
      </c>
      <c r="J315" s="287" t="str">
        <f t="shared" si="56"/>
        <v/>
      </c>
      <c r="K315" s="287" t="str">
        <f t="shared" si="64"/>
        <v/>
      </c>
      <c r="L315" s="287" t="str">
        <f t="shared" si="57"/>
        <v/>
      </c>
      <c r="M315" s="287" t="str">
        <f t="shared" si="65"/>
        <v/>
      </c>
      <c r="N315" s="287" t="str">
        <f t="shared" si="58"/>
        <v/>
      </c>
      <c r="O315" s="287" t="str">
        <f t="shared" si="59"/>
        <v/>
      </c>
      <c r="P315" s="293"/>
      <c r="Q315" s="285" t="str">
        <f t="shared" si="60"/>
        <v/>
      </c>
      <c r="R315" s="284" t="s">
        <v>291</v>
      </c>
      <c r="S315" s="292"/>
      <c r="AD315" s="3">
        <v>1</v>
      </c>
    </row>
    <row r="316" spans="1:30" ht="21" customHeight="1">
      <c r="A316" s="2"/>
      <c r="B316" s="294">
        <v>303</v>
      </c>
      <c r="C316" s="290"/>
      <c r="D316" s="289" t="str">
        <f t="shared" si="54"/>
        <v/>
      </c>
      <c r="E316" s="288" t="str" cm="1">
        <f t="array" ref="E316">IF(L316="","",IFERROR(_xlfn.TEXTJOIN(" • ",TRUE,_xlfn.UNIQUE(_xlfn._xlws.FILTER("⚠ "&amp;S14:S474,(Q14:Q474&lt;&gt;"")*ISNUMBER(SEARCH(" "&amp;Q14:Q474&amp;" "," "&amp;L316&amp;" "))))),""))</f>
        <v/>
      </c>
      <c r="F316" s="287" t="str">
        <f t="shared" si="61"/>
        <v/>
      </c>
      <c r="G316" s="287" t="str">
        <f t="shared" si="62"/>
        <v/>
      </c>
      <c r="H316" s="287" t="str">
        <f t="shared" si="63"/>
        <v/>
      </c>
      <c r="I316" s="287" t="str">
        <f t="shared" si="55"/>
        <v/>
      </c>
      <c r="J316" s="287" t="str">
        <f t="shared" si="56"/>
        <v/>
      </c>
      <c r="K316" s="287" t="str">
        <f t="shared" si="64"/>
        <v/>
      </c>
      <c r="L316" s="287" t="str">
        <f t="shared" si="57"/>
        <v/>
      </c>
      <c r="M316" s="287" t="str">
        <f t="shared" si="65"/>
        <v/>
      </c>
      <c r="N316" s="287" t="str">
        <f t="shared" si="58"/>
        <v/>
      </c>
      <c r="O316" s="287" t="str">
        <f t="shared" si="59"/>
        <v/>
      </c>
      <c r="P316" s="293"/>
      <c r="Q316" s="285" t="str">
        <f t="shared" si="60"/>
        <v/>
      </c>
      <c r="R316" s="284" t="s">
        <v>291</v>
      </c>
      <c r="S316" s="292"/>
      <c r="AD316" s="3">
        <v>1</v>
      </c>
    </row>
    <row r="317" spans="1:30" ht="21" customHeight="1">
      <c r="A317" s="2"/>
      <c r="B317" s="294">
        <v>304</v>
      </c>
      <c r="C317" s="290"/>
      <c r="D317" s="289" t="str">
        <f t="shared" si="54"/>
        <v/>
      </c>
      <c r="E317" s="288" t="str" cm="1">
        <f t="array" ref="E317">IF(L317="","",IFERROR(_xlfn.TEXTJOIN(" • ",TRUE,_xlfn.UNIQUE(_xlfn._xlws.FILTER("⚠ "&amp;S14:S474,(Q14:Q474&lt;&gt;"")*ISNUMBER(SEARCH(" "&amp;Q14:Q474&amp;" "," "&amp;L317&amp;" "))))),""))</f>
        <v/>
      </c>
      <c r="F317" s="287" t="str">
        <f t="shared" si="61"/>
        <v/>
      </c>
      <c r="G317" s="287" t="str">
        <f t="shared" si="62"/>
        <v/>
      </c>
      <c r="H317" s="287" t="str">
        <f t="shared" si="63"/>
        <v/>
      </c>
      <c r="I317" s="287" t="str">
        <f t="shared" si="55"/>
        <v/>
      </c>
      <c r="J317" s="287" t="str">
        <f t="shared" si="56"/>
        <v/>
      </c>
      <c r="K317" s="287" t="str">
        <f t="shared" si="64"/>
        <v/>
      </c>
      <c r="L317" s="287" t="str">
        <f t="shared" si="57"/>
        <v/>
      </c>
      <c r="M317" s="287" t="str">
        <f t="shared" si="65"/>
        <v/>
      </c>
      <c r="N317" s="287" t="str">
        <f t="shared" si="58"/>
        <v/>
      </c>
      <c r="O317" s="287" t="str">
        <f t="shared" si="59"/>
        <v/>
      </c>
      <c r="P317" s="293"/>
      <c r="Q317" s="285" t="str">
        <f t="shared" si="60"/>
        <v/>
      </c>
      <c r="R317" s="284" t="s">
        <v>291</v>
      </c>
      <c r="S317" s="292"/>
      <c r="AD317" s="3">
        <v>1</v>
      </c>
    </row>
    <row r="318" spans="1:30" ht="21" customHeight="1">
      <c r="A318" s="2"/>
      <c r="B318" s="294">
        <v>305</v>
      </c>
      <c r="C318" s="290"/>
      <c r="D318" s="289" t="str">
        <f t="shared" si="54"/>
        <v/>
      </c>
      <c r="E318" s="288" t="str" cm="1">
        <f t="array" ref="E318">IF(L318="","",IFERROR(_xlfn.TEXTJOIN(" • ",TRUE,_xlfn.UNIQUE(_xlfn._xlws.FILTER("⚠ "&amp;S14:S474,(Q14:Q474&lt;&gt;"")*ISNUMBER(SEARCH(" "&amp;Q14:Q474&amp;" "," "&amp;L318&amp;" "))))),""))</f>
        <v/>
      </c>
      <c r="F318" s="287" t="str">
        <f t="shared" si="61"/>
        <v/>
      </c>
      <c r="G318" s="287" t="str">
        <f t="shared" si="62"/>
        <v/>
      </c>
      <c r="H318" s="287" t="str">
        <f t="shared" si="63"/>
        <v/>
      </c>
      <c r="I318" s="287" t="str">
        <f t="shared" si="55"/>
        <v/>
      </c>
      <c r="J318" s="287" t="str">
        <f t="shared" si="56"/>
        <v/>
      </c>
      <c r="K318" s="287" t="str">
        <f t="shared" si="64"/>
        <v/>
      </c>
      <c r="L318" s="287" t="str">
        <f t="shared" si="57"/>
        <v/>
      </c>
      <c r="M318" s="287" t="str">
        <f t="shared" si="65"/>
        <v/>
      </c>
      <c r="N318" s="287" t="str">
        <f t="shared" si="58"/>
        <v/>
      </c>
      <c r="O318" s="287" t="str">
        <f t="shared" si="59"/>
        <v/>
      </c>
      <c r="P318" s="293"/>
      <c r="Q318" s="285" t="str">
        <f t="shared" si="60"/>
        <v/>
      </c>
      <c r="R318" s="284" t="s">
        <v>291</v>
      </c>
      <c r="S318" s="292"/>
      <c r="AD318" s="3">
        <v>1</v>
      </c>
    </row>
    <row r="319" spans="1:30" ht="21" customHeight="1">
      <c r="A319" s="2"/>
      <c r="B319" s="294">
        <v>306</v>
      </c>
      <c r="C319" s="290"/>
      <c r="D319" s="289" t="str">
        <f t="shared" si="54"/>
        <v/>
      </c>
      <c r="E319" s="288" t="str" cm="1">
        <f t="array" ref="E319">IF(L319="","",IFERROR(_xlfn.TEXTJOIN(" • ",TRUE,_xlfn.UNIQUE(_xlfn._xlws.FILTER("⚠ "&amp;S14:S474,(Q14:Q474&lt;&gt;"")*ISNUMBER(SEARCH(" "&amp;Q14:Q474&amp;" "," "&amp;L319&amp;" "))))),""))</f>
        <v/>
      </c>
      <c r="F319" s="287" t="str">
        <f t="shared" si="61"/>
        <v/>
      </c>
      <c r="G319" s="287" t="str">
        <f t="shared" si="62"/>
        <v/>
      </c>
      <c r="H319" s="287" t="str">
        <f t="shared" si="63"/>
        <v/>
      </c>
      <c r="I319" s="287" t="str">
        <f t="shared" si="55"/>
        <v/>
      </c>
      <c r="J319" s="287" t="str">
        <f t="shared" si="56"/>
        <v/>
      </c>
      <c r="K319" s="287" t="str">
        <f t="shared" si="64"/>
        <v/>
      </c>
      <c r="L319" s="287" t="str">
        <f t="shared" si="57"/>
        <v/>
      </c>
      <c r="M319" s="287" t="str">
        <f t="shared" si="65"/>
        <v/>
      </c>
      <c r="N319" s="287" t="str">
        <f t="shared" si="58"/>
        <v/>
      </c>
      <c r="O319" s="287" t="str">
        <f t="shared" si="59"/>
        <v/>
      </c>
      <c r="P319" s="293"/>
      <c r="Q319" s="285" t="str">
        <f t="shared" si="60"/>
        <v/>
      </c>
      <c r="R319" s="284" t="s">
        <v>291</v>
      </c>
      <c r="S319" s="292"/>
      <c r="AD319" s="3">
        <v>1</v>
      </c>
    </row>
    <row r="320" spans="1:30" ht="21" customHeight="1">
      <c r="A320" s="2"/>
      <c r="B320" s="294">
        <v>307</v>
      </c>
      <c r="C320" s="290"/>
      <c r="D320" s="289" t="str">
        <f t="shared" si="54"/>
        <v/>
      </c>
      <c r="E320" s="288" t="str" cm="1">
        <f t="array" ref="E320">IF(L320="","",IFERROR(_xlfn.TEXTJOIN(" • ",TRUE,_xlfn.UNIQUE(_xlfn._xlws.FILTER("⚠ "&amp;S14:S474,(Q14:Q474&lt;&gt;"")*ISNUMBER(SEARCH(" "&amp;Q14:Q474&amp;" "," "&amp;L320&amp;" "))))),""))</f>
        <v/>
      </c>
      <c r="F320" s="287" t="str">
        <f t="shared" si="61"/>
        <v/>
      </c>
      <c r="G320" s="287" t="str">
        <f t="shared" si="62"/>
        <v/>
      </c>
      <c r="H320" s="287" t="str">
        <f t="shared" si="63"/>
        <v/>
      </c>
      <c r="I320" s="287" t="str">
        <f t="shared" si="55"/>
        <v/>
      </c>
      <c r="J320" s="287" t="str">
        <f t="shared" si="56"/>
        <v/>
      </c>
      <c r="K320" s="287" t="str">
        <f t="shared" si="64"/>
        <v/>
      </c>
      <c r="L320" s="287" t="str">
        <f t="shared" si="57"/>
        <v/>
      </c>
      <c r="M320" s="287" t="str">
        <f t="shared" si="65"/>
        <v/>
      </c>
      <c r="N320" s="287" t="str">
        <f t="shared" si="58"/>
        <v/>
      </c>
      <c r="O320" s="287" t="str">
        <f t="shared" si="59"/>
        <v/>
      </c>
      <c r="P320" s="293"/>
      <c r="Q320" s="285" t="str">
        <f t="shared" si="60"/>
        <v/>
      </c>
      <c r="R320" s="284" t="s">
        <v>291</v>
      </c>
      <c r="S320" s="292"/>
      <c r="AD320" s="3">
        <v>1</v>
      </c>
    </row>
    <row r="321" spans="1:30" ht="21" customHeight="1">
      <c r="A321" s="2"/>
      <c r="B321" s="294">
        <v>308</v>
      </c>
      <c r="C321" s="290"/>
      <c r="D321" s="289" t="str">
        <f t="shared" si="54"/>
        <v/>
      </c>
      <c r="E321" s="288" t="str" cm="1">
        <f t="array" ref="E321">IF(L321="","",IFERROR(_xlfn.TEXTJOIN(" • ",TRUE,_xlfn.UNIQUE(_xlfn._xlws.FILTER("⚠ "&amp;S14:S474,(Q14:Q474&lt;&gt;"")*ISNUMBER(SEARCH(" "&amp;Q14:Q474&amp;" "," "&amp;L321&amp;" "))))),""))</f>
        <v/>
      </c>
      <c r="F321" s="287" t="str">
        <f t="shared" si="61"/>
        <v/>
      </c>
      <c r="G321" s="287" t="str">
        <f t="shared" si="62"/>
        <v/>
      </c>
      <c r="H321" s="287" t="str">
        <f t="shared" si="63"/>
        <v/>
      </c>
      <c r="I321" s="287" t="str">
        <f t="shared" si="55"/>
        <v/>
      </c>
      <c r="J321" s="287" t="str">
        <f t="shared" si="56"/>
        <v/>
      </c>
      <c r="K321" s="287" t="str">
        <f t="shared" si="64"/>
        <v/>
      </c>
      <c r="L321" s="287" t="str">
        <f t="shared" si="57"/>
        <v/>
      </c>
      <c r="M321" s="287" t="str">
        <f t="shared" si="65"/>
        <v/>
      </c>
      <c r="N321" s="287" t="str">
        <f t="shared" si="58"/>
        <v/>
      </c>
      <c r="O321" s="287" t="str">
        <f t="shared" si="59"/>
        <v/>
      </c>
      <c r="P321" s="293"/>
      <c r="Q321" s="285" t="str">
        <f t="shared" si="60"/>
        <v/>
      </c>
      <c r="R321" s="284" t="s">
        <v>291</v>
      </c>
      <c r="S321" s="292"/>
      <c r="AD321" s="3">
        <v>1</v>
      </c>
    </row>
    <row r="322" spans="1:30" ht="21" customHeight="1">
      <c r="A322" s="2"/>
      <c r="B322" s="294">
        <v>309</v>
      </c>
      <c r="C322" s="290"/>
      <c r="D322" s="289" t="str">
        <f t="shared" si="54"/>
        <v/>
      </c>
      <c r="E322" s="288" t="str" cm="1">
        <f t="array" ref="E322">IF(L322="","",IFERROR(_xlfn.TEXTJOIN(" • ",TRUE,_xlfn.UNIQUE(_xlfn._xlws.FILTER("⚠ "&amp;S14:S474,(Q14:Q474&lt;&gt;"")*ISNUMBER(SEARCH(" "&amp;Q14:Q474&amp;" "," "&amp;L322&amp;" "))))),""))</f>
        <v/>
      </c>
      <c r="F322" s="287" t="str">
        <f t="shared" si="61"/>
        <v/>
      </c>
      <c r="G322" s="287" t="str">
        <f t="shared" si="62"/>
        <v/>
      </c>
      <c r="H322" s="287" t="str">
        <f t="shared" si="63"/>
        <v/>
      </c>
      <c r="I322" s="287" t="str">
        <f t="shared" si="55"/>
        <v/>
      </c>
      <c r="J322" s="287" t="str">
        <f t="shared" si="56"/>
        <v/>
      </c>
      <c r="K322" s="287" t="str">
        <f t="shared" si="64"/>
        <v/>
      </c>
      <c r="L322" s="287" t="str">
        <f t="shared" si="57"/>
        <v/>
      </c>
      <c r="M322" s="287" t="str">
        <f t="shared" si="65"/>
        <v/>
      </c>
      <c r="N322" s="287" t="str">
        <f t="shared" si="58"/>
        <v/>
      </c>
      <c r="O322" s="287" t="str">
        <f t="shared" si="59"/>
        <v/>
      </c>
      <c r="P322" s="293"/>
      <c r="Q322" s="285" t="str">
        <f t="shared" si="60"/>
        <v/>
      </c>
      <c r="R322" s="284" t="s">
        <v>291</v>
      </c>
      <c r="S322" s="292"/>
      <c r="AD322" s="3">
        <v>1</v>
      </c>
    </row>
    <row r="323" spans="1:30" ht="21" customHeight="1">
      <c r="A323" s="2"/>
      <c r="B323" s="294">
        <v>310</v>
      </c>
      <c r="C323" s="290"/>
      <c r="D323" s="289" t="str">
        <f t="shared" si="54"/>
        <v/>
      </c>
      <c r="E323" s="288" t="str" cm="1">
        <f t="array" ref="E323">IF(L323="","",IFERROR(_xlfn.TEXTJOIN(" • ",TRUE,_xlfn.UNIQUE(_xlfn._xlws.FILTER("⚠ "&amp;S14:S474,(Q14:Q474&lt;&gt;"")*ISNUMBER(SEARCH(" "&amp;Q14:Q474&amp;" "," "&amp;L323&amp;" "))))),""))</f>
        <v/>
      </c>
      <c r="F323" s="287" t="str">
        <f t="shared" si="61"/>
        <v/>
      </c>
      <c r="G323" s="287" t="str">
        <f t="shared" si="62"/>
        <v/>
      </c>
      <c r="H323" s="287" t="str">
        <f t="shared" si="63"/>
        <v/>
      </c>
      <c r="I323" s="287" t="str">
        <f t="shared" si="55"/>
        <v/>
      </c>
      <c r="J323" s="287" t="str">
        <f t="shared" si="56"/>
        <v/>
      </c>
      <c r="K323" s="287" t="str">
        <f t="shared" si="64"/>
        <v/>
      </c>
      <c r="L323" s="287" t="str">
        <f t="shared" si="57"/>
        <v/>
      </c>
      <c r="M323" s="287" t="str">
        <f t="shared" si="65"/>
        <v/>
      </c>
      <c r="N323" s="287" t="str">
        <f t="shared" si="58"/>
        <v/>
      </c>
      <c r="O323" s="287" t="str">
        <f t="shared" si="59"/>
        <v/>
      </c>
      <c r="P323" s="293"/>
      <c r="Q323" s="285" t="str">
        <f t="shared" si="60"/>
        <v/>
      </c>
      <c r="R323" s="284" t="s">
        <v>291</v>
      </c>
      <c r="S323" s="292"/>
      <c r="AD323" s="3">
        <v>1</v>
      </c>
    </row>
    <row r="324" spans="1:30" ht="21" customHeight="1">
      <c r="A324" s="2"/>
      <c r="B324" s="294">
        <v>311</v>
      </c>
      <c r="C324" s="290"/>
      <c r="D324" s="289" t="str">
        <f t="shared" si="54"/>
        <v/>
      </c>
      <c r="E324" s="288" t="str" cm="1">
        <f t="array" ref="E324">IF(L324="","",IFERROR(_xlfn.TEXTJOIN(" • ",TRUE,_xlfn.UNIQUE(_xlfn._xlws.FILTER("⚠ "&amp;S14:S474,(Q14:Q474&lt;&gt;"")*ISNUMBER(SEARCH(" "&amp;Q14:Q474&amp;" "," "&amp;L324&amp;" "))))),""))</f>
        <v/>
      </c>
      <c r="F324" s="287" t="str">
        <f t="shared" si="61"/>
        <v/>
      </c>
      <c r="G324" s="287" t="str">
        <f t="shared" si="62"/>
        <v/>
      </c>
      <c r="H324" s="287" t="str">
        <f t="shared" si="63"/>
        <v/>
      </c>
      <c r="I324" s="287" t="str">
        <f t="shared" si="55"/>
        <v/>
      </c>
      <c r="J324" s="287" t="str">
        <f t="shared" si="56"/>
        <v/>
      </c>
      <c r="K324" s="287" t="str">
        <f t="shared" si="64"/>
        <v/>
      </c>
      <c r="L324" s="287" t="str">
        <f t="shared" si="57"/>
        <v/>
      </c>
      <c r="M324" s="287" t="str">
        <f t="shared" si="65"/>
        <v/>
      </c>
      <c r="N324" s="287" t="str">
        <f t="shared" si="58"/>
        <v/>
      </c>
      <c r="O324" s="287" t="str">
        <f t="shared" si="59"/>
        <v/>
      </c>
      <c r="P324" s="293"/>
      <c r="Q324" s="285" t="str">
        <f t="shared" si="60"/>
        <v/>
      </c>
      <c r="R324" s="284" t="s">
        <v>291</v>
      </c>
      <c r="S324" s="292"/>
      <c r="AD324" s="3">
        <v>1</v>
      </c>
    </row>
    <row r="325" spans="1:30" ht="21" customHeight="1">
      <c r="A325" s="2"/>
      <c r="B325" s="294">
        <v>312</v>
      </c>
      <c r="C325" s="290"/>
      <c r="D325" s="289" t="str">
        <f t="shared" si="54"/>
        <v/>
      </c>
      <c r="E325" s="288" t="str" cm="1">
        <f t="array" ref="E325">IF(L325="","",IFERROR(_xlfn.TEXTJOIN(" • ",TRUE,_xlfn.UNIQUE(_xlfn._xlws.FILTER("⚠ "&amp;S14:S474,(Q14:Q474&lt;&gt;"")*ISNUMBER(SEARCH(" "&amp;Q14:Q474&amp;" "," "&amp;L325&amp;" "))))),""))</f>
        <v/>
      </c>
      <c r="F325" s="287" t="str">
        <f t="shared" si="61"/>
        <v/>
      </c>
      <c r="G325" s="287" t="str">
        <f t="shared" si="62"/>
        <v/>
      </c>
      <c r="H325" s="287" t="str">
        <f t="shared" si="63"/>
        <v/>
      </c>
      <c r="I325" s="287" t="str">
        <f t="shared" si="55"/>
        <v/>
      </c>
      <c r="J325" s="287" t="str">
        <f t="shared" si="56"/>
        <v/>
      </c>
      <c r="K325" s="287" t="str">
        <f t="shared" si="64"/>
        <v/>
      </c>
      <c r="L325" s="287" t="str">
        <f t="shared" si="57"/>
        <v/>
      </c>
      <c r="M325" s="287" t="str">
        <f t="shared" si="65"/>
        <v/>
      </c>
      <c r="N325" s="287" t="str">
        <f t="shared" si="58"/>
        <v/>
      </c>
      <c r="O325" s="287" t="str">
        <f t="shared" si="59"/>
        <v/>
      </c>
      <c r="P325" s="293"/>
      <c r="Q325" s="285" t="str">
        <f t="shared" si="60"/>
        <v/>
      </c>
      <c r="R325" s="284" t="s">
        <v>291</v>
      </c>
      <c r="S325" s="292"/>
      <c r="AD325" s="3">
        <v>1</v>
      </c>
    </row>
    <row r="326" spans="1:30" ht="21" customHeight="1">
      <c r="A326" s="2"/>
      <c r="B326" s="294">
        <v>313</v>
      </c>
      <c r="C326" s="290"/>
      <c r="D326" s="289" t="str">
        <f t="shared" si="54"/>
        <v/>
      </c>
      <c r="E326" s="288" t="str" cm="1">
        <f t="array" ref="E326">IF(L326="","",IFERROR(_xlfn.TEXTJOIN(" • ",TRUE,_xlfn.UNIQUE(_xlfn._xlws.FILTER("⚠ "&amp;S14:S474,(Q14:Q474&lt;&gt;"")*ISNUMBER(SEARCH(" "&amp;Q14:Q474&amp;" "," "&amp;L326&amp;" "))))),""))</f>
        <v/>
      </c>
      <c r="F326" s="287" t="str">
        <f t="shared" si="61"/>
        <v/>
      </c>
      <c r="G326" s="287" t="str">
        <f t="shared" si="62"/>
        <v/>
      </c>
      <c r="H326" s="287" t="str">
        <f t="shared" si="63"/>
        <v/>
      </c>
      <c r="I326" s="287" t="str">
        <f t="shared" si="55"/>
        <v/>
      </c>
      <c r="J326" s="287" t="str">
        <f t="shared" si="56"/>
        <v/>
      </c>
      <c r="K326" s="287" t="str">
        <f t="shared" si="64"/>
        <v/>
      </c>
      <c r="L326" s="287" t="str">
        <f t="shared" si="57"/>
        <v/>
      </c>
      <c r="M326" s="287" t="str">
        <f t="shared" si="65"/>
        <v/>
      </c>
      <c r="N326" s="287" t="str">
        <f t="shared" si="58"/>
        <v/>
      </c>
      <c r="O326" s="287" t="str">
        <f t="shared" si="59"/>
        <v/>
      </c>
      <c r="P326" s="293"/>
      <c r="Q326" s="285" t="str">
        <f t="shared" si="60"/>
        <v/>
      </c>
      <c r="R326" s="284" t="s">
        <v>291</v>
      </c>
      <c r="S326" s="292"/>
      <c r="AD326" s="3">
        <v>1</v>
      </c>
    </row>
    <row r="327" spans="1:30" ht="21" customHeight="1">
      <c r="A327" s="2"/>
      <c r="B327" s="294">
        <v>314</v>
      </c>
      <c r="C327" s="290"/>
      <c r="D327" s="289" t="str">
        <f t="shared" si="54"/>
        <v/>
      </c>
      <c r="E327" s="288" t="str" cm="1">
        <f t="array" ref="E327">IF(L327="","",IFERROR(_xlfn.TEXTJOIN(" • ",TRUE,_xlfn.UNIQUE(_xlfn._xlws.FILTER("⚠ "&amp;S14:S474,(Q14:Q474&lt;&gt;"")*ISNUMBER(SEARCH(" "&amp;Q14:Q474&amp;" "," "&amp;L327&amp;" "))))),""))</f>
        <v/>
      </c>
      <c r="F327" s="287" t="str">
        <f t="shared" si="61"/>
        <v/>
      </c>
      <c r="G327" s="287" t="str">
        <f t="shared" si="62"/>
        <v/>
      </c>
      <c r="H327" s="287" t="str">
        <f t="shared" si="63"/>
        <v/>
      </c>
      <c r="I327" s="287" t="str">
        <f t="shared" si="55"/>
        <v/>
      </c>
      <c r="J327" s="287" t="str">
        <f t="shared" si="56"/>
        <v/>
      </c>
      <c r="K327" s="287" t="str">
        <f t="shared" si="64"/>
        <v/>
      </c>
      <c r="L327" s="287" t="str">
        <f t="shared" si="57"/>
        <v/>
      </c>
      <c r="M327" s="287" t="str">
        <f t="shared" si="65"/>
        <v/>
      </c>
      <c r="N327" s="287" t="str">
        <f t="shared" si="58"/>
        <v/>
      </c>
      <c r="O327" s="287" t="str">
        <f t="shared" si="59"/>
        <v/>
      </c>
      <c r="P327" s="293"/>
      <c r="Q327" s="285" t="str">
        <f t="shared" si="60"/>
        <v/>
      </c>
      <c r="R327" s="284" t="s">
        <v>291</v>
      </c>
      <c r="S327" s="292"/>
      <c r="AD327" s="3">
        <v>1</v>
      </c>
    </row>
    <row r="328" spans="1:30" ht="21" customHeight="1">
      <c r="A328" s="2"/>
      <c r="B328" s="294">
        <v>315</v>
      </c>
      <c r="C328" s="290"/>
      <c r="D328" s="289" t="str">
        <f t="shared" si="54"/>
        <v/>
      </c>
      <c r="E328" s="288" t="str" cm="1">
        <f t="array" ref="E328">IF(L328="","",IFERROR(_xlfn.TEXTJOIN(" • ",TRUE,_xlfn.UNIQUE(_xlfn._xlws.FILTER("⚠ "&amp;S14:S474,(Q14:Q474&lt;&gt;"")*ISNUMBER(SEARCH(" "&amp;Q14:Q474&amp;" "," "&amp;L328&amp;" "))))),""))</f>
        <v/>
      </c>
      <c r="F328" s="287" t="str">
        <f t="shared" si="61"/>
        <v/>
      </c>
      <c r="G328" s="287" t="str">
        <f t="shared" si="62"/>
        <v/>
      </c>
      <c r="H328" s="287" t="str">
        <f t="shared" si="63"/>
        <v/>
      </c>
      <c r="I328" s="287" t="str">
        <f t="shared" si="55"/>
        <v/>
      </c>
      <c r="J328" s="287" t="str">
        <f t="shared" si="56"/>
        <v/>
      </c>
      <c r="K328" s="287" t="str">
        <f t="shared" si="64"/>
        <v/>
      </c>
      <c r="L328" s="287" t="str">
        <f t="shared" si="57"/>
        <v/>
      </c>
      <c r="M328" s="287" t="str">
        <f t="shared" si="65"/>
        <v/>
      </c>
      <c r="N328" s="287" t="str">
        <f t="shared" si="58"/>
        <v/>
      </c>
      <c r="O328" s="287" t="str">
        <f t="shared" si="59"/>
        <v/>
      </c>
      <c r="P328" s="293"/>
      <c r="Q328" s="285" t="str">
        <f t="shared" si="60"/>
        <v/>
      </c>
      <c r="R328" s="284" t="s">
        <v>291</v>
      </c>
      <c r="S328" s="292"/>
      <c r="AD328" s="3">
        <v>1</v>
      </c>
    </row>
    <row r="329" spans="1:30" ht="21" customHeight="1">
      <c r="A329" s="2"/>
      <c r="B329" s="294">
        <v>316</v>
      </c>
      <c r="C329" s="290"/>
      <c r="D329" s="289" t="str">
        <f t="shared" si="54"/>
        <v/>
      </c>
      <c r="E329" s="288" t="str" cm="1">
        <f t="array" ref="E329">IF(L329="","",IFERROR(_xlfn.TEXTJOIN(" • ",TRUE,_xlfn.UNIQUE(_xlfn._xlws.FILTER("⚠ "&amp;S14:S474,(Q14:Q474&lt;&gt;"")*ISNUMBER(SEARCH(" "&amp;Q14:Q474&amp;" "," "&amp;L329&amp;" "))))),""))</f>
        <v/>
      </c>
      <c r="F329" s="287" t="str">
        <f t="shared" si="61"/>
        <v/>
      </c>
      <c r="G329" s="287" t="str">
        <f t="shared" si="62"/>
        <v/>
      </c>
      <c r="H329" s="287" t="str">
        <f t="shared" si="63"/>
        <v/>
      </c>
      <c r="I329" s="287" t="str">
        <f t="shared" si="55"/>
        <v/>
      </c>
      <c r="J329" s="287" t="str">
        <f t="shared" si="56"/>
        <v/>
      </c>
      <c r="K329" s="287" t="str">
        <f t="shared" si="64"/>
        <v/>
      </c>
      <c r="L329" s="287" t="str">
        <f t="shared" si="57"/>
        <v/>
      </c>
      <c r="M329" s="287" t="str">
        <f t="shared" si="65"/>
        <v/>
      </c>
      <c r="N329" s="287" t="str">
        <f t="shared" si="58"/>
        <v/>
      </c>
      <c r="O329" s="287" t="str">
        <f t="shared" si="59"/>
        <v/>
      </c>
      <c r="P329" s="293"/>
      <c r="Q329" s="285" t="str">
        <f t="shared" si="60"/>
        <v/>
      </c>
      <c r="R329" s="284" t="s">
        <v>291</v>
      </c>
      <c r="S329" s="292"/>
      <c r="AD329" s="3">
        <v>1</v>
      </c>
    </row>
    <row r="330" spans="1:30" ht="21" customHeight="1">
      <c r="A330" s="2"/>
      <c r="B330" s="294">
        <v>317</v>
      </c>
      <c r="C330" s="290"/>
      <c r="D330" s="289" t="str">
        <f t="shared" si="54"/>
        <v/>
      </c>
      <c r="E330" s="288" t="str" cm="1">
        <f t="array" ref="E330">IF(L330="","",IFERROR(_xlfn.TEXTJOIN(" • ",TRUE,_xlfn.UNIQUE(_xlfn._xlws.FILTER("⚠ "&amp;S14:S474,(Q14:Q474&lt;&gt;"")*ISNUMBER(SEARCH(" "&amp;Q14:Q474&amp;" "," "&amp;L330&amp;" "))))),""))</f>
        <v/>
      </c>
      <c r="F330" s="287" t="str">
        <f t="shared" si="61"/>
        <v/>
      </c>
      <c r="G330" s="287" t="str">
        <f t="shared" si="62"/>
        <v/>
      </c>
      <c r="H330" s="287" t="str">
        <f t="shared" si="63"/>
        <v/>
      </c>
      <c r="I330" s="287" t="str">
        <f t="shared" si="55"/>
        <v/>
      </c>
      <c r="J330" s="287" t="str">
        <f t="shared" si="56"/>
        <v/>
      </c>
      <c r="K330" s="287" t="str">
        <f t="shared" si="64"/>
        <v/>
      </c>
      <c r="L330" s="287" t="str">
        <f t="shared" si="57"/>
        <v/>
      </c>
      <c r="M330" s="287" t="str">
        <f t="shared" si="65"/>
        <v/>
      </c>
      <c r="N330" s="287" t="str">
        <f t="shared" si="58"/>
        <v/>
      </c>
      <c r="O330" s="287" t="str">
        <f t="shared" si="59"/>
        <v/>
      </c>
      <c r="P330" s="293"/>
      <c r="Q330" s="285" t="str">
        <f t="shared" si="60"/>
        <v/>
      </c>
      <c r="R330" s="284" t="s">
        <v>291</v>
      </c>
      <c r="S330" s="292"/>
      <c r="AD330" s="3">
        <v>1</v>
      </c>
    </row>
    <row r="331" spans="1:30" ht="21" customHeight="1">
      <c r="A331" s="2"/>
      <c r="B331" s="294">
        <v>318</v>
      </c>
      <c r="C331" s="290"/>
      <c r="D331" s="289" t="str">
        <f t="shared" si="54"/>
        <v/>
      </c>
      <c r="E331" s="288" t="str" cm="1">
        <f t="array" ref="E331">IF(L331="","",IFERROR(_xlfn.TEXTJOIN(" • ",TRUE,_xlfn.UNIQUE(_xlfn._xlws.FILTER("⚠ "&amp;S14:S474,(Q14:Q474&lt;&gt;"")*ISNUMBER(SEARCH(" "&amp;Q14:Q474&amp;" "," "&amp;L331&amp;" "))))),""))</f>
        <v/>
      </c>
      <c r="F331" s="287" t="str">
        <f t="shared" si="61"/>
        <v/>
      </c>
      <c r="G331" s="287" t="str">
        <f t="shared" si="62"/>
        <v/>
      </c>
      <c r="H331" s="287" t="str">
        <f t="shared" si="63"/>
        <v/>
      </c>
      <c r="I331" s="287" t="str">
        <f t="shared" si="55"/>
        <v/>
      </c>
      <c r="J331" s="287" t="str">
        <f t="shared" si="56"/>
        <v/>
      </c>
      <c r="K331" s="287" t="str">
        <f t="shared" si="64"/>
        <v/>
      </c>
      <c r="L331" s="287" t="str">
        <f t="shared" si="57"/>
        <v/>
      </c>
      <c r="M331" s="287" t="str">
        <f t="shared" si="65"/>
        <v/>
      </c>
      <c r="N331" s="287" t="str">
        <f t="shared" si="58"/>
        <v/>
      </c>
      <c r="O331" s="287" t="str">
        <f t="shared" si="59"/>
        <v/>
      </c>
      <c r="P331" s="293"/>
      <c r="Q331" s="285" t="str">
        <f t="shared" si="60"/>
        <v/>
      </c>
      <c r="R331" s="284" t="s">
        <v>291</v>
      </c>
      <c r="S331" s="292"/>
      <c r="AD331" s="3">
        <v>1</v>
      </c>
    </row>
    <row r="332" spans="1:30" ht="21" customHeight="1">
      <c r="A332" s="2"/>
      <c r="B332" s="294">
        <v>319</v>
      </c>
      <c r="C332" s="290"/>
      <c r="D332" s="289" t="str">
        <f t="shared" si="54"/>
        <v/>
      </c>
      <c r="E332" s="288" t="str" cm="1">
        <f t="array" ref="E332">IF(L332="","",IFERROR(_xlfn.TEXTJOIN(" • ",TRUE,_xlfn.UNIQUE(_xlfn._xlws.FILTER("⚠ "&amp;S14:S474,(Q14:Q474&lt;&gt;"")*ISNUMBER(SEARCH(" "&amp;Q14:Q474&amp;" "," "&amp;L332&amp;" "))))),""))</f>
        <v/>
      </c>
      <c r="F332" s="287" t="str">
        <f t="shared" si="61"/>
        <v/>
      </c>
      <c r="G332" s="287" t="str">
        <f t="shared" si="62"/>
        <v/>
      </c>
      <c r="H332" s="287" t="str">
        <f t="shared" si="63"/>
        <v/>
      </c>
      <c r="I332" s="287" t="str">
        <f t="shared" si="55"/>
        <v/>
      </c>
      <c r="J332" s="287" t="str">
        <f t="shared" si="56"/>
        <v/>
      </c>
      <c r="K332" s="287" t="str">
        <f t="shared" si="64"/>
        <v/>
      </c>
      <c r="L332" s="287" t="str">
        <f t="shared" si="57"/>
        <v/>
      </c>
      <c r="M332" s="287" t="str">
        <f t="shared" si="65"/>
        <v/>
      </c>
      <c r="N332" s="287" t="str">
        <f t="shared" si="58"/>
        <v/>
      </c>
      <c r="O332" s="287" t="str">
        <f t="shared" si="59"/>
        <v/>
      </c>
      <c r="P332" s="293"/>
      <c r="Q332" s="285" t="str">
        <f t="shared" si="60"/>
        <v/>
      </c>
      <c r="R332" s="284" t="s">
        <v>291</v>
      </c>
      <c r="S332" s="292"/>
      <c r="AD332" s="3">
        <v>1</v>
      </c>
    </row>
    <row r="333" spans="1:30" ht="21" customHeight="1">
      <c r="A333" s="2"/>
      <c r="B333" s="294">
        <v>320</v>
      </c>
      <c r="C333" s="290"/>
      <c r="D333" s="289" t="str">
        <f t="shared" si="54"/>
        <v/>
      </c>
      <c r="E333" s="288" t="str" cm="1">
        <f t="array" ref="E333">IF(L333="","",IFERROR(_xlfn.TEXTJOIN(" • ",TRUE,_xlfn.UNIQUE(_xlfn._xlws.FILTER("⚠ "&amp;S14:S474,(Q14:Q474&lt;&gt;"")*ISNUMBER(SEARCH(" "&amp;Q14:Q474&amp;" "," "&amp;L333&amp;" "))))),""))</f>
        <v/>
      </c>
      <c r="F333" s="287" t="str">
        <f t="shared" si="61"/>
        <v/>
      </c>
      <c r="G333" s="287" t="str">
        <f t="shared" si="62"/>
        <v/>
      </c>
      <c r="H333" s="287" t="str">
        <f t="shared" si="63"/>
        <v/>
      </c>
      <c r="I333" s="287" t="str">
        <f t="shared" si="55"/>
        <v/>
      </c>
      <c r="J333" s="287" t="str">
        <f t="shared" si="56"/>
        <v/>
      </c>
      <c r="K333" s="287" t="str">
        <f t="shared" si="64"/>
        <v/>
      </c>
      <c r="L333" s="287" t="str">
        <f t="shared" si="57"/>
        <v/>
      </c>
      <c r="M333" s="287" t="str">
        <f t="shared" si="65"/>
        <v/>
      </c>
      <c r="N333" s="287" t="str">
        <f t="shared" si="58"/>
        <v/>
      </c>
      <c r="O333" s="287" t="str">
        <f t="shared" si="59"/>
        <v/>
      </c>
      <c r="P333" s="293"/>
      <c r="Q333" s="285" t="str">
        <f t="shared" si="60"/>
        <v/>
      </c>
      <c r="R333" s="284" t="s">
        <v>291</v>
      </c>
      <c r="S333" s="292"/>
      <c r="AD333" s="3">
        <v>1</v>
      </c>
    </row>
    <row r="334" spans="1:30" ht="21" customHeight="1">
      <c r="A334" s="2"/>
      <c r="B334" s="294">
        <v>321</v>
      </c>
      <c r="C334" s="290"/>
      <c r="D334" s="289" t="str">
        <f t="shared" ref="D334:D397" si="66">IF(C334="","",IF(E334="",C334,C334&amp;" *"))</f>
        <v/>
      </c>
      <c r="E334" s="288" t="str" cm="1">
        <f t="array" ref="E334">IF(L334="","",IFERROR(_xlfn.TEXTJOIN(" • ",TRUE,_xlfn.UNIQUE(_xlfn._xlws.FILTER("⚠ "&amp;S14:S474,(Q14:Q474&lt;&gt;"")*ISNUMBER(SEARCH(" "&amp;Q14:Q474&amp;" "," "&amp;L334&amp;" "))))),""))</f>
        <v/>
      </c>
      <c r="F334" s="287" t="str">
        <f t="shared" si="61"/>
        <v/>
      </c>
      <c r="G334" s="287" t="str">
        <f t="shared" si="62"/>
        <v/>
      </c>
      <c r="H334" s="287" t="str">
        <f t="shared" si="63"/>
        <v/>
      </c>
      <c r="I334" s="287" t="str">
        <f t="shared" ref="I334:I397" si="67">IF(H334="","",SUBSTITUTE(SUBSTITUTE(SUBSTITUTE(SUBSTITUTE(SUBSTITUTE(SUBSTITUTE(SUBSTITUTE(SUBSTITUTE(H334,"è","e"),"é","e"),"ê","e"),"ë","e"),"ì","i"),"í","i"),"î","i"),"ï","i"))</f>
        <v/>
      </c>
      <c r="J334" s="287" t="str">
        <f t="shared" ref="J334:J397" si="68">IF(I334="","",TRIM(SUBSTITUTE(SUBSTITUTE(SUBSTITUTE(SUBSTITUTE(SUBSTITUTE(SUBSTITUTE(SUBSTITUTE(SUBSTITUTE(SUBSTITUTE(SUBSTITUTE(SUBSTITUTE(SUBSTITUTE(I334,"ò","o"),"ó","o"),"ô","o"),"ö","o"),"õ","o"),"ù","u"),"ú","u"),"û","u"),"ü","u"),"ý","y"),"ÿ","y"),"ñ","n")))</f>
        <v/>
      </c>
      <c r="K334" s="287" t="str">
        <f t="shared" si="64"/>
        <v/>
      </c>
      <c r="L334" s="287" t="str">
        <f t="shared" ref="L334:L397" si="69">IF(C334="","",LOWER(TRIM(CLEAN(SUBSTITUTE(SUBSTITUTE(SUBSTITUTE(SUBSTITUTE(SUBSTITUTE(SUBSTITUTE(SUBSTITUTE(SUBSTITUTE(SUBSTITUTE(SUBSTITUTE(SUBSTITUTE(SUBSTITUTE(SUBSTITUTE(SUBSTITUTE(SUBSTITUTE(SUBSTITUTE(SUBSTITUTE(SUBSTITUTE(SUBSTITUTE(SUBSTITUTE(SUBSTITUTE(SUBSTITUTE(C334,CHAR(160)," "),CHAR(9)," "),CHAR(10)," "),CHAR(13)," "),"—"," "),"–"," "),"’"," "),"'"," "),""""," "),","," "),"."," "),";"," "),":"," "),"!"," "),"?"," "),"…"," "),"/"," "),"-"," "),"("," "),")"," "),"«"," "),"»"," ")))))</f>
        <v/>
      </c>
      <c r="M334" s="287" t="str">
        <f t="shared" si="65"/>
        <v/>
      </c>
      <c r="N334" s="287" t="str">
        <f t="shared" ref="N334:N397" si="70">IF(M334="","",SUBSTITUTE(SUBSTITUTE(SUBSTITUTE(SUBSTITUTE(SUBSTITUTE(SUBSTITUTE(SUBSTITUTE(SUBSTITUTE(M334,"è","e"),"é","e"),"ê","e"),"ë","e"),"ì","i"),"í","i"),"î","i"),"ï","i"))</f>
        <v/>
      </c>
      <c r="O334" s="287" t="str">
        <f t="shared" ref="O334:O397" si="71">IF(N334="","",TRIM(SUBSTITUTE(SUBSTITUTE(SUBSTITUTE(SUBSTITUTE(SUBSTITUTE(SUBSTITUTE(SUBSTITUTE(SUBSTITUTE(SUBSTITUTE(SUBSTITUTE(SUBSTITUTE(SUBSTITUTE(N334,"ò","o"),"ó","o"),"ô","o"),"ö","o"),"õ","o"),"ù","u"),"ú","u"),"û","u"),"ü","u"),"ý","y"),"ÿ","y"),"ñ","n")))</f>
        <v/>
      </c>
      <c r="P334" s="293"/>
      <c r="Q334" s="285" t="str">
        <f t="shared" ref="Q334:Q397" si="72">IF(P334="","",LOWER(TRIM(CLEAN(SUBSTITUTE(SUBSTITUTE(SUBSTITUTE(SUBSTITUTE(SUBSTITUTE(SUBSTITUTE(SUBSTITUTE(SUBSTITUTE(SUBSTITUTE(SUBSTITUTE(SUBSTITUTE(SUBSTITUTE(SUBSTITUTE(SUBSTITUTE(SUBSTITUTE(SUBSTITUTE(SUBSTITUTE(SUBSTITUTE(SUBSTITUTE(SUBSTITUTE(SUBSTITUTE(SUBSTITUTE(P334,CHAR(160)," "),CHAR(9)," "),CHAR(10)," "),CHAR(13)," "),"—"," "),"–"," "),"’"," "),"'"," "),""""," "),","," "),"."," "),";"," "),":"," "),"!"," "),"?"," "),"…"," "),"/"," "),"-"," "),"("," "),")"," "),"«"," "),"»"," ")))))</f>
        <v/>
      </c>
      <c r="R334" s="284" t="s">
        <v>291</v>
      </c>
      <c r="S334" s="292"/>
      <c r="AD334" s="3">
        <v>1</v>
      </c>
    </row>
    <row r="335" spans="1:30" ht="21" customHeight="1">
      <c r="A335" s="2"/>
      <c r="B335" s="294">
        <v>322</v>
      </c>
      <c r="C335" s="290"/>
      <c r="D335" s="289" t="str">
        <f t="shared" si="66"/>
        <v/>
      </c>
      <c r="E335" s="288" t="str" cm="1">
        <f t="array" ref="E335">IF(L335="","",IFERROR(_xlfn.TEXTJOIN(" • ",TRUE,_xlfn.UNIQUE(_xlfn._xlws.FILTER("⚠ "&amp;S14:S474,(Q14:Q474&lt;&gt;"")*ISNUMBER(SEARCH(" "&amp;Q14:Q474&amp;" "," "&amp;L335&amp;" "))))),""))</f>
        <v/>
      </c>
      <c r="F335" s="287" t="str">
        <f t="shared" si="61"/>
        <v/>
      </c>
      <c r="G335" s="287" t="str">
        <f t="shared" si="62"/>
        <v/>
      </c>
      <c r="H335" s="287" t="str">
        <f t="shared" si="63"/>
        <v/>
      </c>
      <c r="I335" s="287" t="str">
        <f t="shared" si="67"/>
        <v/>
      </c>
      <c r="J335" s="287" t="str">
        <f t="shared" si="68"/>
        <v/>
      </c>
      <c r="K335" s="287" t="str">
        <f t="shared" si="64"/>
        <v/>
      </c>
      <c r="L335" s="287" t="str">
        <f t="shared" si="69"/>
        <v/>
      </c>
      <c r="M335" s="287" t="str">
        <f t="shared" si="65"/>
        <v/>
      </c>
      <c r="N335" s="287" t="str">
        <f t="shared" si="70"/>
        <v/>
      </c>
      <c r="O335" s="287" t="str">
        <f t="shared" si="71"/>
        <v/>
      </c>
      <c r="P335" s="293"/>
      <c r="Q335" s="285" t="str">
        <f t="shared" si="72"/>
        <v/>
      </c>
      <c r="R335" s="284" t="s">
        <v>291</v>
      </c>
      <c r="S335" s="292"/>
      <c r="AD335" s="3">
        <v>1</v>
      </c>
    </row>
    <row r="336" spans="1:30" ht="21" customHeight="1">
      <c r="A336" s="2"/>
      <c r="B336" s="294">
        <v>323</v>
      </c>
      <c r="C336" s="290"/>
      <c r="D336" s="289" t="str">
        <f t="shared" si="66"/>
        <v/>
      </c>
      <c r="E336" s="288" t="str" cm="1">
        <f t="array" ref="E336">IF(L336="","",IFERROR(_xlfn.TEXTJOIN(" • ",TRUE,_xlfn.UNIQUE(_xlfn._xlws.FILTER("⚠ "&amp;S14:S474,(Q14:Q474&lt;&gt;"")*ISNUMBER(SEARCH(" "&amp;Q14:Q474&amp;" "," "&amp;L336&amp;" "))))),""))</f>
        <v/>
      </c>
      <c r="F336" s="287" t="str">
        <f t="shared" ref="F336:F399" si="73">IF(Q336="","",O336)</f>
        <v/>
      </c>
      <c r="G336" s="287" t="str">
        <f t="shared" ref="G336:G399" si="74">IF(S336="","",R336&amp;" "&amp;S336)</f>
        <v/>
      </c>
      <c r="H336" s="287" t="str">
        <f t="shared" ref="H336:H399" si="75">IF(L336="","",SUBSTITUTE(SUBSTITUTE(SUBSTITUTE(SUBSTITUTE(SUBSTITUTE(SUBSTITUTE(SUBSTITUTE(SUBSTITUTE(SUBSTITUTE(LOWER(L336),"œ","oe"),"æ","ae"),"à","a"),"â","a"),"ä","a"),"á","a"),"ã","a"),"å","a"),"ç","c"))</f>
        <v/>
      </c>
      <c r="I336" s="287" t="str">
        <f t="shared" si="67"/>
        <v/>
      </c>
      <c r="J336" s="287" t="str">
        <f t="shared" si="68"/>
        <v/>
      </c>
      <c r="K336" s="287" t="str">
        <f t="shared" ref="K336:K399" si="76">IF(L336="","",J336)</f>
        <v/>
      </c>
      <c r="L336" s="287" t="str">
        <f t="shared" si="69"/>
        <v/>
      </c>
      <c r="M336" s="287" t="str">
        <f t="shared" ref="M336:M399" si="77">IF(Q336="","",SUBSTITUTE(SUBSTITUTE(SUBSTITUTE(SUBSTITUTE(SUBSTITUTE(SUBSTITUTE(SUBSTITUTE(SUBSTITUTE(SUBSTITUTE(LOWER(Q336),"œ","oe"),"æ","ae"),"à","a"),"â","a"),"ä","a"),"á","a"),"ã","a"),"å","a"),"ç","c"))</f>
        <v/>
      </c>
      <c r="N336" s="287" t="str">
        <f t="shared" si="70"/>
        <v/>
      </c>
      <c r="O336" s="287" t="str">
        <f t="shared" si="71"/>
        <v/>
      </c>
      <c r="P336" s="293"/>
      <c r="Q336" s="285" t="str">
        <f t="shared" si="72"/>
        <v/>
      </c>
      <c r="R336" s="284" t="s">
        <v>291</v>
      </c>
      <c r="S336" s="292"/>
      <c r="AD336" s="3">
        <v>1</v>
      </c>
    </row>
    <row r="337" spans="1:30" ht="21" customHeight="1">
      <c r="A337" s="2"/>
      <c r="B337" s="294">
        <v>324</v>
      </c>
      <c r="C337" s="290"/>
      <c r="D337" s="289" t="str">
        <f t="shared" si="66"/>
        <v/>
      </c>
      <c r="E337" s="288" t="str" cm="1">
        <f t="array" ref="E337">IF(L337="","",IFERROR(_xlfn.TEXTJOIN(" • ",TRUE,_xlfn.UNIQUE(_xlfn._xlws.FILTER("⚠ "&amp;S14:S474,(Q14:Q474&lt;&gt;"")*ISNUMBER(SEARCH(" "&amp;Q14:Q474&amp;" "," "&amp;L337&amp;" "))))),""))</f>
        <v/>
      </c>
      <c r="F337" s="287" t="str">
        <f t="shared" si="73"/>
        <v/>
      </c>
      <c r="G337" s="287" t="str">
        <f t="shared" si="74"/>
        <v/>
      </c>
      <c r="H337" s="287" t="str">
        <f t="shared" si="75"/>
        <v/>
      </c>
      <c r="I337" s="287" t="str">
        <f t="shared" si="67"/>
        <v/>
      </c>
      <c r="J337" s="287" t="str">
        <f t="shared" si="68"/>
        <v/>
      </c>
      <c r="K337" s="287" t="str">
        <f t="shared" si="76"/>
        <v/>
      </c>
      <c r="L337" s="287" t="str">
        <f t="shared" si="69"/>
        <v/>
      </c>
      <c r="M337" s="287" t="str">
        <f t="shared" si="77"/>
        <v/>
      </c>
      <c r="N337" s="287" t="str">
        <f t="shared" si="70"/>
        <v/>
      </c>
      <c r="O337" s="287" t="str">
        <f t="shared" si="71"/>
        <v/>
      </c>
      <c r="P337" s="293"/>
      <c r="Q337" s="285" t="str">
        <f t="shared" si="72"/>
        <v/>
      </c>
      <c r="R337" s="284" t="s">
        <v>291</v>
      </c>
      <c r="S337" s="292"/>
      <c r="AD337" s="3">
        <v>1</v>
      </c>
    </row>
    <row r="338" spans="1:30" ht="21" customHeight="1">
      <c r="A338" s="2"/>
      <c r="B338" s="294">
        <v>325</v>
      </c>
      <c r="C338" s="290"/>
      <c r="D338" s="289" t="str">
        <f t="shared" si="66"/>
        <v/>
      </c>
      <c r="E338" s="288" t="str" cm="1">
        <f t="array" ref="E338">IF(L338="","",IFERROR(_xlfn.TEXTJOIN(" • ",TRUE,_xlfn.UNIQUE(_xlfn._xlws.FILTER("⚠ "&amp;S14:S474,(Q14:Q474&lt;&gt;"")*ISNUMBER(SEARCH(" "&amp;Q14:Q474&amp;" "," "&amp;L338&amp;" "))))),""))</f>
        <v/>
      </c>
      <c r="F338" s="287" t="str">
        <f t="shared" si="73"/>
        <v/>
      </c>
      <c r="G338" s="287" t="str">
        <f t="shared" si="74"/>
        <v/>
      </c>
      <c r="H338" s="287" t="str">
        <f t="shared" si="75"/>
        <v/>
      </c>
      <c r="I338" s="287" t="str">
        <f t="shared" si="67"/>
        <v/>
      </c>
      <c r="J338" s="287" t="str">
        <f t="shared" si="68"/>
        <v/>
      </c>
      <c r="K338" s="287" t="str">
        <f t="shared" si="76"/>
        <v/>
      </c>
      <c r="L338" s="287" t="str">
        <f t="shared" si="69"/>
        <v/>
      </c>
      <c r="M338" s="287" t="str">
        <f t="shared" si="77"/>
        <v/>
      </c>
      <c r="N338" s="287" t="str">
        <f t="shared" si="70"/>
        <v/>
      </c>
      <c r="O338" s="287" t="str">
        <f t="shared" si="71"/>
        <v/>
      </c>
      <c r="P338" s="293"/>
      <c r="Q338" s="285" t="str">
        <f t="shared" si="72"/>
        <v/>
      </c>
      <c r="R338" s="284" t="s">
        <v>291</v>
      </c>
      <c r="S338" s="292"/>
      <c r="AD338" s="3">
        <v>1</v>
      </c>
    </row>
    <row r="339" spans="1:30" ht="21" customHeight="1">
      <c r="A339" s="2"/>
      <c r="B339" s="294">
        <v>326</v>
      </c>
      <c r="C339" s="290"/>
      <c r="D339" s="289" t="str">
        <f t="shared" si="66"/>
        <v/>
      </c>
      <c r="E339" s="288" t="str" cm="1">
        <f t="array" ref="E339">IF(L339="","",IFERROR(_xlfn.TEXTJOIN(" • ",TRUE,_xlfn.UNIQUE(_xlfn._xlws.FILTER("⚠ "&amp;S14:S474,(Q14:Q474&lt;&gt;"")*ISNUMBER(SEARCH(" "&amp;Q14:Q474&amp;" "," "&amp;L339&amp;" "))))),""))</f>
        <v/>
      </c>
      <c r="F339" s="287" t="str">
        <f t="shared" si="73"/>
        <v/>
      </c>
      <c r="G339" s="287" t="str">
        <f t="shared" si="74"/>
        <v/>
      </c>
      <c r="H339" s="287" t="str">
        <f t="shared" si="75"/>
        <v/>
      </c>
      <c r="I339" s="287" t="str">
        <f t="shared" si="67"/>
        <v/>
      </c>
      <c r="J339" s="287" t="str">
        <f t="shared" si="68"/>
        <v/>
      </c>
      <c r="K339" s="287" t="str">
        <f t="shared" si="76"/>
        <v/>
      </c>
      <c r="L339" s="287" t="str">
        <f t="shared" si="69"/>
        <v/>
      </c>
      <c r="M339" s="287" t="str">
        <f t="shared" si="77"/>
        <v/>
      </c>
      <c r="N339" s="287" t="str">
        <f t="shared" si="70"/>
        <v/>
      </c>
      <c r="O339" s="287" t="str">
        <f t="shared" si="71"/>
        <v/>
      </c>
      <c r="P339" s="293"/>
      <c r="Q339" s="285" t="str">
        <f t="shared" si="72"/>
        <v/>
      </c>
      <c r="R339" s="284" t="s">
        <v>291</v>
      </c>
      <c r="S339" s="292"/>
      <c r="AD339" s="3">
        <v>1</v>
      </c>
    </row>
    <row r="340" spans="1:30" ht="21" customHeight="1">
      <c r="A340" s="2"/>
      <c r="B340" s="294">
        <v>327</v>
      </c>
      <c r="C340" s="290"/>
      <c r="D340" s="289" t="str">
        <f t="shared" si="66"/>
        <v/>
      </c>
      <c r="E340" s="288" t="str" cm="1">
        <f t="array" ref="E340">IF(L340="","",IFERROR(_xlfn.TEXTJOIN(" • ",TRUE,_xlfn.UNIQUE(_xlfn._xlws.FILTER("⚠ "&amp;S14:S474,(Q14:Q474&lt;&gt;"")*ISNUMBER(SEARCH(" "&amp;Q14:Q474&amp;" "," "&amp;L340&amp;" "))))),""))</f>
        <v/>
      </c>
      <c r="F340" s="287" t="str">
        <f t="shared" si="73"/>
        <v/>
      </c>
      <c r="G340" s="287" t="str">
        <f t="shared" si="74"/>
        <v/>
      </c>
      <c r="H340" s="287" t="str">
        <f t="shared" si="75"/>
        <v/>
      </c>
      <c r="I340" s="287" t="str">
        <f t="shared" si="67"/>
        <v/>
      </c>
      <c r="J340" s="287" t="str">
        <f t="shared" si="68"/>
        <v/>
      </c>
      <c r="K340" s="287" t="str">
        <f t="shared" si="76"/>
        <v/>
      </c>
      <c r="L340" s="287" t="str">
        <f t="shared" si="69"/>
        <v/>
      </c>
      <c r="M340" s="287" t="str">
        <f t="shared" si="77"/>
        <v/>
      </c>
      <c r="N340" s="287" t="str">
        <f t="shared" si="70"/>
        <v/>
      </c>
      <c r="O340" s="287" t="str">
        <f t="shared" si="71"/>
        <v/>
      </c>
      <c r="P340" s="293"/>
      <c r="Q340" s="285" t="str">
        <f t="shared" si="72"/>
        <v/>
      </c>
      <c r="R340" s="284" t="s">
        <v>291</v>
      </c>
      <c r="S340" s="292"/>
      <c r="AD340" s="3">
        <v>1</v>
      </c>
    </row>
    <row r="341" spans="1:30" ht="21" customHeight="1">
      <c r="A341" s="2"/>
      <c r="B341" s="294">
        <v>328</v>
      </c>
      <c r="C341" s="290"/>
      <c r="D341" s="289" t="str">
        <f t="shared" si="66"/>
        <v/>
      </c>
      <c r="E341" s="288" t="str" cm="1">
        <f t="array" ref="E341">IF(L341="","",IFERROR(_xlfn.TEXTJOIN(" • ",TRUE,_xlfn.UNIQUE(_xlfn._xlws.FILTER("⚠ "&amp;S14:S474,(Q14:Q474&lt;&gt;"")*ISNUMBER(SEARCH(" "&amp;Q14:Q474&amp;" "," "&amp;L341&amp;" "))))),""))</f>
        <v/>
      </c>
      <c r="F341" s="287" t="str">
        <f t="shared" si="73"/>
        <v/>
      </c>
      <c r="G341" s="287" t="str">
        <f t="shared" si="74"/>
        <v/>
      </c>
      <c r="H341" s="287" t="str">
        <f t="shared" si="75"/>
        <v/>
      </c>
      <c r="I341" s="287" t="str">
        <f t="shared" si="67"/>
        <v/>
      </c>
      <c r="J341" s="287" t="str">
        <f t="shared" si="68"/>
        <v/>
      </c>
      <c r="K341" s="287" t="str">
        <f t="shared" si="76"/>
        <v/>
      </c>
      <c r="L341" s="287" t="str">
        <f t="shared" si="69"/>
        <v/>
      </c>
      <c r="M341" s="287" t="str">
        <f t="shared" si="77"/>
        <v/>
      </c>
      <c r="N341" s="287" t="str">
        <f t="shared" si="70"/>
        <v/>
      </c>
      <c r="O341" s="287" t="str">
        <f t="shared" si="71"/>
        <v/>
      </c>
      <c r="P341" s="293"/>
      <c r="Q341" s="285" t="str">
        <f t="shared" si="72"/>
        <v/>
      </c>
      <c r="R341" s="284" t="s">
        <v>291</v>
      </c>
      <c r="S341" s="292"/>
      <c r="AD341" s="3">
        <v>1</v>
      </c>
    </row>
    <row r="342" spans="1:30" ht="21" customHeight="1">
      <c r="A342" s="2"/>
      <c r="B342" s="294">
        <v>329</v>
      </c>
      <c r="C342" s="290"/>
      <c r="D342" s="289" t="str">
        <f t="shared" si="66"/>
        <v/>
      </c>
      <c r="E342" s="288" t="str" cm="1">
        <f t="array" ref="E342">IF(L342="","",IFERROR(_xlfn.TEXTJOIN(" • ",TRUE,_xlfn.UNIQUE(_xlfn._xlws.FILTER("⚠ "&amp;S14:S474,(Q14:Q474&lt;&gt;"")*ISNUMBER(SEARCH(" "&amp;Q14:Q474&amp;" "," "&amp;L342&amp;" "))))),""))</f>
        <v/>
      </c>
      <c r="F342" s="287" t="str">
        <f t="shared" si="73"/>
        <v/>
      </c>
      <c r="G342" s="287" t="str">
        <f t="shared" si="74"/>
        <v/>
      </c>
      <c r="H342" s="287" t="str">
        <f t="shared" si="75"/>
        <v/>
      </c>
      <c r="I342" s="287" t="str">
        <f t="shared" si="67"/>
        <v/>
      </c>
      <c r="J342" s="287" t="str">
        <f t="shared" si="68"/>
        <v/>
      </c>
      <c r="K342" s="287" t="str">
        <f t="shared" si="76"/>
        <v/>
      </c>
      <c r="L342" s="287" t="str">
        <f t="shared" si="69"/>
        <v/>
      </c>
      <c r="M342" s="287" t="str">
        <f t="shared" si="77"/>
        <v/>
      </c>
      <c r="N342" s="287" t="str">
        <f t="shared" si="70"/>
        <v/>
      </c>
      <c r="O342" s="287" t="str">
        <f t="shared" si="71"/>
        <v/>
      </c>
      <c r="P342" s="293"/>
      <c r="Q342" s="285" t="str">
        <f t="shared" si="72"/>
        <v/>
      </c>
      <c r="R342" s="284" t="s">
        <v>291</v>
      </c>
      <c r="S342" s="292"/>
      <c r="AD342" s="3">
        <v>1</v>
      </c>
    </row>
    <row r="343" spans="1:30" ht="21" customHeight="1">
      <c r="A343" s="2"/>
      <c r="B343" s="294">
        <v>330</v>
      </c>
      <c r="C343" s="290"/>
      <c r="D343" s="289" t="str">
        <f t="shared" si="66"/>
        <v/>
      </c>
      <c r="E343" s="288" t="str" cm="1">
        <f t="array" ref="E343">IF(L343="","",IFERROR(_xlfn.TEXTJOIN(" • ",TRUE,_xlfn.UNIQUE(_xlfn._xlws.FILTER("⚠ "&amp;S14:S474,(Q14:Q474&lt;&gt;"")*ISNUMBER(SEARCH(" "&amp;Q14:Q474&amp;" "," "&amp;L343&amp;" "))))),""))</f>
        <v/>
      </c>
      <c r="F343" s="287" t="str">
        <f t="shared" si="73"/>
        <v/>
      </c>
      <c r="G343" s="287" t="str">
        <f t="shared" si="74"/>
        <v/>
      </c>
      <c r="H343" s="287" t="str">
        <f t="shared" si="75"/>
        <v/>
      </c>
      <c r="I343" s="287" t="str">
        <f t="shared" si="67"/>
        <v/>
      </c>
      <c r="J343" s="287" t="str">
        <f t="shared" si="68"/>
        <v/>
      </c>
      <c r="K343" s="287" t="str">
        <f t="shared" si="76"/>
        <v/>
      </c>
      <c r="L343" s="287" t="str">
        <f t="shared" si="69"/>
        <v/>
      </c>
      <c r="M343" s="287" t="str">
        <f t="shared" si="77"/>
        <v/>
      </c>
      <c r="N343" s="287" t="str">
        <f t="shared" si="70"/>
        <v/>
      </c>
      <c r="O343" s="287" t="str">
        <f t="shared" si="71"/>
        <v/>
      </c>
      <c r="P343" s="293"/>
      <c r="Q343" s="285" t="str">
        <f t="shared" si="72"/>
        <v/>
      </c>
      <c r="R343" s="284" t="s">
        <v>291</v>
      </c>
      <c r="S343" s="292"/>
      <c r="AD343" s="3">
        <v>1</v>
      </c>
    </row>
    <row r="344" spans="1:30" ht="21" customHeight="1">
      <c r="A344" s="2"/>
      <c r="B344" s="294">
        <v>331</v>
      </c>
      <c r="C344" s="290"/>
      <c r="D344" s="289" t="str">
        <f t="shared" si="66"/>
        <v/>
      </c>
      <c r="E344" s="288" t="str" cm="1">
        <f t="array" ref="E344">IF(L344="","",IFERROR(_xlfn.TEXTJOIN(" • ",TRUE,_xlfn.UNIQUE(_xlfn._xlws.FILTER("⚠ "&amp;S14:S474,(Q14:Q474&lt;&gt;"")*ISNUMBER(SEARCH(" "&amp;Q14:Q474&amp;" "," "&amp;L344&amp;" "))))),""))</f>
        <v/>
      </c>
      <c r="F344" s="287" t="str">
        <f t="shared" si="73"/>
        <v/>
      </c>
      <c r="G344" s="287" t="str">
        <f t="shared" si="74"/>
        <v/>
      </c>
      <c r="H344" s="287" t="str">
        <f t="shared" si="75"/>
        <v/>
      </c>
      <c r="I344" s="287" t="str">
        <f t="shared" si="67"/>
        <v/>
      </c>
      <c r="J344" s="287" t="str">
        <f t="shared" si="68"/>
        <v/>
      </c>
      <c r="K344" s="287" t="str">
        <f t="shared" si="76"/>
        <v/>
      </c>
      <c r="L344" s="287" t="str">
        <f t="shared" si="69"/>
        <v/>
      </c>
      <c r="M344" s="287" t="str">
        <f t="shared" si="77"/>
        <v/>
      </c>
      <c r="N344" s="287" t="str">
        <f t="shared" si="70"/>
        <v/>
      </c>
      <c r="O344" s="287" t="str">
        <f t="shared" si="71"/>
        <v/>
      </c>
      <c r="P344" s="293"/>
      <c r="Q344" s="285" t="str">
        <f t="shared" si="72"/>
        <v/>
      </c>
      <c r="R344" s="284" t="s">
        <v>291</v>
      </c>
      <c r="S344" s="292"/>
      <c r="AD344" s="3">
        <v>1</v>
      </c>
    </row>
    <row r="345" spans="1:30" ht="21" customHeight="1">
      <c r="A345" s="2"/>
      <c r="B345" s="294">
        <v>332</v>
      </c>
      <c r="C345" s="290"/>
      <c r="D345" s="289" t="str">
        <f t="shared" si="66"/>
        <v/>
      </c>
      <c r="E345" s="288" t="str" cm="1">
        <f t="array" ref="E345">IF(L345="","",IFERROR(_xlfn.TEXTJOIN(" • ",TRUE,_xlfn.UNIQUE(_xlfn._xlws.FILTER("⚠ "&amp;S14:S474,(Q14:Q474&lt;&gt;"")*ISNUMBER(SEARCH(" "&amp;Q14:Q474&amp;" "," "&amp;L345&amp;" "))))),""))</f>
        <v/>
      </c>
      <c r="F345" s="287" t="str">
        <f t="shared" si="73"/>
        <v/>
      </c>
      <c r="G345" s="287" t="str">
        <f t="shared" si="74"/>
        <v/>
      </c>
      <c r="H345" s="287" t="str">
        <f t="shared" si="75"/>
        <v/>
      </c>
      <c r="I345" s="287" t="str">
        <f t="shared" si="67"/>
        <v/>
      </c>
      <c r="J345" s="287" t="str">
        <f t="shared" si="68"/>
        <v/>
      </c>
      <c r="K345" s="287" t="str">
        <f t="shared" si="76"/>
        <v/>
      </c>
      <c r="L345" s="287" t="str">
        <f t="shared" si="69"/>
        <v/>
      </c>
      <c r="M345" s="287" t="str">
        <f t="shared" si="77"/>
        <v/>
      </c>
      <c r="N345" s="287" t="str">
        <f t="shared" si="70"/>
        <v/>
      </c>
      <c r="O345" s="287" t="str">
        <f t="shared" si="71"/>
        <v/>
      </c>
      <c r="P345" s="293"/>
      <c r="Q345" s="285" t="str">
        <f t="shared" si="72"/>
        <v/>
      </c>
      <c r="R345" s="284" t="s">
        <v>291</v>
      </c>
      <c r="S345" s="292"/>
      <c r="AD345" s="3">
        <v>1</v>
      </c>
    </row>
    <row r="346" spans="1:30" ht="21" customHeight="1">
      <c r="A346" s="2"/>
      <c r="B346" s="294">
        <v>333</v>
      </c>
      <c r="C346" s="290"/>
      <c r="D346" s="289" t="str">
        <f t="shared" si="66"/>
        <v/>
      </c>
      <c r="E346" s="288" t="str" cm="1">
        <f t="array" ref="E346">IF(L346="","",IFERROR(_xlfn.TEXTJOIN(" • ",TRUE,_xlfn.UNIQUE(_xlfn._xlws.FILTER("⚠ "&amp;S14:S474,(Q14:Q474&lt;&gt;"")*ISNUMBER(SEARCH(" "&amp;Q14:Q474&amp;" "," "&amp;L346&amp;" "))))),""))</f>
        <v/>
      </c>
      <c r="F346" s="287" t="str">
        <f t="shared" si="73"/>
        <v/>
      </c>
      <c r="G346" s="287" t="str">
        <f t="shared" si="74"/>
        <v/>
      </c>
      <c r="H346" s="287" t="str">
        <f t="shared" si="75"/>
        <v/>
      </c>
      <c r="I346" s="287" t="str">
        <f t="shared" si="67"/>
        <v/>
      </c>
      <c r="J346" s="287" t="str">
        <f t="shared" si="68"/>
        <v/>
      </c>
      <c r="K346" s="287" t="str">
        <f t="shared" si="76"/>
        <v/>
      </c>
      <c r="L346" s="287" t="str">
        <f t="shared" si="69"/>
        <v/>
      </c>
      <c r="M346" s="287" t="str">
        <f t="shared" si="77"/>
        <v/>
      </c>
      <c r="N346" s="287" t="str">
        <f t="shared" si="70"/>
        <v/>
      </c>
      <c r="O346" s="287" t="str">
        <f t="shared" si="71"/>
        <v/>
      </c>
      <c r="P346" s="293"/>
      <c r="Q346" s="285" t="str">
        <f t="shared" si="72"/>
        <v/>
      </c>
      <c r="R346" s="284" t="s">
        <v>291</v>
      </c>
      <c r="S346" s="292"/>
      <c r="AD346" s="3">
        <v>1</v>
      </c>
    </row>
    <row r="347" spans="1:30" ht="21" customHeight="1">
      <c r="A347" s="2"/>
      <c r="B347" s="294">
        <v>334</v>
      </c>
      <c r="C347" s="290"/>
      <c r="D347" s="289" t="str">
        <f t="shared" si="66"/>
        <v/>
      </c>
      <c r="E347" s="288" t="str" cm="1">
        <f t="array" ref="E347">IF(L347="","",IFERROR(_xlfn.TEXTJOIN(" • ",TRUE,_xlfn.UNIQUE(_xlfn._xlws.FILTER("⚠ "&amp;S14:S474,(Q14:Q474&lt;&gt;"")*ISNUMBER(SEARCH(" "&amp;Q14:Q474&amp;" "," "&amp;L347&amp;" "))))),""))</f>
        <v/>
      </c>
      <c r="F347" s="287" t="str">
        <f t="shared" si="73"/>
        <v/>
      </c>
      <c r="G347" s="287" t="str">
        <f t="shared" si="74"/>
        <v/>
      </c>
      <c r="H347" s="287" t="str">
        <f t="shared" si="75"/>
        <v/>
      </c>
      <c r="I347" s="287" t="str">
        <f t="shared" si="67"/>
        <v/>
      </c>
      <c r="J347" s="287" t="str">
        <f t="shared" si="68"/>
        <v/>
      </c>
      <c r="K347" s="287" t="str">
        <f t="shared" si="76"/>
        <v/>
      </c>
      <c r="L347" s="287" t="str">
        <f t="shared" si="69"/>
        <v/>
      </c>
      <c r="M347" s="287" t="str">
        <f t="shared" si="77"/>
        <v/>
      </c>
      <c r="N347" s="287" t="str">
        <f t="shared" si="70"/>
        <v/>
      </c>
      <c r="O347" s="287" t="str">
        <f t="shared" si="71"/>
        <v/>
      </c>
      <c r="P347" s="293"/>
      <c r="Q347" s="285" t="str">
        <f t="shared" si="72"/>
        <v/>
      </c>
      <c r="R347" s="284" t="s">
        <v>291</v>
      </c>
      <c r="S347" s="292"/>
      <c r="AD347" s="3">
        <v>1</v>
      </c>
    </row>
    <row r="348" spans="1:30" ht="21" customHeight="1">
      <c r="A348" s="2"/>
      <c r="B348" s="294">
        <v>335</v>
      </c>
      <c r="C348" s="290"/>
      <c r="D348" s="289" t="str">
        <f t="shared" si="66"/>
        <v/>
      </c>
      <c r="E348" s="288" t="str" cm="1">
        <f t="array" ref="E348">IF(L348="","",IFERROR(_xlfn.TEXTJOIN(" • ",TRUE,_xlfn.UNIQUE(_xlfn._xlws.FILTER("⚠ "&amp;S14:S474,(Q14:Q474&lt;&gt;"")*ISNUMBER(SEARCH(" "&amp;Q14:Q474&amp;" "," "&amp;L348&amp;" "))))),""))</f>
        <v/>
      </c>
      <c r="F348" s="287" t="str">
        <f t="shared" si="73"/>
        <v/>
      </c>
      <c r="G348" s="287" t="str">
        <f t="shared" si="74"/>
        <v/>
      </c>
      <c r="H348" s="287" t="str">
        <f t="shared" si="75"/>
        <v/>
      </c>
      <c r="I348" s="287" t="str">
        <f t="shared" si="67"/>
        <v/>
      </c>
      <c r="J348" s="287" t="str">
        <f t="shared" si="68"/>
        <v/>
      </c>
      <c r="K348" s="287" t="str">
        <f t="shared" si="76"/>
        <v/>
      </c>
      <c r="L348" s="287" t="str">
        <f t="shared" si="69"/>
        <v/>
      </c>
      <c r="M348" s="287" t="str">
        <f t="shared" si="77"/>
        <v/>
      </c>
      <c r="N348" s="287" t="str">
        <f t="shared" si="70"/>
        <v/>
      </c>
      <c r="O348" s="287" t="str">
        <f t="shared" si="71"/>
        <v/>
      </c>
      <c r="P348" s="293"/>
      <c r="Q348" s="285" t="str">
        <f t="shared" si="72"/>
        <v/>
      </c>
      <c r="R348" s="284" t="s">
        <v>291</v>
      </c>
      <c r="S348" s="292"/>
      <c r="AD348" s="3">
        <v>1</v>
      </c>
    </row>
    <row r="349" spans="1:30" ht="21" customHeight="1">
      <c r="A349" s="2"/>
      <c r="B349" s="294">
        <v>336</v>
      </c>
      <c r="C349" s="290"/>
      <c r="D349" s="289" t="str">
        <f t="shared" si="66"/>
        <v/>
      </c>
      <c r="E349" s="288" t="str" cm="1">
        <f t="array" ref="E349">IF(L349="","",IFERROR(_xlfn.TEXTJOIN(" • ",TRUE,_xlfn.UNIQUE(_xlfn._xlws.FILTER("⚠ "&amp;S14:S474,(Q14:Q474&lt;&gt;"")*ISNUMBER(SEARCH(" "&amp;Q14:Q474&amp;" "," "&amp;L349&amp;" "))))),""))</f>
        <v/>
      </c>
      <c r="F349" s="287" t="str">
        <f t="shared" si="73"/>
        <v/>
      </c>
      <c r="G349" s="287" t="str">
        <f t="shared" si="74"/>
        <v/>
      </c>
      <c r="H349" s="287" t="str">
        <f t="shared" si="75"/>
        <v/>
      </c>
      <c r="I349" s="287" t="str">
        <f t="shared" si="67"/>
        <v/>
      </c>
      <c r="J349" s="287" t="str">
        <f t="shared" si="68"/>
        <v/>
      </c>
      <c r="K349" s="287" t="str">
        <f t="shared" si="76"/>
        <v/>
      </c>
      <c r="L349" s="287" t="str">
        <f t="shared" si="69"/>
        <v/>
      </c>
      <c r="M349" s="287" t="str">
        <f t="shared" si="77"/>
        <v/>
      </c>
      <c r="N349" s="287" t="str">
        <f t="shared" si="70"/>
        <v/>
      </c>
      <c r="O349" s="287" t="str">
        <f t="shared" si="71"/>
        <v/>
      </c>
      <c r="P349" s="293"/>
      <c r="Q349" s="285" t="str">
        <f t="shared" si="72"/>
        <v/>
      </c>
      <c r="R349" s="284" t="s">
        <v>291</v>
      </c>
      <c r="S349" s="292"/>
      <c r="AD349" s="3">
        <v>1</v>
      </c>
    </row>
    <row r="350" spans="1:30" ht="21" customHeight="1">
      <c r="A350" s="2"/>
      <c r="B350" s="294">
        <v>337</v>
      </c>
      <c r="C350" s="290"/>
      <c r="D350" s="289" t="str">
        <f t="shared" si="66"/>
        <v/>
      </c>
      <c r="E350" s="288" t="str" cm="1">
        <f t="array" ref="E350">IF(L350="","",IFERROR(_xlfn.TEXTJOIN(" • ",TRUE,_xlfn.UNIQUE(_xlfn._xlws.FILTER("⚠ "&amp;S14:S474,(Q14:Q474&lt;&gt;"")*ISNUMBER(SEARCH(" "&amp;Q14:Q474&amp;" "," "&amp;L350&amp;" "))))),""))</f>
        <v/>
      </c>
      <c r="F350" s="287" t="str">
        <f t="shared" si="73"/>
        <v/>
      </c>
      <c r="G350" s="287" t="str">
        <f t="shared" si="74"/>
        <v/>
      </c>
      <c r="H350" s="287" t="str">
        <f t="shared" si="75"/>
        <v/>
      </c>
      <c r="I350" s="287" t="str">
        <f t="shared" si="67"/>
        <v/>
      </c>
      <c r="J350" s="287" t="str">
        <f t="shared" si="68"/>
        <v/>
      </c>
      <c r="K350" s="287" t="str">
        <f t="shared" si="76"/>
        <v/>
      </c>
      <c r="L350" s="287" t="str">
        <f t="shared" si="69"/>
        <v/>
      </c>
      <c r="M350" s="287" t="str">
        <f t="shared" si="77"/>
        <v/>
      </c>
      <c r="N350" s="287" t="str">
        <f t="shared" si="70"/>
        <v/>
      </c>
      <c r="O350" s="287" t="str">
        <f t="shared" si="71"/>
        <v/>
      </c>
      <c r="P350" s="293"/>
      <c r="Q350" s="285" t="str">
        <f t="shared" si="72"/>
        <v/>
      </c>
      <c r="R350" s="284" t="s">
        <v>291</v>
      </c>
      <c r="S350" s="292"/>
      <c r="AD350" s="3">
        <v>1</v>
      </c>
    </row>
    <row r="351" spans="1:30" ht="21" customHeight="1">
      <c r="A351" s="2"/>
      <c r="B351" s="294">
        <v>338</v>
      </c>
      <c r="C351" s="290"/>
      <c r="D351" s="289" t="str">
        <f t="shared" si="66"/>
        <v/>
      </c>
      <c r="E351" s="288" t="str" cm="1">
        <f t="array" ref="E351">IF(L351="","",IFERROR(_xlfn.TEXTJOIN(" • ",TRUE,_xlfn.UNIQUE(_xlfn._xlws.FILTER("⚠ "&amp;S14:S474,(Q14:Q474&lt;&gt;"")*ISNUMBER(SEARCH(" "&amp;Q14:Q474&amp;" "," "&amp;L351&amp;" "))))),""))</f>
        <v/>
      </c>
      <c r="F351" s="287" t="str">
        <f t="shared" si="73"/>
        <v/>
      </c>
      <c r="G351" s="287" t="str">
        <f t="shared" si="74"/>
        <v/>
      </c>
      <c r="H351" s="287" t="str">
        <f t="shared" si="75"/>
        <v/>
      </c>
      <c r="I351" s="287" t="str">
        <f t="shared" si="67"/>
        <v/>
      </c>
      <c r="J351" s="287" t="str">
        <f t="shared" si="68"/>
        <v/>
      </c>
      <c r="K351" s="287" t="str">
        <f t="shared" si="76"/>
        <v/>
      </c>
      <c r="L351" s="287" t="str">
        <f t="shared" si="69"/>
        <v/>
      </c>
      <c r="M351" s="287" t="str">
        <f t="shared" si="77"/>
        <v/>
      </c>
      <c r="N351" s="287" t="str">
        <f t="shared" si="70"/>
        <v/>
      </c>
      <c r="O351" s="287" t="str">
        <f t="shared" si="71"/>
        <v/>
      </c>
      <c r="P351" s="293"/>
      <c r="Q351" s="285" t="str">
        <f t="shared" si="72"/>
        <v/>
      </c>
      <c r="R351" s="284" t="s">
        <v>291</v>
      </c>
      <c r="S351" s="292"/>
      <c r="AD351" s="3">
        <v>1</v>
      </c>
    </row>
    <row r="352" spans="1:30" ht="21" customHeight="1">
      <c r="A352" s="2"/>
      <c r="B352" s="294">
        <v>339</v>
      </c>
      <c r="C352" s="290"/>
      <c r="D352" s="289" t="str">
        <f t="shared" si="66"/>
        <v/>
      </c>
      <c r="E352" s="288" t="str" cm="1">
        <f t="array" ref="E352">IF(L352="","",IFERROR(_xlfn.TEXTJOIN(" • ",TRUE,_xlfn.UNIQUE(_xlfn._xlws.FILTER("⚠ "&amp;S14:S474,(Q14:Q474&lt;&gt;"")*ISNUMBER(SEARCH(" "&amp;Q14:Q474&amp;" "," "&amp;L352&amp;" "))))),""))</f>
        <v/>
      </c>
      <c r="F352" s="287" t="str">
        <f t="shared" si="73"/>
        <v/>
      </c>
      <c r="G352" s="287" t="str">
        <f t="shared" si="74"/>
        <v/>
      </c>
      <c r="H352" s="287" t="str">
        <f t="shared" si="75"/>
        <v/>
      </c>
      <c r="I352" s="287" t="str">
        <f t="shared" si="67"/>
        <v/>
      </c>
      <c r="J352" s="287" t="str">
        <f t="shared" si="68"/>
        <v/>
      </c>
      <c r="K352" s="287" t="str">
        <f t="shared" si="76"/>
        <v/>
      </c>
      <c r="L352" s="287" t="str">
        <f t="shared" si="69"/>
        <v/>
      </c>
      <c r="M352" s="287" t="str">
        <f t="shared" si="77"/>
        <v/>
      </c>
      <c r="N352" s="287" t="str">
        <f t="shared" si="70"/>
        <v/>
      </c>
      <c r="O352" s="287" t="str">
        <f t="shared" si="71"/>
        <v/>
      </c>
      <c r="P352" s="293"/>
      <c r="Q352" s="285" t="str">
        <f t="shared" si="72"/>
        <v/>
      </c>
      <c r="R352" s="284" t="s">
        <v>291</v>
      </c>
      <c r="S352" s="292"/>
      <c r="AD352" s="3">
        <v>1</v>
      </c>
    </row>
    <row r="353" spans="1:30" ht="21" customHeight="1">
      <c r="A353" s="2"/>
      <c r="B353" s="294">
        <v>340</v>
      </c>
      <c r="C353" s="290"/>
      <c r="D353" s="289" t="str">
        <f t="shared" si="66"/>
        <v/>
      </c>
      <c r="E353" s="288" t="str" cm="1">
        <f t="array" ref="E353">IF(L353="","",IFERROR(_xlfn.TEXTJOIN(" • ",TRUE,_xlfn.UNIQUE(_xlfn._xlws.FILTER("⚠ "&amp;S14:S474,(Q14:Q474&lt;&gt;"")*ISNUMBER(SEARCH(" "&amp;Q14:Q474&amp;" "," "&amp;L353&amp;" "))))),""))</f>
        <v/>
      </c>
      <c r="F353" s="287" t="str">
        <f t="shared" si="73"/>
        <v/>
      </c>
      <c r="G353" s="287" t="str">
        <f t="shared" si="74"/>
        <v/>
      </c>
      <c r="H353" s="287" t="str">
        <f t="shared" si="75"/>
        <v/>
      </c>
      <c r="I353" s="287" t="str">
        <f t="shared" si="67"/>
        <v/>
      </c>
      <c r="J353" s="287" t="str">
        <f t="shared" si="68"/>
        <v/>
      </c>
      <c r="K353" s="287" t="str">
        <f t="shared" si="76"/>
        <v/>
      </c>
      <c r="L353" s="287" t="str">
        <f t="shared" si="69"/>
        <v/>
      </c>
      <c r="M353" s="287" t="str">
        <f t="shared" si="77"/>
        <v/>
      </c>
      <c r="N353" s="287" t="str">
        <f t="shared" si="70"/>
        <v/>
      </c>
      <c r="O353" s="287" t="str">
        <f t="shared" si="71"/>
        <v/>
      </c>
      <c r="P353" s="293"/>
      <c r="Q353" s="285" t="str">
        <f t="shared" si="72"/>
        <v/>
      </c>
      <c r="R353" s="284" t="s">
        <v>291</v>
      </c>
      <c r="S353" s="292"/>
      <c r="AD353" s="3">
        <v>1</v>
      </c>
    </row>
    <row r="354" spans="1:30" ht="21" customHeight="1">
      <c r="A354" s="2"/>
      <c r="B354" s="294">
        <v>341</v>
      </c>
      <c r="C354" s="290"/>
      <c r="D354" s="289" t="str">
        <f t="shared" si="66"/>
        <v/>
      </c>
      <c r="E354" s="288" t="str" cm="1">
        <f t="array" ref="E354">IF(L354="","",IFERROR(_xlfn.TEXTJOIN(" • ",TRUE,_xlfn.UNIQUE(_xlfn._xlws.FILTER("⚠ "&amp;S14:S474,(Q14:Q474&lt;&gt;"")*ISNUMBER(SEARCH(" "&amp;Q14:Q474&amp;" "," "&amp;L354&amp;" "))))),""))</f>
        <v/>
      </c>
      <c r="F354" s="287" t="str">
        <f t="shared" si="73"/>
        <v/>
      </c>
      <c r="G354" s="287" t="str">
        <f t="shared" si="74"/>
        <v/>
      </c>
      <c r="H354" s="287" t="str">
        <f t="shared" si="75"/>
        <v/>
      </c>
      <c r="I354" s="287" t="str">
        <f t="shared" si="67"/>
        <v/>
      </c>
      <c r="J354" s="287" t="str">
        <f t="shared" si="68"/>
        <v/>
      </c>
      <c r="K354" s="287" t="str">
        <f t="shared" si="76"/>
        <v/>
      </c>
      <c r="L354" s="287" t="str">
        <f t="shared" si="69"/>
        <v/>
      </c>
      <c r="M354" s="287" t="str">
        <f t="shared" si="77"/>
        <v/>
      </c>
      <c r="N354" s="287" t="str">
        <f t="shared" si="70"/>
        <v/>
      </c>
      <c r="O354" s="287" t="str">
        <f t="shared" si="71"/>
        <v/>
      </c>
      <c r="P354" s="293"/>
      <c r="Q354" s="285" t="str">
        <f t="shared" si="72"/>
        <v/>
      </c>
      <c r="R354" s="284" t="s">
        <v>291</v>
      </c>
      <c r="S354" s="292"/>
      <c r="AD354" s="3">
        <v>1</v>
      </c>
    </row>
    <row r="355" spans="1:30" ht="21" customHeight="1">
      <c r="A355" s="2"/>
      <c r="B355" s="294">
        <v>342</v>
      </c>
      <c r="C355" s="290"/>
      <c r="D355" s="289" t="str">
        <f t="shared" si="66"/>
        <v/>
      </c>
      <c r="E355" s="288" t="str" cm="1">
        <f t="array" ref="E355">IF(L355="","",IFERROR(_xlfn.TEXTJOIN(" • ",TRUE,_xlfn.UNIQUE(_xlfn._xlws.FILTER("⚠ "&amp;S14:S474,(Q14:Q474&lt;&gt;"")*ISNUMBER(SEARCH(" "&amp;Q14:Q474&amp;" "," "&amp;L355&amp;" "))))),""))</f>
        <v/>
      </c>
      <c r="F355" s="287" t="str">
        <f t="shared" si="73"/>
        <v/>
      </c>
      <c r="G355" s="287" t="str">
        <f t="shared" si="74"/>
        <v/>
      </c>
      <c r="H355" s="287" t="str">
        <f t="shared" si="75"/>
        <v/>
      </c>
      <c r="I355" s="287" t="str">
        <f t="shared" si="67"/>
        <v/>
      </c>
      <c r="J355" s="287" t="str">
        <f t="shared" si="68"/>
        <v/>
      </c>
      <c r="K355" s="287" t="str">
        <f t="shared" si="76"/>
        <v/>
      </c>
      <c r="L355" s="287" t="str">
        <f t="shared" si="69"/>
        <v/>
      </c>
      <c r="M355" s="287" t="str">
        <f t="shared" si="77"/>
        <v/>
      </c>
      <c r="N355" s="287" t="str">
        <f t="shared" si="70"/>
        <v/>
      </c>
      <c r="O355" s="287" t="str">
        <f t="shared" si="71"/>
        <v/>
      </c>
      <c r="P355" s="293"/>
      <c r="Q355" s="285" t="str">
        <f t="shared" si="72"/>
        <v/>
      </c>
      <c r="R355" s="284" t="s">
        <v>291</v>
      </c>
      <c r="S355" s="292"/>
      <c r="AD355" s="3">
        <v>1</v>
      </c>
    </row>
    <row r="356" spans="1:30" ht="21" customHeight="1">
      <c r="A356" s="2"/>
      <c r="B356" s="294">
        <v>343</v>
      </c>
      <c r="C356" s="290"/>
      <c r="D356" s="289" t="str">
        <f t="shared" si="66"/>
        <v/>
      </c>
      <c r="E356" s="288" t="str" cm="1">
        <f t="array" ref="E356">IF(L356="","",IFERROR(_xlfn.TEXTJOIN(" • ",TRUE,_xlfn.UNIQUE(_xlfn._xlws.FILTER("⚠ "&amp;S14:S474,(Q14:Q474&lt;&gt;"")*ISNUMBER(SEARCH(" "&amp;Q14:Q474&amp;" "," "&amp;L356&amp;" "))))),""))</f>
        <v/>
      </c>
      <c r="F356" s="287" t="str">
        <f t="shared" si="73"/>
        <v/>
      </c>
      <c r="G356" s="287" t="str">
        <f t="shared" si="74"/>
        <v/>
      </c>
      <c r="H356" s="287" t="str">
        <f t="shared" si="75"/>
        <v/>
      </c>
      <c r="I356" s="287" t="str">
        <f t="shared" si="67"/>
        <v/>
      </c>
      <c r="J356" s="287" t="str">
        <f t="shared" si="68"/>
        <v/>
      </c>
      <c r="K356" s="287" t="str">
        <f t="shared" si="76"/>
        <v/>
      </c>
      <c r="L356" s="287" t="str">
        <f t="shared" si="69"/>
        <v/>
      </c>
      <c r="M356" s="287" t="str">
        <f t="shared" si="77"/>
        <v/>
      </c>
      <c r="N356" s="287" t="str">
        <f t="shared" si="70"/>
        <v/>
      </c>
      <c r="O356" s="287" t="str">
        <f t="shared" si="71"/>
        <v/>
      </c>
      <c r="P356" s="293"/>
      <c r="Q356" s="285" t="str">
        <f t="shared" si="72"/>
        <v/>
      </c>
      <c r="R356" s="284" t="s">
        <v>291</v>
      </c>
      <c r="S356" s="292"/>
      <c r="AD356" s="3">
        <v>1</v>
      </c>
    </row>
    <row r="357" spans="1:30" ht="21" customHeight="1">
      <c r="A357" s="2"/>
      <c r="B357" s="294">
        <v>344</v>
      </c>
      <c r="C357" s="290"/>
      <c r="D357" s="289" t="str">
        <f t="shared" si="66"/>
        <v/>
      </c>
      <c r="E357" s="288" t="str" cm="1">
        <f t="array" ref="E357">IF(L357="","",IFERROR(_xlfn.TEXTJOIN(" • ",TRUE,_xlfn.UNIQUE(_xlfn._xlws.FILTER("⚠ "&amp;S14:S474,(Q14:Q474&lt;&gt;"")*ISNUMBER(SEARCH(" "&amp;Q14:Q474&amp;" "," "&amp;L357&amp;" "))))),""))</f>
        <v/>
      </c>
      <c r="F357" s="287" t="str">
        <f t="shared" si="73"/>
        <v/>
      </c>
      <c r="G357" s="287" t="str">
        <f t="shared" si="74"/>
        <v/>
      </c>
      <c r="H357" s="287" t="str">
        <f t="shared" si="75"/>
        <v/>
      </c>
      <c r="I357" s="287" t="str">
        <f t="shared" si="67"/>
        <v/>
      </c>
      <c r="J357" s="287" t="str">
        <f t="shared" si="68"/>
        <v/>
      </c>
      <c r="K357" s="287" t="str">
        <f t="shared" si="76"/>
        <v/>
      </c>
      <c r="L357" s="287" t="str">
        <f t="shared" si="69"/>
        <v/>
      </c>
      <c r="M357" s="287" t="str">
        <f t="shared" si="77"/>
        <v/>
      </c>
      <c r="N357" s="287" t="str">
        <f t="shared" si="70"/>
        <v/>
      </c>
      <c r="O357" s="287" t="str">
        <f t="shared" si="71"/>
        <v/>
      </c>
      <c r="P357" s="293"/>
      <c r="Q357" s="285" t="str">
        <f t="shared" si="72"/>
        <v/>
      </c>
      <c r="R357" s="284" t="s">
        <v>291</v>
      </c>
      <c r="S357" s="292"/>
      <c r="AD357" s="3">
        <v>1</v>
      </c>
    </row>
    <row r="358" spans="1:30" ht="21" customHeight="1">
      <c r="A358" s="2"/>
      <c r="B358" s="294">
        <v>345</v>
      </c>
      <c r="C358" s="290"/>
      <c r="D358" s="289" t="str">
        <f t="shared" si="66"/>
        <v/>
      </c>
      <c r="E358" s="288" t="str" cm="1">
        <f t="array" ref="E358">IF(L358="","",IFERROR(_xlfn.TEXTJOIN(" • ",TRUE,_xlfn.UNIQUE(_xlfn._xlws.FILTER("⚠ "&amp;S14:S474,(Q14:Q474&lt;&gt;"")*ISNUMBER(SEARCH(" "&amp;Q14:Q474&amp;" "," "&amp;L358&amp;" "))))),""))</f>
        <v/>
      </c>
      <c r="F358" s="287" t="str">
        <f t="shared" si="73"/>
        <v/>
      </c>
      <c r="G358" s="287" t="str">
        <f t="shared" si="74"/>
        <v/>
      </c>
      <c r="H358" s="287" t="str">
        <f t="shared" si="75"/>
        <v/>
      </c>
      <c r="I358" s="287" t="str">
        <f t="shared" si="67"/>
        <v/>
      </c>
      <c r="J358" s="287" t="str">
        <f t="shared" si="68"/>
        <v/>
      </c>
      <c r="K358" s="287" t="str">
        <f t="shared" si="76"/>
        <v/>
      </c>
      <c r="L358" s="287" t="str">
        <f t="shared" si="69"/>
        <v/>
      </c>
      <c r="M358" s="287" t="str">
        <f t="shared" si="77"/>
        <v/>
      </c>
      <c r="N358" s="287" t="str">
        <f t="shared" si="70"/>
        <v/>
      </c>
      <c r="O358" s="287" t="str">
        <f t="shared" si="71"/>
        <v/>
      </c>
      <c r="P358" s="293"/>
      <c r="Q358" s="285" t="str">
        <f t="shared" si="72"/>
        <v/>
      </c>
      <c r="R358" s="284" t="s">
        <v>291</v>
      </c>
      <c r="S358" s="292"/>
      <c r="AD358" s="3">
        <v>1</v>
      </c>
    </row>
    <row r="359" spans="1:30" ht="21" customHeight="1">
      <c r="A359" s="2"/>
      <c r="B359" s="294">
        <v>346</v>
      </c>
      <c r="C359" s="290"/>
      <c r="D359" s="289" t="str">
        <f t="shared" si="66"/>
        <v/>
      </c>
      <c r="E359" s="288" t="str" cm="1">
        <f t="array" ref="E359">IF(L359="","",IFERROR(_xlfn.TEXTJOIN(" • ",TRUE,_xlfn.UNIQUE(_xlfn._xlws.FILTER("⚠ "&amp;S14:S474,(Q14:Q474&lt;&gt;"")*ISNUMBER(SEARCH(" "&amp;Q14:Q474&amp;" "," "&amp;L359&amp;" "))))),""))</f>
        <v/>
      </c>
      <c r="F359" s="287" t="str">
        <f t="shared" si="73"/>
        <v/>
      </c>
      <c r="G359" s="287" t="str">
        <f t="shared" si="74"/>
        <v/>
      </c>
      <c r="H359" s="287" t="str">
        <f t="shared" si="75"/>
        <v/>
      </c>
      <c r="I359" s="287" t="str">
        <f t="shared" si="67"/>
        <v/>
      </c>
      <c r="J359" s="287" t="str">
        <f t="shared" si="68"/>
        <v/>
      </c>
      <c r="K359" s="287" t="str">
        <f t="shared" si="76"/>
        <v/>
      </c>
      <c r="L359" s="287" t="str">
        <f t="shared" si="69"/>
        <v/>
      </c>
      <c r="M359" s="287" t="str">
        <f t="shared" si="77"/>
        <v/>
      </c>
      <c r="N359" s="287" t="str">
        <f t="shared" si="70"/>
        <v/>
      </c>
      <c r="O359" s="287" t="str">
        <f t="shared" si="71"/>
        <v/>
      </c>
      <c r="P359" s="293"/>
      <c r="Q359" s="285" t="str">
        <f t="shared" si="72"/>
        <v/>
      </c>
      <c r="R359" s="284" t="s">
        <v>291</v>
      </c>
      <c r="S359" s="292"/>
      <c r="AD359" s="3">
        <v>1</v>
      </c>
    </row>
    <row r="360" spans="1:30" ht="21" customHeight="1">
      <c r="A360" s="2"/>
      <c r="B360" s="294">
        <v>347</v>
      </c>
      <c r="C360" s="290"/>
      <c r="D360" s="289" t="str">
        <f t="shared" si="66"/>
        <v/>
      </c>
      <c r="E360" s="288" t="str" cm="1">
        <f t="array" ref="E360">IF(L360="","",IFERROR(_xlfn.TEXTJOIN(" • ",TRUE,_xlfn.UNIQUE(_xlfn._xlws.FILTER("⚠ "&amp;S14:S474,(Q14:Q474&lt;&gt;"")*ISNUMBER(SEARCH(" "&amp;Q14:Q474&amp;" "," "&amp;L360&amp;" "))))),""))</f>
        <v/>
      </c>
      <c r="F360" s="287" t="str">
        <f t="shared" si="73"/>
        <v/>
      </c>
      <c r="G360" s="287" t="str">
        <f t="shared" si="74"/>
        <v/>
      </c>
      <c r="H360" s="287" t="str">
        <f t="shared" si="75"/>
        <v/>
      </c>
      <c r="I360" s="287" t="str">
        <f t="shared" si="67"/>
        <v/>
      </c>
      <c r="J360" s="287" t="str">
        <f t="shared" si="68"/>
        <v/>
      </c>
      <c r="K360" s="287" t="str">
        <f t="shared" si="76"/>
        <v/>
      </c>
      <c r="L360" s="287" t="str">
        <f t="shared" si="69"/>
        <v/>
      </c>
      <c r="M360" s="287" t="str">
        <f t="shared" si="77"/>
        <v/>
      </c>
      <c r="N360" s="287" t="str">
        <f t="shared" si="70"/>
        <v/>
      </c>
      <c r="O360" s="287" t="str">
        <f t="shared" si="71"/>
        <v/>
      </c>
      <c r="P360" s="293"/>
      <c r="Q360" s="285" t="str">
        <f t="shared" si="72"/>
        <v/>
      </c>
      <c r="R360" s="284" t="s">
        <v>291</v>
      </c>
      <c r="S360" s="292"/>
      <c r="AD360" s="3">
        <v>1</v>
      </c>
    </row>
    <row r="361" spans="1:30" ht="21" customHeight="1">
      <c r="A361" s="2"/>
      <c r="B361" s="294">
        <v>348</v>
      </c>
      <c r="C361" s="290"/>
      <c r="D361" s="289" t="str">
        <f t="shared" si="66"/>
        <v/>
      </c>
      <c r="E361" s="288" t="str" cm="1">
        <f t="array" ref="E361">IF(L361="","",IFERROR(_xlfn.TEXTJOIN(" • ",TRUE,_xlfn.UNIQUE(_xlfn._xlws.FILTER("⚠ "&amp;S14:S474,(Q14:Q474&lt;&gt;"")*ISNUMBER(SEARCH(" "&amp;Q14:Q474&amp;" "," "&amp;L361&amp;" "))))),""))</f>
        <v/>
      </c>
      <c r="F361" s="287" t="str">
        <f t="shared" si="73"/>
        <v/>
      </c>
      <c r="G361" s="287" t="str">
        <f t="shared" si="74"/>
        <v/>
      </c>
      <c r="H361" s="287" t="str">
        <f t="shared" si="75"/>
        <v/>
      </c>
      <c r="I361" s="287" t="str">
        <f t="shared" si="67"/>
        <v/>
      </c>
      <c r="J361" s="287" t="str">
        <f t="shared" si="68"/>
        <v/>
      </c>
      <c r="K361" s="287" t="str">
        <f t="shared" si="76"/>
        <v/>
      </c>
      <c r="L361" s="287" t="str">
        <f t="shared" si="69"/>
        <v/>
      </c>
      <c r="M361" s="287" t="str">
        <f t="shared" si="77"/>
        <v/>
      </c>
      <c r="N361" s="287" t="str">
        <f t="shared" si="70"/>
        <v/>
      </c>
      <c r="O361" s="287" t="str">
        <f t="shared" si="71"/>
        <v/>
      </c>
      <c r="P361" s="293"/>
      <c r="Q361" s="285" t="str">
        <f t="shared" si="72"/>
        <v/>
      </c>
      <c r="R361" s="284" t="s">
        <v>291</v>
      </c>
      <c r="S361" s="292"/>
      <c r="AD361" s="3">
        <v>1</v>
      </c>
    </row>
    <row r="362" spans="1:30" ht="21" customHeight="1">
      <c r="A362" s="2"/>
      <c r="B362" s="294">
        <v>349</v>
      </c>
      <c r="C362" s="290"/>
      <c r="D362" s="289" t="str">
        <f t="shared" si="66"/>
        <v/>
      </c>
      <c r="E362" s="288" t="str" cm="1">
        <f t="array" ref="E362">IF(L362="","",IFERROR(_xlfn.TEXTJOIN(" • ",TRUE,_xlfn.UNIQUE(_xlfn._xlws.FILTER("⚠ "&amp;S14:S474,(Q14:Q474&lt;&gt;"")*ISNUMBER(SEARCH(" "&amp;Q14:Q474&amp;" "," "&amp;L362&amp;" "))))),""))</f>
        <v/>
      </c>
      <c r="F362" s="287" t="str">
        <f t="shared" si="73"/>
        <v/>
      </c>
      <c r="G362" s="287" t="str">
        <f t="shared" si="74"/>
        <v/>
      </c>
      <c r="H362" s="287" t="str">
        <f t="shared" si="75"/>
        <v/>
      </c>
      <c r="I362" s="287" t="str">
        <f t="shared" si="67"/>
        <v/>
      </c>
      <c r="J362" s="287" t="str">
        <f t="shared" si="68"/>
        <v/>
      </c>
      <c r="K362" s="287" t="str">
        <f t="shared" si="76"/>
        <v/>
      </c>
      <c r="L362" s="287" t="str">
        <f t="shared" si="69"/>
        <v/>
      </c>
      <c r="M362" s="287" t="str">
        <f t="shared" si="77"/>
        <v/>
      </c>
      <c r="N362" s="287" t="str">
        <f t="shared" si="70"/>
        <v/>
      </c>
      <c r="O362" s="287" t="str">
        <f t="shared" si="71"/>
        <v/>
      </c>
      <c r="P362" s="293"/>
      <c r="Q362" s="285" t="str">
        <f t="shared" si="72"/>
        <v/>
      </c>
      <c r="R362" s="284" t="s">
        <v>291</v>
      </c>
      <c r="S362" s="292"/>
      <c r="AD362" s="3">
        <v>1</v>
      </c>
    </row>
    <row r="363" spans="1:30" ht="21" customHeight="1">
      <c r="A363" s="2"/>
      <c r="B363" s="294">
        <v>350</v>
      </c>
      <c r="C363" s="290"/>
      <c r="D363" s="289" t="str">
        <f t="shared" si="66"/>
        <v/>
      </c>
      <c r="E363" s="288" t="str" cm="1">
        <f t="array" ref="E363">IF(L363="","",IFERROR(_xlfn.TEXTJOIN(" • ",TRUE,_xlfn.UNIQUE(_xlfn._xlws.FILTER("⚠ "&amp;S14:S474,(Q14:Q474&lt;&gt;"")*ISNUMBER(SEARCH(" "&amp;Q14:Q474&amp;" "," "&amp;L363&amp;" "))))),""))</f>
        <v/>
      </c>
      <c r="F363" s="287" t="str">
        <f t="shared" si="73"/>
        <v/>
      </c>
      <c r="G363" s="287" t="str">
        <f t="shared" si="74"/>
        <v/>
      </c>
      <c r="H363" s="287" t="str">
        <f t="shared" si="75"/>
        <v/>
      </c>
      <c r="I363" s="287" t="str">
        <f t="shared" si="67"/>
        <v/>
      </c>
      <c r="J363" s="287" t="str">
        <f t="shared" si="68"/>
        <v/>
      </c>
      <c r="K363" s="287" t="str">
        <f t="shared" si="76"/>
        <v/>
      </c>
      <c r="L363" s="287" t="str">
        <f t="shared" si="69"/>
        <v/>
      </c>
      <c r="M363" s="287" t="str">
        <f t="shared" si="77"/>
        <v/>
      </c>
      <c r="N363" s="287" t="str">
        <f t="shared" si="70"/>
        <v/>
      </c>
      <c r="O363" s="287" t="str">
        <f t="shared" si="71"/>
        <v/>
      </c>
      <c r="P363" s="293"/>
      <c r="Q363" s="285" t="str">
        <f t="shared" si="72"/>
        <v/>
      </c>
      <c r="R363" s="284" t="s">
        <v>291</v>
      </c>
      <c r="S363" s="292"/>
      <c r="AD363" s="3">
        <v>1</v>
      </c>
    </row>
    <row r="364" spans="1:30" ht="21" customHeight="1">
      <c r="A364" s="2"/>
      <c r="B364" s="294">
        <v>351</v>
      </c>
      <c r="C364" s="290"/>
      <c r="D364" s="289" t="str">
        <f t="shared" si="66"/>
        <v/>
      </c>
      <c r="E364" s="288" t="str" cm="1">
        <f t="array" ref="E364">IF(L364="","",IFERROR(_xlfn.TEXTJOIN(" • ",TRUE,_xlfn.UNIQUE(_xlfn._xlws.FILTER("⚠ "&amp;S14:S474,(Q14:Q474&lt;&gt;"")*ISNUMBER(SEARCH(" "&amp;Q14:Q474&amp;" "," "&amp;L364&amp;" "))))),""))</f>
        <v/>
      </c>
      <c r="F364" s="287" t="str">
        <f t="shared" si="73"/>
        <v/>
      </c>
      <c r="G364" s="287" t="str">
        <f t="shared" si="74"/>
        <v/>
      </c>
      <c r="H364" s="287" t="str">
        <f t="shared" si="75"/>
        <v/>
      </c>
      <c r="I364" s="287" t="str">
        <f t="shared" si="67"/>
        <v/>
      </c>
      <c r="J364" s="287" t="str">
        <f t="shared" si="68"/>
        <v/>
      </c>
      <c r="K364" s="287" t="str">
        <f t="shared" si="76"/>
        <v/>
      </c>
      <c r="L364" s="287" t="str">
        <f t="shared" si="69"/>
        <v/>
      </c>
      <c r="M364" s="287" t="str">
        <f t="shared" si="77"/>
        <v/>
      </c>
      <c r="N364" s="287" t="str">
        <f t="shared" si="70"/>
        <v/>
      </c>
      <c r="O364" s="287" t="str">
        <f t="shared" si="71"/>
        <v/>
      </c>
      <c r="P364" s="293"/>
      <c r="Q364" s="285" t="str">
        <f t="shared" si="72"/>
        <v/>
      </c>
      <c r="R364" s="284" t="s">
        <v>291</v>
      </c>
      <c r="S364" s="292"/>
      <c r="AD364" s="3">
        <v>1</v>
      </c>
    </row>
    <row r="365" spans="1:30" ht="21" customHeight="1">
      <c r="A365" s="2"/>
      <c r="B365" s="294">
        <v>352</v>
      </c>
      <c r="C365" s="290"/>
      <c r="D365" s="289" t="str">
        <f t="shared" si="66"/>
        <v/>
      </c>
      <c r="E365" s="288" t="str" cm="1">
        <f t="array" ref="E365">IF(L365="","",IFERROR(_xlfn.TEXTJOIN(" • ",TRUE,_xlfn.UNIQUE(_xlfn._xlws.FILTER("⚠ "&amp;S14:S474,(Q14:Q474&lt;&gt;"")*ISNUMBER(SEARCH(" "&amp;Q14:Q474&amp;" "," "&amp;L365&amp;" "))))),""))</f>
        <v/>
      </c>
      <c r="F365" s="287" t="str">
        <f t="shared" si="73"/>
        <v/>
      </c>
      <c r="G365" s="287" t="str">
        <f t="shared" si="74"/>
        <v/>
      </c>
      <c r="H365" s="287" t="str">
        <f t="shared" si="75"/>
        <v/>
      </c>
      <c r="I365" s="287" t="str">
        <f t="shared" si="67"/>
        <v/>
      </c>
      <c r="J365" s="287" t="str">
        <f t="shared" si="68"/>
        <v/>
      </c>
      <c r="K365" s="287" t="str">
        <f t="shared" si="76"/>
        <v/>
      </c>
      <c r="L365" s="287" t="str">
        <f t="shared" si="69"/>
        <v/>
      </c>
      <c r="M365" s="287" t="str">
        <f t="shared" si="77"/>
        <v/>
      </c>
      <c r="N365" s="287" t="str">
        <f t="shared" si="70"/>
        <v/>
      </c>
      <c r="O365" s="287" t="str">
        <f t="shared" si="71"/>
        <v/>
      </c>
      <c r="P365" s="293"/>
      <c r="Q365" s="285" t="str">
        <f t="shared" si="72"/>
        <v/>
      </c>
      <c r="R365" s="284" t="s">
        <v>291</v>
      </c>
      <c r="S365" s="292"/>
      <c r="AD365" s="3">
        <v>1</v>
      </c>
    </row>
    <row r="366" spans="1:30" ht="21" customHeight="1">
      <c r="A366" s="2"/>
      <c r="B366" s="294">
        <v>353</v>
      </c>
      <c r="C366" s="290"/>
      <c r="D366" s="289" t="str">
        <f t="shared" si="66"/>
        <v/>
      </c>
      <c r="E366" s="288" t="str" cm="1">
        <f t="array" ref="E366">IF(L366="","",IFERROR(_xlfn.TEXTJOIN(" • ",TRUE,_xlfn.UNIQUE(_xlfn._xlws.FILTER("⚠ "&amp;S14:S474,(Q14:Q474&lt;&gt;"")*ISNUMBER(SEARCH(" "&amp;Q14:Q474&amp;" "," "&amp;L366&amp;" "))))),""))</f>
        <v/>
      </c>
      <c r="F366" s="287" t="str">
        <f t="shared" si="73"/>
        <v/>
      </c>
      <c r="G366" s="287" t="str">
        <f t="shared" si="74"/>
        <v/>
      </c>
      <c r="H366" s="287" t="str">
        <f t="shared" si="75"/>
        <v/>
      </c>
      <c r="I366" s="287" t="str">
        <f t="shared" si="67"/>
        <v/>
      </c>
      <c r="J366" s="287" t="str">
        <f t="shared" si="68"/>
        <v/>
      </c>
      <c r="K366" s="287" t="str">
        <f t="shared" si="76"/>
        <v/>
      </c>
      <c r="L366" s="287" t="str">
        <f t="shared" si="69"/>
        <v/>
      </c>
      <c r="M366" s="287" t="str">
        <f t="shared" si="77"/>
        <v/>
      </c>
      <c r="N366" s="287" t="str">
        <f t="shared" si="70"/>
        <v/>
      </c>
      <c r="O366" s="287" t="str">
        <f t="shared" si="71"/>
        <v/>
      </c>
      <c r="P366" s="293"/>
      <c r="Q366" s="285" t="str">
        <f t="shared" si="72"/>
        <v/>
      </c>
      <c r="R366" s="284" t="s">
        <v>291</v>
      </c>
      <c r="S366" s="292"/>
      <c r="AD366" s="3">
        <v>1</v>
      </c>
    </row>
    <row r="367" spans="1:30" ht="21" customHeight="1">
      <c r="A367" s="2"/>
      <c r="B367" s="294">
        <v>354</v>
      </c>
      <c r="C367" s="290"/>
      <c r="D367" s="289" t="str">
        <f t="shared" si="66"/>
        <v/>
      </c>
      <c r="E367" s="288" t="str" cm="1">
        <f t="array" ref="E367">IF(L367="","",IFERROR(_xlfn.TEXTJOIN(" • ",TRUE,_xlfn.UNIQUE(_xlfn._xlws.FILTER("⚠ "&amp;S14:S474,(Q14:Q474&lt;&gt;"")*ISNUMBER(SEARCH(" "&amp;Q14:Q474&amp;" "," "&amp;L367&amp;" "))))),""))</f>
        <v/>
      </c>
      <c r="F367" s="287" t="str">
        <f t="shared" si="73"/>
        <v/>
      </c>
      <c r="G367" s="287" t="str">
        <f t="shared" si="74"/>
        <v/>
      </c>
      <c r="H367" s="287" t="str">
        <f t="shared" si="75"/>
        <v/>
      </c>
      <c r="I367" s="287" t="str">
        <f t="shared" si="67"/>
        <v/>
      </c>
      <c r="J367" s="287" t="str">
        <f t="shared" si="68"/>
        <v/>
      </c>
      <c r="K367" s="287" t="str">
        <f t="shared" si="76"/>
        <v/>
      </c>
      <c r="L367" s="287" t="str">
        <f t="shared" si="69"/>
        <v/>
      </c>
      <c r="M367" s="287" t="str">
        <f t="shared" si="77"/>
        <v/>
      </c>
      <c r="N367" s="287" t="str">
        <f t="shared" si="70"/>
        <v/>
      </c>
      <c r="O367" s="287" t="str">
        <f t="shared" si="71"/>
        <v/>
      </c>
      <c r="P367" s="293"/>
      <c r="Q367" s="285" t="str">
        <f t="shared" si="72"/>
        <v/>
      </c>
      <c r="R367" s="284" t="s">
        <v>291</v>
      </c>
      <c r="S367" s="292"/>
      <c r="AD367" s="3">
        <v>1</v>
      </c>
    </row>
    <row r="368" spans="1:30" ht="21" customHeight="1">
      <c r="A368" s="2"/>
      <c r="B368" s="294">
        <v>355</v>
      </c>
      <c r="C368" s="290"/>
      <c r="D368" s="289" t="str">
        <f t="shared" si="66"/>
        <v/>
      </c>
      <c r="E368" s="288" t="str" cm="1">
        <f t="array" ref="E368">IF(L368="","",IFERROR(_xlfn.TEXTJOIN(" • ",TRUE,_xlfn.UNIQUE(_xlfn._xlws.FILTER("⚠ "&amp;S14:S474,(Q14:Q474&lt;&gt;"")*ISNUMBER(SEARCH(" "&amp;Q14:Q474&amp;" "," "&amp;L368&amp;" "))))),""))</f>
        <v/>
      </c>
      <c r="F368" s="287" t="str">
        <f t="shared" si="73"/>
        <v/>
      </c>
      <c r="G368" s="287" t="str">
        <f t="shared" si="74"/>
        <v/>
      </c>
      <c r="H368" s="287" t="str">
        <f t="shared" si="75"/>
        <v/>
      </c>
      <c r="I368" s="287" t="str">
        <f t="shared" si="67"/>
        <v/>
      </c>
      <c r="J368" s="287" t="str">
        <f t="shared" si="68"/>
        <v/>
      </c>
      <c r="K368" s="287" t="str">
        <f t="shared" si="76"/>
        <v/>
      </c>
      <c r="L368" s="287" t="str">
        <f t="shared" si="69"/>
        <v/>
      </c>
      <c r="M368" s="287" t="str">
        <f t="shared" si="77"/>
        <v/>
      </c>
      <c r="N368" s="287" t="str">
        <f t="shared" si="70"/>
        <v/>
      </c>
      <c r="O368" s="287" t="str">
        <f t="shared" si="71"/>
        <v/>
      </c>
      <c r="P368" s="293"/>
      <c r="Q368" s="285" t="str">
        <f t="shared" si="72"/>
        <v/>
      </c>
      <c r="R368" s="284" t="s">
        <v>291</v>
      </c>
      <c r="S368" s="292"/>
      <c r="AD368" s="3">
        <v>1</v>
      </c>
    </row>
    <row r="369" spans="1:30" ht="21" customHeight="1">
      <c r="A369" s="2"/>
      <c r="B369" s="294">
        <v>356</v>
      </c>
      <c r="C369" s="290"/>
      <c r="D369" s="289" t="str">
        <f t="shared" si="66"/>
        <v/>
      </c>
      <c r="E369" s="288" t="str" cm="1">
        <f t="array" ref="E369">IF(L369="","",IFERROR(_xlfn.TEXTJOIN(" • ",TRUE,_xlfn.UNIQUE(_xlfn._xlws.FILTER("⚠ "&amp;S14:S474,(Q14:Q474&lt;&gt;"")*ISNUMBER(SEARCH(" "&amp;Q14:Q474&amp;" "," "&amp;L369&amp;" "))))),""))</f>
        <v/>
      </c>
      <c r="F369" s="287" t="str">
        <f t="shared" si="73"/>
        <v/>
      </c>
      <c r="G369" s="287" t="str">
        <f t="shared" si="74"/>
        <v/>
      </c>
      <c r="H369" s="287" t="str">
        <f t="shared" si="75"/>
        <v/>
      </c>
      <c r="I369" s="287" t="str">
        <f t="shared" si="67"/>
        <v/>
      </c>
      <c r="J369" s="287" t="str">
        <f t="shared" si="68"/>
        <v/>
      </c>
      <c r="K369" s="287" t="str">
        <f t="shared" si="76"/>
        <v/>
      </c>
      <c r="L369" s="287" t="str">
        <f t="shared" si="69"/>
        <v/>
      </c>
      <c r="M369" s="287" t="str">
        <f t="shared" si="77"/>
        <v/>
      </c>
      <c r="N369" s="287" t="str">
        <f t="shared" si="70"/>
        <v/>
      </c>
      <c r="O369" s="287" t="str">
        <f t="shared" si="71"/>
        <v/>
      </c>
      <c r="P369" s="293"/>
      <c r="Q369" s="285" t="str">
        <f t="shared" si="72"/>
        <v/>
      </c>
      <c r="R369" s="284" t="s">
        <v>291</v>
      </c>
      <c r="S369" s="292"/>
      <c r="AD369" s="3">
        <v>1</v>
      </c>
    </row>
    <row r="370" spans="1:30" ht="21" customHeight="1">
      <c r="A370" s="2"/>
      <c r="B370" s="294">
        <v>357</v>
      </c>
      <c r="C370" s="290"/>
      <c r="D370" s="289" t="str">
        <f t="shared" si="66"/>
        <v/>
      </c>
      <c r="E370" s="288" t="str" cm="1">
        <f t="array" ref="E370">IF(L370="","",IFERROR(_xlfn.TEXTJOIN(" • ",TRUE,_xlfn.UNIQUE(_xlfn._xlws.FILTER("⚠ "&amp;S14:S474,(Q14:Q474&lt;&gt;"")*ISNUMBER(SEARCH(" "&amp;Q14:Q474&amp;" "," "&amp;L370&amp;" "))))),""))</f>
        <v/>
      </c>
      <c r="F370" s="287" t="str">
        <f t="shared" si="73"/>
        <v/>
      </c>
      <c r="G370" s="287" t="str">
        <f t="shared" si="74"/>
        <v/>
      </c>
      <c r="H370" s="287" t="str">
        <f t="shared" si="75"/>
        <v/>
      </c>
      <c r="I370" s="287" t="str">
        <f t="shared" si="67"/>
        <v/>
      </c>
      <c r="J370" s="287" t="str">
        <f t="shared" si="68"/>
        <v/>
      </c>
      <c r="K370" s="287" t="str">
        <f t="shared" si="76"/>
        <v/>
      </c>
      <c r="L370" s="287" t="str">
        <f t="shared" si="69"/>
        <v/>
      </c>
      <c r="M370" s="287" t="str">
        <f t="shared" si="77"/>
        <v/>
      </c>
      <c r="N370" s="287" t="str">
        <f t="shared" si="70"/>
        <v/>
      </c>
      <c r="O370" s="287" t="str">
        <f t="shared" si="71"/>
        <v/>
      </c>
      <c r="P370" s="293"/>
      <c r="Q370" s="285" t="str">
        <f t="shared" si="72"/>
        <v/>
      </c>
      <c r="R370" s="284" t="s">
        <v>291</v>
      </c>
      <c r="S370" s="292"/>
      <c r="AD370" s="3">
        <v>1</v>
      </c>
    </row>
    <row r="371" spans="1:30" ht="21" customHeight="1">
      <c r="A371" s="2"/>
      <c r="B371" s="294">
        <v>358</v>
      </c>
      <c r="C371" s="290"/>
      <c r="D371" s="289" t="str">
        <f t="shared" si="66"/>
        <v/>
      </c>
      <c r="E371" s="288" t="str" cm="1">
        <f t="array" ref="E371">IF(L371="","",IFERROR(_xlfn.TEXTJOIN(" • ",TRUE,_xlfn.UNIQUE(_xlfn._xlws.FILTER("⚠ "&amp;S14:S474,(Q14:Q474&lt;&gt;"")*ISNUMBER(SEARCH(" "&amp;Q14:Q474&amp;" "," "&amp;L371&amp;" "))))),""))</f>
        <v/>
      </c>
      <c r="F371" s="287" t="str">
        <f t="shared" si="73"/>
        <v/>
      </c>
      <c r="G371" s="287" t="str">
        <f t="shared" si="74"/>
        <v/>
      </c>
      <c r="H371" s="287" t="str">
        <f t="shared" si="75"/>
        <v/>
      </c>
      <c r="I371" s="287" t="str">
        <f t="shared" si="67"/>
        <v/>
      </c>
      <c r="J371" s="287" t="str">
        <f t="shared" si="68"/>
        <v/>
      </c>
      <c r="K371" s="287" t="str">
        <f t="shared" si="76"/>
        <v/>
      </c>
      <c r="L371" s="287" t="str">
        <f t="shared" si="69"/>
        <v/>
      </c>
      <c r="M371" s="287" t="str">
        <f t="shared" si="77"/>
        <v/>
      </c>
      <c r="N371" s="287" t="str">
        <f t="shared" si="70"/>
        <v/>
      </c>
      <c r="O371" s="287" t="str">
        <f t="shared" si="71"/>
        <v/>
      </c>
      <c r="P371" s="293"/>
      <c r="Q371" s="285" t="str">
        <f t="shared" si="72"/>
        <v/>
      </c>
      <c r="R371" s="284" t="s">
        <v>291</v>
      </c>
      <c r="S371" s="292"/>
      <c r="AD371" s="3">
        <v>1</v>
      </c>
    </row>
    <row r="372" spans="1:30" ht="21" customHeight="1">
      <c r="A372" s="2"/>
      <c r="B372" s="294">
        <v>359</v>
      </c>
      <c r="C372" s="290"/>
      <c r="D372" s="289" t="str">
        <f t="shared" si="66"/>
        <v/>
      </c>
      <c r="E372" s="288" t="str" cm="1">
        <f t="array" ref="E372">IF(L372="","",IFERROR(_xlfn.TEXTJOIN(" • ",TRUE,_xlfn.UNIQUE(_xlfn._xlws.FILTER("⚠ "&amp;S14:S474,(Q14:Q474&lt;&gt;"")*ISNUMBER(SEARCH(" "&amp;Q14:Q474&amp;" "," "&amp;L372&amp;" "))))),""))</f>
        <v/>
      </c>
      <c r="F372" s="287" t="str">
        <f t="shared" si="73"/>
        <v/>
      </c>
      <c r="G372" s="287" t="str">
        <f t="shared" si="74"/>
        <v/>
      </c>
      <c r="H372" s="287" t="str">
        <f t="shared" si="75"/>
        <v/>
      </c>
      <c r="I372" s="287" t="str">
        <f t="shared" si="67"/>
        <v/>
      </c>
      <c r="J372" s="287" t="str">
        <f t="shared" si="68"/>
        <v/>
      </c>
      <c r="K372" s="287" t="str">
        <f t="shared" si="76"/>
        <v/>
      </c>
      <c r="L372" s="287" t="str">
        <f t="shared" si="69"/>
        <v/>
      </c>
      <c r="M372" s="287" t="str">
        <f t="shared" si="77"/>
        <v/>
      </c>
      <c r="N372" s="287" t="str">
        <f t="shared" si="70"/>
        <v/>
      </c>
      <c r="O372" s="287" t="str">
        <f t="shared" si="71"/>
        <v/>
      </c>
      <c r="P372" s="293"/>
      <c r="Q372" s="285" t="str">
        <f t="shared" si="72"/>
        <v/>
      </c>
      <c r="R372" s="284" t="s">
        <v>291</v>
      </c>
      <c r="S372" s="292"/>
      <c r="AD372" s="3">
        <v>1</v>
      </c>
    </row>
    <row r="373" spans="1:30" ht="21" customHeight="1">
      <c r="A373" s="2"/>
      <c r="B373" s="294">
        <v>360</v>
      </c>
      <c r="C373" s="290"/>
      <c r="D373" s="289" t="str">
        <f t="shared" si="66"/>
        <v/>
      </c>
      <c r="E373" s="288" t="str" cm="1">
        <f t="array" ref="E373">IF(L373="","",IFERROR(_xlfn.TEXTJOIN(" • ",TRUE,_xlfn.UNIQUE(_xlfn._xlws.FILTER("⚠ "&amp;S14:S474,(Q14:Q474&lt;&gt;"")*ISNUMBER(SEARCH(" "&amp;Q14:Q474&amp;" "," "&amp;L373&amp;" "))))),""))</f>
        <v/>
      </c>
      <c r="F373" s="287" t="str">
        <f t="shared" si="73"/>
        <v/>
      </c>
      <c r="G373" s="287" t="str">
        <f t="shared" si="74"/>
        <v/>
      </c>
      <c r="H373" s="287" t="str">
        <f t="shared" si="75"/>
        <v/>
      </c>
      <c r="I373" s="287" t="str">
        <f t="shared" si="67"/>
        <v/>
      </c>
      <c r="J373" s="287" t="str">
        <f t="shared" si="68"/>
        <v/>
      </c>
      <c r="K373" s="287" t="str">
        <f t="shared" si="76"/>
        <v/>
      </c>
      <c r="L373" s="287" t="str">
        <f t="shared" si="69"/>
        <v/>
      </c>
      <c r="M373" s="287" t="str">
        <f t="shared" si="77"/>
        <v/>
      </c>
      <c r="N373" s="287" t="str">
        <f t="shared" si="70"/>
        <v/>
      </c>
      <c r="O373" s="287" t="str">
        <f t="shared" si="71"/>
        <v/>
      </c>
      <c r="P373" s="293"/>
      <c r="Q373" s="285" t="str">
        <f t="shared" si="72"/>
        <v/>
      </c>
      <c r="R373" s="284" t="s">
        <v>291</v>
      </c>
      <c r="S373" s="292"/>
      <c r="AD373" s="3">
        <v>1</v>
      </c>
    </row>
    <row r="374" spans="1:30" ht="21" customHeight="1">
      <c r="A374" s="2"/>
      <c r="B374" s="294">
        <v>361</v>
      </c>
      <c r="C374" s="290"/>
      <c r="D374" s="289" t="str">
        <f t="shared" si="66"/>
        <v/>
      </c>
      <c r="E374" s="288" t="str" cm="1">
        <f t="array" ref="E374">IF(L374="","",IFERROR(_xlfn.TEXTJOIN(" • ",TRUE,_xlfn.UNIQUE(_xlfn._xlws.FILTER("⚠ "&amp;S14:S474,(Q14:Q474&lt;&gt;"")*ISNUMBER(SEARCH(" "&amp;Q14:Q474&amp;" "," "&amp;L374&amp;" "))))),""))</f>
        <v/>
      </c>
      <c r="F374" s="287" t="str">
        <f t="shared" si="73"/>
        <v/>
      </c>
      <c r="G374" s="287" t="str">
        <f t="shared" si="74"/>
        <v/>
      </c>
      <c r="H374" s="287" t="str">
        <f t="shared" si="75"/>
        <v/>
      </c>
      <c r="I374" s="287" t="str">
        <f t="shared" si="67"/>
        <v/>
      </c>
      <c r="J374" s="287" t="str">
        <f t="shared" si="68"/>
        <v/>
      </c>
      <c r="K374" s="287" t="str">
        <f t="shared" si="76"/>
        <v/>
      </c>
      <c r="L374" s="287" t="str">
        <f t="shared" si="69"/>
        <v/>
      </c>
      <c r="M374" s="287" t="str">
        <f t="shared" si="77"/>
        <v/>
      </c>
      <c r="N374" s="287" t="str">
        <f t="shared" si="70"/>
        <v/>
      </c>
      <c r="O374" s="287" t="str">
        <f t="shared" si="71"/>
        <v/>
      </c>
      <c r="P374" s="293"/>
      <c r="Q374" s="285" t="str">
        <f t="shared" si="72"/>
        <v/>
      </c>
      <c r="R374" s="284" t="s">
        <v>291</v>
      </c>
      <c r="S374" s="292"/>
      <c r="AD374" s="3">
        <v>1</v>
      </c>
    </row>
    <row r="375" spans="1:30" ht="21" customHeight="1">
      <c r="A375" s="2"/>
      <c r="B375" s="294">
        <v>362</v>
      </c>
      <c r="C375" s="290"/>
      <c r="D375" s="289" t="str">
        <f t="shared" si="66"/>
        <v/>
      </c>
      <c r="E375" s="288" t="str" cm="1">
        <f t="array" ref="E375">IF(L375="","",IFERROR(_xlfn.TEXTJOIN(" • ",TRUE,_xlfn.UNIQUE(_xlfn._xlws.FILTER("⚠ "&amp;S14:S474,(Q14:Q474&lt;&gt;"")*ISNUMBER(SEARCH(" "&amp;Q14:Q474&amp;" "," "&amp;L375&amp;" "))))),""))</f>
        <v/>
      </c>
      <c r="F375" s="287" t="str">
        <f t="shared" si="73"/>
        <v/>
      </c>
      <c r="G375" s="287" t="str">
        <f t="shared" si="74"/>
        <v/>
      </c>
      <c r="H375" s="287" t="str">
        <f t="shared" si="75"/>
        <v/>
      </c>
      <c r="I375" s="287" t="str">
        <f t="shared" si="67"/>
        <v/>
      </c>
      <c r="J375" s="287" t="str">
        <f t="shared" si="68"/>
        <v/>
      </c>
      <c r="K375" s="287" t="str">
        <f t="shared" si="76"/>
        <v/>
      </c>
      <c r="L375" s="287" t="str">
        <f t="shared" si="69"/>
        <v/>
      </c>
      <c r="M375" s="287" t="str">
        <f t="shared" si="77"/>
        <v/>
      </c>
      <c r="N375" s="287" t="str">
        <f t="shared" si="70"/>
        <v/>
      </c>
      <c r="O375" s="287" t="str">
        <f t="shared" si="71"/>
        <v/>
      </c>
      <c r="P375" s="293"/>
      <c r="Q375" s="285" t="str">
        <f t="shared" si="72"/>
        <v/>
      </c>
      <c r="R375" s="284" t="s">
        <v>291</v>
      </c>
      <c r="S375" s="292"/>
      <c r="AD375" s="3">
        <v>1</v>
      </c>
    </row>
    <row r="376" spans="1:30" ht="21" customHeight="1">
      <c r="A376" s="2"/>
      <c r="B376" s="294">
        <v>363</v>
      </c>
      <c r="C376" s="290"/>
      <c r="D376" s="289" t="str">
        <f t="shared" si="66"/>
        <v/>
      </c>
      <c r="E376" s="288" t="str" cm="1">
        <f t="array" ref="E376">IF(L376="","",IFERROR(_xlfn.TEXTJOIN(" • ",TRUE,_xlfn.UNIQUE(_xlfn._xlws.FILTER("⚠ "&amp;S14:S474,(Q14:Q474&lt;&gt;"")*ISNUMBER(SEARCH(" "&amp;Q14:Q474&amp;" "," "&amp;L376&amp;" "))))),""))</f>
        <v/>
      </c>
      <c r="F376" s="287" t="str">
        <f t="shared" si="73"/>
        <v/>
      </c>
      <c r="G376" s="287" t="str">
        <f t="shared" si="74"/>
        <v/>
      </c>
      <c r="H376" s="287" t="str">
        <f t="shared" si="75"/>
        <v/>
      </c>
      <c r="I376" s="287" t="str">
        <f t="shared" si="67"/>
        <v/>
      </c>
      <c r="J376" s="287" t="str">
        <f t="shared" si="68"/>
        <v/>
      </c>
      <c r="K376" s="287" t="str">
        <f t="shared" si="76"/>
        <v/>
      </c>
      <c r="L376" s="287" t="str">
        <f t="shared" si="69"/>
        <v/>
      </c>
      <c r="M376" s="287" t="str">
        <f t="shared" si="77"/>
        <v/>
      </c>
      <c r="N376" s="287" t="str">
        <f t="shared" si="70"/>
        <v/>
      </c>
      <c r="O376" s="287" t="str">
        <f t="shared" si="71"/>
        <v/>
      </c>
      <c r="P376" s="293"/>
      <c r="Q376" s="285" t="str">
        <f t="shared" si="72"/>
        <v/>
      </c>
      <c r="R376" s="284" t="s">
        <v>291</v>
      </c>
      <c r="S376" s="292"/>
      <c r="AD376" s="3">
        <v>1</v>
      </c>
    </row>
    <row r="377" spans="1:30" ht="21" customHeight="1">
      <c r="A377" s="2"/>
      <c r="B377" s="294">
        <v>364</v>
      </c>
      <c r="C377" s="290"/>
      <c r="D377" s="289" t="str">
        <f t="shared" si="66"/>
        <v/>
      </c>
      <c r="E377" s="288" t="str" cm="1">
        <f t="array" ref="E377">IF(L377="","",IFERROR(_xlfn.TEXTJOIN(" • ",TRUE,_xlfn.UNIQUE(_xlfn._xlws.FILTER("⚠ "&amp;S14:S474,(Q14:Q474&lt;&gt;"")*ISNUMBER(SEARCH(" "&amp;Q14:Q474&amp;" "," "&amp;L377&amp;" "))))),""))</f>
        <v/>
      </c>
      <c r="F377" s="287" t="str">
        <f t="shared" si="73"/>
        <v/>
      </c>
      <c r="G377" s="287" t="str">
        <f t="shared" si="74"/>
        <v/>
      </c>
      <c r="H377" s="287" t="str">
        <f t="shared" si="75"/>
        <v/>
      </c>
      <c r="I377" s="287" t="str">
        <f t="shared" si="67"/>
        <v/>
      </c>
      <c r="J377" s="287" t="str">
        <f t="shared" si="68"/>
        <v/>
      </c>
      <c r="K377" s="287" t="str">
        <f t="shared" si="76"/>
        <v/>
      </c>
      <c r="L377" s="287" t="str">
        <f t="shared" si="69"/>
        <v/>
      </c>
      <c r="M377" s="287" t="str">
        <f t="shared" si="77"/>
        <v/>
      </c>
      <c r="N377" s="287" t="str">
        <f t="shared" si="70"/>
        <v/>
      </c>
      <c r="O377" s="287" t="str">
        <f t="shared" si="71"/>
        <v/>
      </c>
      <c r="P377" s="293"/>
      <c r="Q377" s="285" t="str">
        <f t="shared" si="72"/>
        <v/>
      </c>
      <c r="R377" s="284" t="s">
        <v>291</v>
      </c>
      <c r="S377" s="292"/>
      <c r="AD377" s="3">
        <v>1</v>
      </c>
    </row>
    <row r="378" spans="1:30" ht="21" customHeight="1">
      <c r="A378" s="2"/>
      <c r="B378" s="294">
        <v>365</v>
      </c>
      <c r="C378" s="290"/>
      <c r="D378" s="289" t="str">
        <f t="shared" si="66"/>
        <v/>
      </c>
      <c r="E378" s="288" t="str" cm="1">
        <f t="array" ref="E378">IF(L378="","",IFERROR(_xlfn.TEXTJOIN(" • ",TRUE,_xlfn.UNIQUE(_xlfn._xlws.FILTER("⚠ "&amp;S14:S474,(Q14:Q474&lt;&gt;"")*ISNUMBER(SEARCH(" "&amp;Q14:Q474&amp;" "," "&amp;L378&amp;" "))))),""))</f>
        <v/>
      </c>
      <c r="F378" s="287" t="str">
        <f t="shared" si="73"/>
        <v/>
      </c>
      <c r="G378" s="287" t="str">
        <f t="shared" si="74"/>
        <v/>
      </c>
      <c r="H378" s="287" t="str">
        <f t="shared" si="75"/>
        <v/>
      </c>
      <c r="I378" s="287" t="str">
        <f t="shared" si="67"/>
        <v/>
      </c>
      <c r="J378" s="287" t="str">
        <f t="shared" si="68"/>
        <v/>
      </c>
      <c r="K378" s="287" t="str">
        <f t="shared" si="76"/>
        <v/>
      </c>
      <c r="L378" s="287" t="str">
        <f t="shared" si="69"/>
        <v/>
      </c>
      <c r="M378" s="287" t="str">
        <f t="shared" si="77"/>
        <v/>
      </c>
      <c r="N378" s="287" t="str">
        <f t="shared" si="70"/>
        <v/>
      </c>
      <c r="O378" s="287" t="str">
        <f t="shared" si="71"/>
        <v/>
      </c>
      <c r="P378" s="293"/>
      <c r="Q378" s="285" t="str">
        <f t="shared" si="72"/>
        <v/>
      </c>
      <c r="R378" s="284" t="s">
        <v>291</v>
      </c>
      <c r="S378" s="292"/>
      <c r="AD378" s="3">
        <v>1</v>
      </c>
    </row>
    <row r="379" spans="1:30" ht="21" customHeight="1">
      <c r="A379" s="2"/>
      <c r="B379" s="294">
        <v>366</v>
      </c>
      <c r="C379" s="290"/>
      <c r="D379" s="289" t="str">
        <f t="shared" si="66"/>
        <v/>
      </c>
      <c r="E379" s="288" t="str" cm="1">
        <f t="array" ref="E379">IF(L379="","",IFERROR(_xlfn.TEXTJOIN(" • ",TRUE,_xlfn.UNIQUE(_xlfn._xlws.FILTER("⚠ "&amp;S14:S474,(Q14:Q474&lt;&gt;"")*ISNUMBER(SEARCH(" "&amp;Q14:Q474&amp;" "," "&amp;L379&amp;" "))))),""))</f>
        <v/>
      </c>
      <c r="F379" s="287" t="str">
        <f t="shared" si="73"/>
        <v/>
      </c>
      <c r="G379" s="287" t="str">
        <f t="shared" si="74"/>
        <v/>
      </c>
      <c r="H379" s="287" t="str">
        <f t="shared" si="75"/>
        <v/>
      </c>
      <c r="I379" s="287" t="str">
        <f t="shared" si="67"/>
        <v/>
      </c>
      <c r="J379" s="287" t="str">
        <f t="shared" si="68"/>
        <v/>
      </c>
      <c r="K379" s="287" t="str">
        <f t="shared" si="76"/>
        <v/>
      </c>
      <c r="L379" s="287" t="str">
        <f t="shared" si="69"/>
        <v/>
      </c>
      <c r="M379" s="287" t="str">
        <f t="shared" si="77"/>
        <v/>
      </c>
      <c r="N379" s="287" t="str">
        <f t="shared" si="70"/>
        <v/>
      </c>
      <c r="O379" s="287" t="str">
        <f t="shared" si="71"/>
        <v/>
      </c>
      <c r="P379" s="293"/>
      <c r="Q379" s="285" t="str">
        <f t="shared" si="72"/>
        <v/>
      </c>
      <c r="R379" s="284" t="s">
        <v>291</v>
      </c>
      <c r="S379" s="292"/>
      <c r="AD379" s="3">
        <v>1</v>
      </c>
    </row>
    <row r="380" spans="1:30" ht="21" customHeight="1">
      <c r="A380" s="2"/>
      <c r="B380" s="294">
        <v>367</v>
      </c>
      <c r="C380" s="290"/>
      <c r="D380" s="289" t="str">
        <f t="shared" si="66"/>
        <v/>
      </c>
      <c r="E380" s="288" t="str" cm="1">
        <f t="array" ref="E380">IF(L380="","",IFERROR(_xlfn.TEXTJOIN(" • ",TRUE,_xlfn.UNIQUE(_xlfn._xlws.FILTER("⚠ "&amp;S14:S474,(Q14:Q474&lt;&gt;"")*ISNUMBER(SEARCH(" "&amp;Q14:Q474&amp;" "," "&amp;L380&amp;" "))))),""))</f>
        <v/>
      </c>
      <c r="F380" s="287" t="str">
        <f t="shared" si="73"/>
        <v/>
      </c>
      <c r="G380" s="287" t="str">
        <f t="shared" si="74"/>
        <v/>
      </c>
      <c r="H380" s="287" t="str">
        <f t="shared" si="75"/>
        <v/>
      </c>
      <c r="I380" s="287" t="str">
        <f t="shared" si="67"/>
        <v/>
      </c>
      <c r="J380" s="287" t="str">
        <f t="shared" si="68"/>
        <v/>
      </c>
      <c r="K380" s="287" t="str">
        <f t="shared" si="76"/>
        <v/>
      </c>
      <c r="L380" s="287" t="str">
        <f t="shared" si="69"/>
        <v/>
      </c>
      <c r="M380" s="287" t="str">
        <f t="shared" si="77"/>
        <v/>
      </c>
      <c r="N380" s="287" t="str">
        <f t="shared" si="70"/>
        <v/>
      </c>
      <c r="O380" s="287" t="str">
        <f t="shared" si="71"/>
        <v/>
      </c>
      <c r="P380" s="293"/>
      <c r="Q380" s="285" t="str">
        <f t="shared" si="72"/>
        <v/>
      </c>
      <c r="R380" s="284" t="s">
        <v>291</v>
      </c>
      <c r="S380" s="292"/>
      <c r="AD380" s="3">
        <v>1</v>
      </c>
    </row>
    <row r="381" spans="1:30" ht="21" customHeight="1">
      <c r="A381" s="2"/>
      <c r="B381" s="294">
        <v>368</v>
      </c>
      <c r="C381" s="290"/>
      <c r="D381" s="289" t="str">
        <f t="shared" si="66"/>
        <v/>
      </c>
      <c r="E381" s="288" t="str" cm="1">
        <f t="array" ref="E381">IF(L381="","",IFERROR(_xlfn.TEXTJOIN(" • ",TRUE,_xlfn.UNIQUE(_xlfn._xlws.FILTER("⚠ "&amp;S14:S474,(Q14:Q474&lt;&gt;"")*ISNUMBER(SEARCH(" "&amp;Q14:Q474&amp;" "," "&amp;L381&amp;" "))))),""))</f>
        <v/>
      </c>
      <c r="F381" s="287" t="str">
        <f t="shared" si="73"/>
        <v/>
      </c>
      <c r="G381" s="287" t="str">
        <f t="shared" si="74"/>
        <v/>
      </c>
      <c r="H381" s="287" t="str">
        <f t="shared" si="75"/>
        <v/>
      </c>
      <c r="I381" s="287" t="str">
        <f t="shared" si="67"/>
        <v/>
      </c>
      <c r="J381" s="287" t="str">
        <f t="shared" si="68"/>
        <v/>
      </c>
      <c r="K381" s="287" t="str">
        <f t="shared" si="76"/>
        <v/>
      </c>
      <c r="L381" s="287" t="str">
        <f t="shared" si="69"/>
        <v/>
      </c>
      <c r="M381" s="287" t="str">
        <f t="shared" si="77"/>
        <v/>
      </c>
      <c r="N381" s="287" t="str">
        <f t="shared" si="70"/>
        <v/>
      </c>
      <c r="O381" s="287" t="str">
        <f t="shared" si="71"/>
        <v/>
      </c>
      <c r="P381" s="293"/>
      <c r="Q381" s="285" t="str">
        <f t="shared" si="72"/>
        <v/>
      </c>
      <c r="R381" s="284" t="s">
        <v>291</v>
      </c>
      <c r="S381" s="292"/>
      <c r="AD381" s="3">
        <v>1</v>
      </c>
    </row>
    <row r="382" spans="1:30" ht="21" customHeight="1">
      <c r="A382" s="2"/>
      <c r="B382" s="294">
        <v>369</v>
      </c>
      <c r="C382" s="290"/>
      <c r="D382" s="289" t="str">
        <f t="shared" si="66"/>
        <v/>
      </c>
      <c r="E382" s="288" t="str" cm="1">
        <f t="array" ref="E382">IF(L382="","",IFERROR(_xlfn.TEXTJOIN(" • ",TRUE,_xlfn.UNIQUE(_xlfn._xlws.FILTER("⚠ "&amp;S14:S474,(Q14:Q474&lt;&gt;"")*ISNUMBER(SEARCH(" "&amp;Q14:Q474&amp;" "," "&amp;L382&amp;" "))))),""))</f>
        <v/>
      </c>
      <c r="F382" s="287" t="str">
        <f t="shared" si="73"/>
        <v/>
      </c>
      <c r="G382" s="287" t="str">
        <f t="shared" si="74"/>
        <v/>
      </c>
      <c r="H382" s="287" t="str">
        <f t="shared" si="75"/>
        <v/>
      </c>
      <c r="I382" s="287" t="str">
        <f t="shared" si="67"/>
        <v/>
      </c>
      <c r="J382" s="287" t="str">
        <f t="shared" si="68"/>
        <v/>
      </c>
      <c r="K382" s="287" t="str">
        <f t="shared" si="76"/>
        <v/>
      </c>
      <c r="L382" s="287" t="str">
        <f t="shared" si="69"/>
        <v/>
      </c>
      <c r="M382" s="287" t="str">
        <f t="shared" si="77"/>
        <v/>
      </c>
      <c r="N382" s="287" t="str">
        <f t="shared" si="70"/>
        <v/>
      </c>
      <c r="O382" s="287" t="str">
        <f t="shared" si="71"/>
        <v/>
      </c>
      <c r="P382" s="293"/>
      <c r="Q382" s="285" t="str">
        <f t="shared" si="72"/>
        <v/>
      </c>
      <c r="R382" s="284" t="s">
        <v>291</v>
      </c>
      <c r="S382" s="292"/>
      <c r="AD382" s="3">
        <v>1</v>
      </c>
    </row>
    <row r="383" spans="1:30" ht="21" customHeight="1">
      <c r="A383" s="2"/>
      <c r="B383" s="294">
        <v>370</v>
      </c>
      <c r="C383" s="290"/>
      <c r="D383" s="289" t="str">
        <f t="shared" si="66"/>
        <v/>
      </c>
      <c r="E383" s="288" t="str" cm="1">
        <f t="array" ref="E383">IF(L383="","",IFERROR(_xlfn.TEXTJOIN(" • ",TRUE,_xlfn.UNIQUE(_xlfn._xlws.FILTER("⚠ "&amp;S14:S474,(Q14:Q474&lt;&gt;"")*ISNUMBER(SEARCH(" "&amp;Q14:Q474&amp;" "," "&amp;L383&amp;" "))))),""))</f>
        <v/>
      </c>
      <c r="F383" s="287" t="str">
        <f t="shared" si="73"/>
        <v/>
      </c>
      <c r="G383" s="287" t="str">
        <f t="shared" si="74"/>
        <v/>
      </c>
      <c r="H383" s="287" t="str">
        <f t="shared" si="75"/>
        <v/>
      </c>
      <c r="I383" s="287" t="str">
        <f t="shared" si="67"/>
        <v/>
      </c>
      <c r="J383" s="287" t="str">
        <f t="shared" si="68"/>
        <v/>
      </c>
      <c r="K383" s="287" t="str">
        <f t="shared" si="76"/>
        <v/>
      </c>
      <c r="L383" s="287" t="str">
        <f t="shared" si="69"/>
        <v/>
      </c>
      <c r="M383" s="287" t="str">
        <f t="shared" si="77"/>
        <v/>
      </c>
      <c r="N383" s="287" t="str">
        <f t="shared" si="70"/>
        <v/>
      </c>
      <c r="O383" s="287" t="str">
        <f t="shared" si="71"/>
        <v/>
      </c>
      <c r="P383" s="293"/>
      <c r="Q383" s="285" t="str">
        <f t="shared" si="72"/>
        <v/>
      </c>
      <c r="R383" s="284" t="s">
        <v>291</v>
      </c>
      <c r="S383" s="292"/>
      <c r="AD383" s="3">
        <v>1</v>
      </c>
    </row>
    <row r="384" spans="1:30" ht="21" customHeight="1">
      <c r="A384" s="2"/>
      <c r="B384" s="294">
        <v>371</v>
      </c>
      <c r="C384" s="290"/>
      <c r="D384" s="289" t="str">
        <f t="shared" si="66"/>
        <v/>
      </c>
      <c r="E384" s="288" t="str" cm="1">
        <f t="array" ref="E384">IF(L384="","",IFERROR(_xlfn.TEXTJOIN(" • ",TRUE,_xlfn.UNIQUE(_xlfn._xlws.FILTER("⚠ "&amp;S14:S474,(Q14:Q474&lt;&gt;"")*ISNUMBER(SEARCH(" "&amp;Q14:Q474&amp;" "," "&amp;L384&amp;" "))))),""))</f>
        <v/>
      </c>
      <c r="F384" s="287" t="str">
        <f t="shared" si="73"/>
        <v/>
      </c>
      <c r="G384" s="287" t="str">
        <f t="shared" si="74"/>
        <v/>
      </c>
      <c r="H384" s="287" t="str">
        <f t="shared" si="75"/>
        <v/>
      </c>
      <c r="I384" s="287" t="str">
        <f t="shared" si="67"/>
        <v/>
      </c>
      <c r="J384" s="287" t="str">
        <f t="shared" si="68"/>
        <v/>
      </c>
      <c r="K384" s="287" t="str">
        <f t="shared" si="76"/>
        <v/>
      </c>
      <c r="L384" s="287" t="str">
        <f t="shared" si="69"/>
        <v/>
      </c>
      <c r="M384" s="287" t="str">
        <f t="shared" si="77"/>
        <v/>
      </c>
      <c r="N384" s="287" t="str">
        <f t="shared" si="70"/>
        <v/>
      </c>
      <c r="O384" s="287" t="str">
        <f t="shared" si="71"/>
        <v/>
      </c>
      <c r="P384" s="293"/>
      <c r="Q384" s="285" t="str">
        <f t="shared" si="72"/>
        <v/>
      </c>
      <c r="R384" s="284" t="s">
        <v>291</v>
      </c>
      <c r="S384" s="292"/>
      <c r="AD384" s="3">
        <v>1</v>
      </c>
    </row>
    <row r="385" spans="1:30" ht="21" customHeight="1">
      <c r="A385" s="2"/>
      <c r="B385" s="294">
        <v>372</v>
      </c>
      <c r="C385" s="290"/>
      <c r="D385" s="289" t="str">
        <f t="shared" si="66"/>
        <v/>
      </c>
      <c r="E385" s="288" t="str" cm="1">
        <f t="array" ref="E385">IF(L385="","",IFERROR(_xlfn.TEXTJOIN(" • ",TRUE,_xlfn.UNIQUE(_xlfn._xlws.FILTER("⚠ "&amp;S14:S474,(Q14:Q474&lt;&gt;"")*ISNUMBER(SEARCH(" "&amp;Q14:Q474&amp;" "," "&amp;L385&amp;" "))))),""))</f>
        <v/>
      </c>
      <c r="F385" s="287" t="str">
        <f t="shared" si="73"/>
        <v/>
      </c>
      <c r="G385" s="287" t="str">
        <f t="shared" si="74"/>
        <v/>
      </c>
      <c r="H385" s="287" t="str">
        <f t="shared" si="75"/>
        <v/>
      </c>
      <c r="I385" s="287" t="str">
        <f t="shared" si="67"/>
        <v/>
      </c>
      <c r="J385" s="287" t="str">
        <f t="shared" si="68"/>
        <v/>
      </c>
      <c r="K385" s="287" t="str">
        <f t="shared" si="76"/>
        <v/>
      </c>
      <c r="L385" s="287" t="str">
        <f t="shared" si="69"/>
        <v/>
      </c>
      <c r="M385" s="287" t="str">
        <f t="shared" si="77"/>
        <v/>
      </c>
      <c r="N385" s="287" t="str">
        <f t="shared" si="70"/>
        <v/>
      </c>
      <c r="O385" s="287" t="str">
        <f t="shared" si="71"/>
        <v/>
      </c>
      <c r="P385" s="293"/>
      <c r="Q385" s="285" t="str">
        <f t="shared" si="72"/>
        <v/>
      </c>
      <c r="R385" s="284" t="s">
        <v>291</v>
      </c>
      <c r="S385" s="292"/>
      <c r="AD385" s="3">
        <v>1</v>
      </c>
    </row>
    <row r="386" spans="1:30" ht="21" customHeight="1">
      <c r="A386" s="2"/>
      <c r="B386" s="294">
        <v>373</v>
      </c>
      <c r="C386" s="290"/>
      <c r="D386" s="289" t="str">
        <f t="shared" si="66"/>
        <v/>
      </c>
      <c r="E386" s="288" t="str" cm="1">
        <f t="array" ref="E386">IF(L386="","",IFERROR(_xlfn.TEXTJOIN(" • ",TRUE,_xlfn.UNIQUE(_xlfn._xlws.FILTER("⚠ "&amp;S14:S474,(Q14:Q474&lt;&gt;"")*ISNUMBER(SEARCH(" "&amp;Q14:Q474&amp;" "," "&amp;L386&amp;" "))))),""))</f>
        <v/>
      </c>
      <c r="F386" s="287" t="str">
        <f t="shared" si="73"/>
        <v/>
      </c>
      <c r="G386" s="287" t="str">
        <f t="shared" si="74"/>
        <v/>
      </c>
      <c r="H386" s="287" t="str">
        <f t="shared" si="75"/>
        <v/>
      </c>
      <c r="I386" s="287" t="str">
        <f t="shared" si="67"/>
        <v/>
      </c>
      <c r="J386" s="287" t="str">
        <f t="shared" si="68"/>
        <v/>
      </c>
      <c r="K386" s="287" t="str">
        <f t="shared" si="76"/>
        <v/>
      </c>
      <c r="L386" s="287" t="str">
        <f t="shared" si="69"/>
        <v/>
      </c>
      <c r="M386" s="287" t="str">
        <f t="shared" si="77"/>
        <v/>
      </c>
      <c r="N386" s="287" t="str">
        <f t="shared" si="70"/>
        <v/>
      </c>
      <c r="O386" s="287" t="str">
        <f t="shared" si="71"/>
        <v/>
      </c>
      <c r="P386" s="293"/>
      <c r="Q386" s="285" t="str">
        <f t="shared" si="72"/>
        <v/>
      </c>
      <c r="R386" s="284" t="s">
        <v>291</v>
      </c>
      <c r="S386" s="292"/>
      <c r="AD386" s="3">
        <v>1</v>
      </c>
    </row>
    <row r="387" spans="1:30" ht="21" customHeight="1">
      <c r="A387" s="2"/>
      <c r="B387" s="294">
        <v>374</v>
      </c>
      <c r="C387" s="290"/>
      <c r="D387" s="289" t="str">
        <f t="shared" si="66"/>
        <v/>
      </c>
      <c r="E387" s="288" t="str" cm="1">
        <f t="array" ref="E387">IF(L387="","",IFERROR(_xlfn.TEXTJOIN(" • ",TRUE,_xlfn.UNIQUE(_xlfn._xlws.FILTER("⚠ "&amp;S14:S474,(Q14:Q474&lt;&gt;"")*ISNUMBER(SEARCH(" "&amp;Q14:Q474&amp;" "," "&amp;L387&amp;" "))))),""))</f>
        <v/>
      </c>
      <c r="F387" s="287" t="str">
        <f t="shared" si="73"/>
        <v/>
      </c>
      <c r="G387" s="287" t="str">
        <f t="shared" si="74"/>
        <v/>
      </c>
      <c r="H387" s="287" t="str">
        <f t="shared" si="75"/>
        <v/>
      </c>
      <c r="I387" s="287" t="str">
        <f t="shared" si="67"/>
        <v/>
      </c>
      <c r="J387" s="287" t="str">
        <f t="shared" si="68"/>
        <v/>
      </c>
      <c r="K387" s="287" t="str">
        <f t="shared" si="76"/>
        <v/>
      </c>
      <c r="L387" s="287" t="str">
        <f t="shared" si="69"/>
        <v/>
      </c>
      <c r="M387" s="287" t="str">
        <f t="shared" si="77"/>
        <v/>
      </c>
      <c r="N387" s="287" t="str">
        <f t="shared" si="70"/>
        <v/>
      </c>
      <c r="O387" s="287" t="str">
        <f t="shared" si="71"/>
        <v/>
      </c>
      <c r="P387" s="293"/>
      <c r="Q387" s="285" t="str">
        <f t="shared" si="72"/>
        <v/>
      </c>
      <c r="R387" s="284" t="s">
        <v>291</v>
      </c>
      <c r="S387" s="292"/>
      <c r="AD387" s="3">
        <v>1</v>
      </c>
    </row>
    <row r="388" spans="1:30" ht="21" customHeight="1">
      <c r="A388" s="2"/>
      <c r="B388" s="294">
        <v>375</v>
      </c>
      <c r="C388" s="290"/>
      <c r="D388" s="289" t="str">
        <f t="shared" si="66"/>
        <v/>
      </c>
      <c r="E388" s="288" t="str" cm="1">
        <f t="array" ref="E388">IF(L388="","",IFERROR(_xlfn.TEXTJOIN(" • ",TRUE,_xlfn.UNIQUE(_xlfn._xlws.FILTER("⚠ "&amp;S14:S474,(Q14:Q474&lt;&gt;"")*ISNUMBER(SEARCH(" "&amp;Q14:Q474&amp;" "," "&amp;L388&amp;" "))))),""))</f>
        <v/>
      </c>
      <c r="F388" s="287" t="str">
        <f t="shared" si="73"/>
        <v/>
      </c>
      <c r="G388" s="287" t="str">
        <f t="shared" si="74"/>
        <v/>
      </c>
      <c r="H388" s="287" t="str">
        <f t="shared" si="75"/>
        <v/>
      </c>
      <c r="I388" s="287" t="str">
        <f t="shared" si="67"/>
        <v/>
      </c>
      <c r="J388" s="287" t="str">
        <f t="shared" si="68"/>
        <v/>
      </c>
      <c r="K388" s="287" t="str">
        <f t="shared" si="76"/>
        <v/>
      </c>
      <c r="L388" s="287" t="str">
        <f t="shared" si="69"/>
        <v/>
      </c>
      <c r="M388" s="287" t="str">
        <f t="shared" si="77"/>
        <v/>
      </c>
      <c r="N388" s="287" t="str">
        <f t="shared" si="70"/>
        <v/>
      </c>
      <c r="O388" s="287" t="str">
        <f t="shared" si="71"/>
        <v/>
      </c>
      <c r="P388" s="293"/>
      <c r="Q388" s="285" t="str">
        <f t="shared" si="72"/>
        <v/>
      </c>
      <c r="R388" s="284" t="s">
        <v>291</v>
      </c>
      <c r="S388" s="292"/>
      <c r="AD388" s="3">
        <v>1</v>
      </c>
    </row>
    <row r="389" spans="1:30" ht="21" customHeight="1">
      <c r="A389" s="2"/>
      <c r="B389" s="294">
        <v>376</v>
      </c>
      <c r="C389" s="290"/>
      <c r="D389" s="289" t="str">
        <f t="shared" si="66"/>
        <v/>
      </c>
      <c r="E389" s="288" t="str" cm="1">
        <f t="array" ref="E389">IF(L389="","",IFERROR(_xlfn.TEXTJOIN(" • ",TRUE,_xlfn.UNIQUE(_xlfn._xlws.FILTER("⚠ "&amp;S14:S474,(Q14:Q474&lt;&gt;"")*ISNUMBER(SEARCH(" "&amp;Q14:Q474&amp;" "," "&amp;L389&amp;" "))))),""))</f>
        <v/>
      </c>
      <c r="F389" s="287" t="str">
        <f t="shared" si="73"/>
        <v/>
      </c>
      <c r="G389" s="287" t="str">
        <f t="shared" si="74"/>
        <v/>
      </c>
      <c r="H389" s="287" t="str">
        <f t="shared" si="75"/>
        <v/>
      </c>
      <c r="I389" s="287" t="str">
        <f t="shared" si="67"/>
        <v/>
      </c>
      <c r="J389" s="287" t="str">
        <f t="shared" si="68"/>
        <v/>
      </c>
      <c r="K389" s="287" t="str">
        <f t="shared" si="76"/>
        <v/>
      </c>
      <c r="L389" s="287" t="str">
        <f t="shared" si="69"/>
        <v/>
      </c>
      <c r="M389" s="287" t="str">
        <f t="shared" si="77"/>
        <v/>
      </c>
      <c r="N389" s="287" t="str">
        <f t="shared" si="70"/>
        <v/>
      </c>
      <c r="O389" s="287" t="str">
        <f t="shared" si="71"/>
        <v/>
      </c>
      <c r="P389" s="293"/>
      <c r="Q389" s="285" t="str">
        <f t="shared" si="72"/>
        <v/>
      </c>
      <c r="R389" s="284" t="s">
        <v>291</v>
      </c>
      <c r="S389" s="292"/>
      <c r="AD389" s="3">
        <v>1</v>
      </c>
    </row>
    <row r="390" spans="1:30" ht="21" customHeight="1">
      <c r="A390" s="2"/>
      <c r="B390" s="294">
        <v>377</v>
      </c>
      <c r="C390" s="290"/>
      <c r="D390" s="289" t="str">
        <f t="shared" si="66"/>
        <v/>
      </c>
      <c r="E390" s="288" t="str" cm="1">
        <f t="array" ref="E390">IF(L390="","",IFERROR(_xlfn.TEXTJOIN(" • ",TRUE,_xlfn.UNIQUE(_xlfn._xlws.FILTER("⚠ "&amp;S14:S474,(Q14:Q474&lt;&gt;"")*ISNUMBER(SEARCH(" "&amp;Q14:Q474&amp;" "," "&amp;L390&amp;" "))))),""))</f>
        <v/>
      </c>
      <c r="F390" s="287" t="str">
        <f t="shared" si="73"/>
        <v/>
      </c>
      <c r="G390" s="287" t="str">
        <f t="shared" si="74"/>
        <v/>
      </c>
      <c r="H390" s="287" t="str">
        <f t="shared" si="75"/>
        <v/>
      </c>
      <c r="I390" s="287" t="str">
        <f t="shared" si="67"/>
        <v/>
      </c>
      <c r="J390" s="287" t="str">
        <f t="shared" si="68"/>
        <v/>
      </c>
      <c r="K390" s="287" t="str">
        <f t="shared" si="76"/>
        <v/>
      </c>
      <c r="L390" s="287" t="str">
        <f t="shared" si="69"/>
        <v/>
      </c>
      <c r="M390" s="287" t="str">
        <f t="shared" si="77"/>
        <v/>
      </c>
      <c r="N390" s="287" t="str">
        <f t="shared" si="70"/>
        <v/>
      </c>
      <c r="O390" s="287" t="str">
        <f t="shared" si="71"/>
        <v/>
      </c>
      <c r="P390" s="293"/>
      <c r="Q390" s="285" t="str">
        <f t="shared" si="72"/>
        <v/>
      </c>
      <c r="R390" s="284" t="s">
        <v>291</v>
      </c>
      <c r="S390" s="292"/>
      <c r="AD390" s="3">
        <v>1</v>
      </c>
    </row>
    <row r="391" spans="1:30" ht="21" customHeight="1">
      <c r="A391" s="2"/>
      <c r="B391" s="294">
        <v>378</v>
      </c>
      <c r="C391" s="290"/>
      <c r="D391" s="289" t="str">
        <f t="shared" si="66"/>
        <v/>
      </c>
      <c r="E391" s="288" t="str" cm="1">
        <f t="array" ref="E391">IF(L391="","",IFERROR(_xlfn.TEXTJOIN(" • ",TRUE,_xlfn.UNIQUE(_xlfn._xlws.FILTER("⚠ "&amp;S14:S474,(Q14:Q474&lt;&gt;"")*ISNUMBER(SEARCH(" "&amp;Q14:Q474&amp;" "," "&amp;L391&amp;" "))))),""))</f>
        <v/>
      </c>
      <c r="F391" s="287" t="str">
        <f t="shared" si="73"/>
        <v/>
      </c>
      <c r="G391" s="287" t="str">
        <f t="shared" si="74"/>
        <v/>
      </c>
      <c r="H391" s="287" t="str">
        <f t="shared" si="75"/>
        <v/>
      </c>
      <c r="I391" s="287" t="str">
        <f t="shared" si="67"/>
        <v/>
      </c>
      <c r="J391" s="287" t="str">
        <f t="shared" si="68"/>
        <v/>
      </c>
      <c r="K391" s="287" t="str">
        <f t="shared" si="76"/>
        <v/>
      </c>
      <c r="L391" s="287" t="str">
        <f t="shared" si="69"/>
        <v/>
      </c>
      <c r="M391" s="287" t="str">
        <f t="shared" si="77"/>
        <v/>
      </c>
      <c r="N391" s="287" t="str">
        <f t="shared" si="70"/>
        <v/>
      </c>
      <c r="O391" s="287" t="str">
        <f t="shared" si="71"/>
        <v/>
      </c>
      <c r="P391" s="293"/>
      <c r="Q391" s="285" t="str">
        <f t="shared" si="72"/>
        <v/>
      </c>
      <c r="R391" s="284" t="s">
        <v>291</v>
      </c>
      <c r="S391" s="292"/>
      <c r="AD391" s="3">
        <v>1</v>
      </c>
    </row>
    <row r="392" spans="1:30" ht="21" customHeight="1">
      <c r="A392" s="2"/>
      <c r="B392" s="294">
        <v>379</v>
      </c>
      <c r="C392" s="290"/>
      <c r="D392" s="289" t="str">
        <f t="shared" si="66"/>
        <v/>
      </c>
      <c r="E392" s="288" t="str" cm="1">
        <f t="array" ref="E392">IF(L392="","",IFERROR(_xlfn.TEXTJOIN(" • ",TRUE,_xlfn.UNIQUE(_xlfn._xlws.FILTER("⚠ "&amp;S14:S474,(Q14:Q474&lt;&gt;"")*ISNUMBER(SEARCH(" "&amp;Q14:Q474&amp;" "," "&amp;L392&amp;" "))))),""))</f>
        <v/>
      </c>
      <c r="F392" s="287" t="str">
        <f t="shared" si="73"/>
        <v/>
      </c>
      <c r="G392" s="287" t="str">
        <f t="shared" si="74"/>
        <v/>
      </c>
      <c r="H392" s="287" t="str">
        <f t="shared" si="75"/>
        <v/>
      </c>
      <c r="I392" s="287" t="str">
        <f t="shared" si="67"/>
        <v/>
      </c>
      <c r="J392" s="287" t="str">
        <f t="shared" si="68"/>
        <v/>
      </c>
      <c r="K392" s="287" t="str">
        <f t="shared" si="76"/>
        <v/>
      </c>
      <c r="L392" s="287" t="str">
        <f t="shared" si="69"/>
        <v/>
      </c>
      <c r="M392" s="287" t="str">
        <f t="shared" si="77"/>
        <v/>
      </c>
      <c r="N392" s="287" t="str">
        <f t="shared" si="70"/>
        <v/>
      </c>
      <c r="O392" s="287" t="str">
        <f t="shared" si="71"/>
        <v/>
      </c>
      <c r="P392" s="293"/>
      <c r="Q392" s="285" t="str">
        <f t="shared" si="72"/>
        <v/>
      </c>
      <c r="R392" s="284" t="s">
        <v>291</v>
      </c>
      <c r="S392" s="292"/>
      <c r="AD392" s="3">
        <v>1</v>
      </c>
    </row>
    <row r="393" spans="1:30" ht="21" customHeight="1">
      <c r="A393" s="2"/>
      <c r="B393" s="294">
        <v>380</v>
      </c>
      <c r="C393" s="290"/>
      <c r="D393" s="289" t="str">
        <f t="shared" si="66"/>
        <v/>
      </c>
      <c r="E393" s="288" t="str" cm="1">
        <f t="array" ref="E393">IF(L393="","",IFERROR(_xlfn.TEXTJOIN(" • ",TRUE,_xlfn.UNIQUE(_xlfn._xlws.FILTER("⚠ "&amp;S14:S474,(Q14:Q474&lt;&gt;"")*ISNUMBER(SEARCH(" "&amp;Q14:Q474&amp;" "," "&amp;L393&amp;" "))))),""))</f>
        <v/>
      </c>
      <c r="F393" s="287" t="str">
        <f t="shared" si="73"/>
        <v/>
      </c>
      <c r="G393" s="287" t="str">
        <f t="shared" si="74"/>
        <v/>
      </c>
      <c r="H393" s="287" t="str">
        <f t="shared" si="75"/>
        <v/>
      </c>
      <c r="I393" s="287" t="str">
        <f t="shared" si="67"/>
        <v/>
      </c>
      <c r="J393" s="287" t="str">
        <f t="shared" si="68"/>
        <v/>
      </c>
      <c r="K393" s="287" t="str">
        <f t="shared" si="76"/>
        <v/>
      </c>
      <c r="L393" s="287" t="str">
        <f t="shared" si="69"/>
        <v/>
      </c>
      <c r="M393" s="287" t="str">
        <f t="shared" si="77"/>
        <v/>
      </c>
      <c r="N393" s="287" t="str">
        <f t="shared" si="70"/>
        <v/>
      </c>
      <c r="O393" s="287" t="str">
        <f t="shared" si="71"/>
        <v/>
      </c>
      <c r="P393" s="293"/>
      <c r="Q393" s="285" t="str">
        <f t="shared" si="72"/>
        <v/>
      </c>
      <c r="R393" s="284" t="s">
        <v>291</v>
      </c>
      <c r="S393" s="292"/>
      <c r="AD393" s="3">
        <v>1</v>
      </c>
    </row>
    <row r="394" spans="1:30" ht="21" customHeight="1">
      <c r="A394" s="2"/>
      <c r="B394" s="294">
        <v>381</v>
      </c>
      <c r="C394" s="290"/>
      <c r="D394" s="289" t="str">
        <f t="shared" si="66"/>
        <v/>
      </c>
      <c r="E394" s="288" t="str" cm="1">
        <f t="array" ref="E394">IF(L394="","",IFERROR(_xlfn.TEXTJOIN(" • ",TRUE,_xlfn.UNIQUE(_xlfn._xlws.FILTER("⚠ "&amp;S14:S474,(Q14:Q474&lt;&gt;"")*ISNUMBER(SEARCH(" "&amp;Q14:Q474&amp;" "," "&amp;L394&amp;" "))))),""))</f>
        <v/>
      </c>
      <c r="F394" s="287" t="str">
        <f t="shared" si="73"/>
        <v/>
      </c>
      <c r="G394" s="287" t="str">
        <f t="shared" si="74"/>
        <v/>
      </c>
      <c r="H394" s="287" t="str">
        <f t="shared" si="75"/>
        <v/>
      </c>
      <c r="I394" s="287" t="str">
        <f t="shared" si="67"/>
        <v/>
      </c>
      <c r="J394" s="287" t="str">
        <f t="shared" si="68"/>
        <v/>
      </c>
      <c r="K394" s="287" t="str">
        <f t="shared" si="76"/>
        <v/>
      </c>
      <c r="L394" s="287" t="str">
        <f t="shared" si="69"/>
        <v/>
      </c>
      <c r="M394" s="287" t="str">
        <f t="shared" si="77"/>
        <v/>
      </c>
      <c r="N394" s="287" t="str">
        <f t="shared" si="70"/>
        <v/>
      </c>
      <c r="O394" s="287" t="str">
        <f t="shared" si="71"/>
        <v/>
      </c>
      <c r="P394" s="293"/>
      <c r="Q394" s="285" t="str">
        <f t="shared" si="72"/>
        <v/>
      </c>
      <c r="R394" s="284" t="s">
        <v>291</v>
      </c>
      <c r="S394" s="292"/>
      <c r="AD394" s="3">
        <v>1</v>
      </c>
    </row>
    <row r="395" spans="1:30" ht="21" customHeight="1">
      <c r="A395" s="2"/>
      <c r="B395" s="294">
        <v>382</v>
      </c>
      <c r="C395" s="290"/>
      <c r="D395" s="289" t="str">
        <f t="shared" si="66"/>
        <v/>
      </c>
      <c r="E395" s="288" t="str" cm="1">
        <f t="array" ref="E395">IF(L395="","",IFERROR(_xlfn.TEXTJOIN(" • ",TRUE,_xlfn.UNIQUE(_xlfn._xlws.FILTER("⚠ "&amp;S14:S474,(Q14:Q474&lt;&gt;"")*ISNUMBER(SEARCH(" "&amp;Q14:Q474&amp;" "," "&amp;L395&amp;" "))))),""))</f>
        <v/>
      </c>
      <c r="F395" s="287" t="str">
        <f t="shared" si="73"/>
        <v/>
      </c>
      <c r="G395" s="287" t="str">
        <f t="shared" si="74"/>
        <v/>
      </c>
      <c r="H395" s="287" t="str">
        <f t="shared" si="75"/>
        <v/>
      </c>
      <c r="I395" s="287" t="str">
        <f t="shared" si="67"/>
        <v/>
      </c>
      <c r="J395" s="287" t="str">
        <f t="shared" si="68"/>
        <v/>
      </c>
      <c r="K395" s="287" t="str">
        <f t="shared" si="76"/>
        <v/>
      </c>
      <c r="L395" s="287" t="str">
        <f t="shared" si="69"/>
        <v/>
      </c>
      <c r="M395" s="287" t="str">
        <f t="shared" si="77"/>
        <v/>
      </c>
      <c r="N395" s="287" t="str">
        <f t="shared" si="70"/>
        <v/>
      </c>
      <c r="O395" s="287" t="str">
        <f t="shared" si="71"/>
        <v/>
      </c>
      <c r="P395" s="293"/>
      <c r="Q395" s="285" t="str">
        <f t="shared" si="72"/>
        <v/>
      </c>
      <c r="R395" s="284" t="s">
        <v>291</v>
      </c>
      <c r="S395" s="292"/>
      <c r="AD395" s="3">
        <v>1</v>
      </c>
    </row>
    <row r="396" spans="1:30" ht="21" customHeight="1">
      <c r="A396" s="2"/>
      <c r="B396" s="294">
        <v>383</v>
      </c>
      <c r="C396" s="290"/>
      <c r="D396" s="289" t="str">
        <f t="shared" si="66"/>
        <v/>
      </c>
      <c r="E396" s="288" t="str" cm="1">
        <f t="array" ref="E396">IF(L396="","",IFERROR(_xlfn.TEXTJOIN(" • ",TRUE,_xlfn.UNIQUE(_xlfn._xlws.FILTER("⚠ "&amp;S14:S474,(Q14:Q474&lt;&gt;"")*ISNUMBER(SEARCH(" "&amp;Q14:Q474&amp;" "," "&amp;L396&amp;" "))))),""))</f>
        <v/>
      </c>
      <c r="F396" s="287" t="str">
        <f t="shared" si="73"/>
        <v/>
      </c>
      <c r="G396" s="287" t="str">
        <f t="shared" si="74"/>
        <v/>
      </c>
      <c r="H396" s="287" t="str">
        <f t="shared" si="75"/>
        <v/>
      </c>
      <c r="I396" s="287" t="str">
        <f t="shared" si="67"/>
        <v/>
      </c>
      <c r="J396" s="287" t="str">
        <f t="shared" si="68"/>
        <v/>
      </c>
      <c r="K396" s="287" t="str">
        <f t="shared" si="76"/>
        <v/>
      </c>
      <c r="L396" s="287" t="str">
        <f t="shared" si="69"/>
        <v/>
      </c>
      <c r="M396" s="287" t="str">
        <f t="shared" si="77"/>
        <v/>
      </c>
      <c r="N396" s="287" t="str">
        <f t="shared" si="70"/>
        <v/>
      </c>
      <c r="O396" s="287" t="str">
        <f t="shared" si="71"/>
        <v/>
      </c>
      <c r="P396" s="293"/>
      <c r="Q396" s="285" t="str">
        <f t="shared" si="72"/>
        <v/>
      </c>
      <c r="R396" s="284" t="s">
        <v>291</v>
      </c>
      <c r="S396" s="292"/>
      <c r="AD396" s="3">
        <v>1</v>
      </c>
    </row>
    <row r="397" spans="1:30" ht="21" customHeight="1">
      <c r="A397" s="2"/>
      <c r="B397" s="294">
        <v>384</v>
      </c>
      <c r="C397" s="290"/>
      <c r="D397" s="289" t="str">
        <f t="shared" si="66"/>
        <v/>
      </c>
      <c r="E397" s="288" t="str" cm="1">
        <f t="array" ref="E397">IF(L397="","",IFERROR(_xlfn.TEXTJOIN(" • ",TRUE,_xlfn.UNIQUE(_xlfn._xlws.FILTER("⚠ "&amp;S14:S474,(Q14:Q474&lt;&gt;"")*ISNUMBER(SEARCH(" "&amp;Q14:Q474&amp;" "," "&amp;L397&amp;" "))))),""))</f>
        <v/>
      </c>
      <c r="F397" s="287" t="str">
        <f t="shared" si="73"/>
        <v/>
      </c>
      <c r="G397" s="287" t="str">
        <f t="shared" si="74"/>
        <v/>
      </c>
      <c r="H397" s="287" t="str">
        <f t="shared" si="75"/>
        <v/>
      </c>
      <c r="I397" s="287" t="str">
        <f t="shared" si="67"/>
        <v/>
      </c>
      <c r="J397" s="287" t="str">
        <f t="shared" si="68"/>
        <v/>
      </c>
      <c r="K397" s="287" t="str">
        <f t="shared" si="76"/>
        <v/>
      </c>
      <c r="L397" s="287" t="str">
        <f t="shared" si="69"/>
        <v/>
      </c>
      <c r="M397" s="287" t="str">
        <f t="shared" si="77"/>
        <v/>
      </c>
      <c r="N397" s="287" t="str">
        <f t="shared" si="70"/>
        <v/>
      </c>
      <c r="O397" s="287" t="str">
        <f t="shared" si="71"/>
        <v/>
      </c>
      <c r="P397" s="293"/>
      <c r="Q397" s="285" t="str">
        <f t="shared" si="72"/>
        <v/>
      </c>
      <c r="R397" s="284" t="s">
        <v>291</v>
      </c>
      <c r="S397" s="292"/>
      <c r="AD397" s="3">
        <v>1</v>
      </c>
    </row>
    <row r="398" spans="1:30" ht="21" customHeight="1">
      <c r="A398" s="2"/>
      <c r="B398" s="294">
        <v>385</v>
      </c>
      <c r="C398" s="290"/>
      <c r="D398" s="289" t="str">
        <f t="shared" ref="D398:D461" si="78">IF(C398="","",IF(E398="",C398,C398&amp;" *"))</f>
        <v/>
      </c>
      <c r="E398" s="288" t="str" cm="1">
        <f t="array" ref="E398">IF(L398="","",IFERROR(_xlfn.TEXTJOIN(" • ",TRUE,_xlfn.UNIQUE(_xlfn._xlws.FILTER("⚠ "&amp;S14:S474,(Q14:Q474&lt;&gt;"")*ISNUMBER(SEARCH(" "&amp;Q14:Q474&amp;" "," "&amp;L398&amp;" "))))),""))</f>
        <v/>
      </c>
      <c r="F398" s="287" t="str">
        <f t="shared" si="73"/>
        <v/>
      </c>
      <c r="G398" s="287" t="str">
        <f t="shared" si="74"/>
        <v/>
      </c>
      <c r="H398" s="287" t="str">
        <f t="shared" si="75"/>
        <v/>
      </c>
      <c r="I398" s="287" t="str">
        <f t="shared" ref="I398:I461" si="79">IF(H398="","",SUBSTITUTE(SUBSTITUTE(SUBSTITUTE(SUBSTITUTE(SUBSTITUTE(SUBSTITUTE(SUBSTITUTE(SUBSTITUTE(H398,"è","e"),"é","e"),"ê","e"),"ë","e"),"ì","i"),"í","i"),"î","i"),"ï","i"))</f>
        <v/>
      </c>
      <c r="J398" s="287" t="str">
        <f t="shared" ref="J398:J461" si="80">IF(I398="","",TRIM(SUBSTITUTE(SUBSTITUTE(SUBSTITUTE(SUBSTITUTE(SUBSTITUTE(SUBSTITUTE(SUBSTITUTE(SUBSTITUTE(SUBSTITUTE(SUBSTITUTE(SUBSTITUTE(SUBSTITUTE(I398,"ò","o"),"ó","o"),"ô","o"),"ö","o"),"õ","o"),"ù","u"),"ú","u"),"û","u"),"ü","u"),"ý","y"),"ÿ","y"),"ñ","n")))</f>
        <v/>
      </c>
      <c r="K398" s="287" t="str">
        <f t="shared" si="76"/>
        <v/>
      </c>
      <c r="L398" s="287" t="str">
        <f t="shared" ref="L398:L461" si="81">IF(C398="","",LOWER(TRIM(CLEAN(SUBSTITUTE(SUBSTITUTE(SUBSTITUTE(SUBSTITUTE(SUBSTITUTE(SUBSTITUTE(SUBSTITUTE(SUBSTITUTE(SUBSTITUTE(SUBSTITUTE(SUBSTITUTE(SUBSTITUTE(SUBSTITUTE(SUBSTITUTE(SUBSTITUTE(SUBSTITUTE(SUBSTITUTE(SUBSTITUTE(SUBSTITUTE(SUBSTITUTE(SUBSTITUTE(SUBSTITUTE(C398,CHAR(160)," "),CHAR(9)," "),CHAR(10)," "),CHAR(13)," "),"—"," "),"–"," "),"’"," "),"'"," "),""""," "),","," "),"."," "),";"," "),":"," "),"!"," "),"?"," "),"…"," "),"/"," "),"-"," "),"("," "),")"," "),"«"," "),"»"," ")))))</f>
        <v/>
      </c>
      <c r="M398" s="287" t="str">
        <f t="shared" si="77"/>
        <v/>
      </c>
      <c r="N398" s="287" t="str">
        <f t="shared" ref="N398:N461" si="82">IF(M398="","",SUBSTITUTE(SUBSTITUTE(SUBSTITUTE(SUBSTITUTE(SUBSTITUTE(SUBSTITUTE(SUBSTITUTE(SUBSTITUTE(M398,"è","e"),"é","e"),"ê","e"),"ë","e"),"ì","i"),"í","i"),"î","i"),"ï","i"))</f>
        <v/>
      </c>
      <c r="O398" s="287" t="str">
        <f t="shared" ref="O398:O461" si="83">IF(N398="","",TRIM(SUBSTITUTE(SUBSTITUTE(SUBSTITUTE(SUBSTITUTE(SUBSTITUTE(SUBSTITUTE(SUBSTITUTE(SUBSTITUTE(SUBSTITUTE(SUBSTITUTE(SUBSTITUTE(SUBSTITUTE(N398,"ò","o"),"ó","o"),"ô","o"),"ö","o"),"õ","o"),"ù","u"),"ú","u"),"û","u"),"ü","u"),"ý","y"),"ÿ","y"),"ñ","n")))</f>
        <v/>
      </c>
      <c r="P398" s="293"/>
      <c r="Q398" s="285" t="str">
        <f t="shared" ref="Q398:Q461" si="84">IF(P398="","",LOWER(TRIM(CLEAN(SUBSTITUTE(SUBSTITUTE(SUBSTITUTE(SUBSTITUTE(SUBSTITUTE(SUBSTITUTE(SUBSTITUTE(SUBSTITUTE(SUBSTITUTE(SUBSTITUTE(SUBSTITUTE(SUBSTITUTE(SUBSTITUTE(SUBSTITUTE(SUBSTITUTE(SUBSTITUTE(SUBSTITUTE(SUBSTITUTE(SUBSTITUTE(SUBSTITUTE(SUBSTITUTE(SUBSTITUTE(P398,CHAR(160)," "),CHAR(9)," "),CHAR(10)," "),CHAR(13)," "),"—"," "),"–"," "),"’"," "),"'"," "),""""," "),","," "),"."," "),";"," "),":"," "),"!"," "),"?"," "),"…"," "),"/"," "),"-"," "),"("," "),")"," "),"«"," "),"»"," ")))))</f>
        <v/>
      </c>
      <c r="R398" s="284" t="s">
        <v>291</v>
      </c>
      <c r="S398" s="292"/>
      <c r="AD398" s="3">
        <v>1</v>
      </c>
    </row>
    <row r="399" spans="1:30" ht="21" customHeight="1">
      <c r="A399" s="2"/>
      <c r="B399" s="294">
        <v>386</v>
      </c>
      <c r="C399" s="290"/>
      <c r="D399" s="289" t="str">
        <f t="shared" si="78"/>
        <v/>
      </c>
      <c r="E399" s="288" t="str" cm="1">
        <f t="array" ref="E399">IF(L399="","",IFERROR(_xlfn.TEXTJOIN(" • ",TRUE,_xlfn.UNIQUE(_xlfn._xlws.FILTER("⚠ "&amp;S14:S474,(Q14:Q474&lt;&gt;"")*ISNUMBER(SEARCH(" "&amp;Q14:Q474&amp;" "," "&amp;L399&amp;" "))))),""))</f>
        <v/>
      </c>
      <c r="F399" s="287" t="str">
        <f t="shared" si="73"/>
        <v/>
      </c>
      <c r="G399" s="287" t="str">
        <f t="shared" si="74"/>
        <v/>
      </c>
      <c r="H399" s="287" t="str">
        <f t="shared" si="75"/>
        <v/>
      </c>
      <c r="I399" s="287" t="str">
        <f t="shared" si="79"/>
        <v/>
      </c>
      <c r="J399" s="287" t="str">
        <f t="shared" si="80"/>
        <v/>
      </c>
      <c r="K399" s="287" t="str">
        <f t="shared" si="76"/>
        <v/>
      </c>
      <c r="L399" s="287" t="str">
        <f t="shared" si="81"/>
        <v/>
      </c>
      <c r="M399" s="287" t="str">
        <f t="shared" si="77"/>
        <v/>
      </c>
      <c r="N399" s="287" t="str">
        <f t="shared" si="82"/>
        <v/>
      </c>
      <c r="O399" s="287" t="str">
        <f t="shared" si="83"/>
        <v/>
      </c>
      <c r="P399" s="293"/>
      <c r="Q399" s="285" t="str">
        <f t="shared" si="84"/>
        <v/>
      </c>
      <c r="R399" s="284" t="s">
        <v>291</v>
      </c>
      <c r="S399" s="292"/>
      <c r="AD399" s="3">
        <v>1</v>
      </c>
    </row>
    <row r="400" spans="1:30" ht="21" customHeight="1">
      <c r="A400" s="2"/>
      <c r="B400" s="294">
        <v>387</v>
      </c>
      <c r="C400" s="290"/>
      <c r="D400" s="289" t="str">
        <f t="shared" si="78"/>
        <v/>
      </c>
      <c r="E400" s="288" t="str" cm="1">
        <f t="array" ref="E400">IF(L400="","",IFERROR(_xlfn.TEXTJOIN(" • ",TRUE,_xlfn.UNIQUE(_xlfn._xlws.FILTER("⚠ "&amp;S14:S474,(Q14:Q474&lt;&gt;"")*ISNUMBER(SEARCH(" "&amp;Q14:Q474&amp;" "," "&amp;L400&amp;" "))))),""))</f>
        <v/>
      </c>
      <c r="F400" s="287" t="str">
        <f t="shared" ref="F400:F463" si="85">IF(Q400="","",O400)</f>
        <v/>
      </c>
      <c r="G400" s="287" t="str">
        <f t="shared" ref="G400:G463" si="86">IF(S400="","",R400&amp;" "&amp;S400)</f>
        <v/>
      </c>
      <c r="H400" s="287" t="str">
        <f t="shared" ref="H400:H463" si="87">IF(L400="","",SUBSTITUTE(SUBSTITUTE(SUBSTITUTE(SUBSTITUTE(SUBSTITUTE(SUBSTITUTE(SUBSTITUTE(SUBSTITUTE(SUBSTITUTE(LOWER(L400),"œ","oe"),"æ","ae"),"à","a"),"â","a"),"ä","a"),"á","a"),"ã","a"),"å","a"),"ç","c"))</f>
        <v/>
      </c>
      <c r="I400" s="287" t="str">
        <f t="shared" si="79"/>
        <v/>
      </c>
      <c r="J400" s="287" t="str">
        <f t="shared" si="80"/>
        <v/>
      </c>
      <c r="K400" s="287" t="str">
        <f t="shared" ref="K400:K463" si="88">IF(L400="","",J400)</f>
        <v/>
      </c>
      <c r="L400" s="287" t="str">
        <f t="shared" si="81"/>
        <v/>
      </c>
      <c r="M400" s="287" t="str">
        <f t="shared" ref="M400:M463" si="89">IF(Q400="","",SUBSTITUTE(SUBSTITUTE(SUBSTITUTE(SUBSTITUTE(SUBSTITUTE(SUBSTITUTE(SUBSTITUTE(SUBSTITUTE(SUBSTITUTE(LOWER(Q400),"œ","oe"),"æ","ae"),"à","a"),"â","a"),"ä","a"),"á","a"),"ã","a"),"å","a"),"ç","c"))</f>
        <v/>
      </c>
      <c r="N400" s="287" t="str">
        <f t="shared" si="82"/>
        <v/>
      </c>
      <c r="O400" s="287" t="str">
        <f t="shared" si="83"/>
        <v/>
      </c>
      <c r="P400" s="293"/>
      <c r="Q400" s="285" t="str">
        <f t="shared" si="84"/>
        <v/>
      </c>
      <c r="R400" s="284" t="s">
        <v>291</v>
      </c>
      <c r="S400" s="292"/>
      <c r="AD400" s="3">
        <v>1</v>
      </c>
    </row>
    <row r="401" spans="1:30" ht="21" customHeight="1">
      <c r="A401" s="2"/>
      <c r="B401" s="294">
        <v>388</v>
      </c>
      <c r="C401" s="290"/>
      <c r="D401" s="289" t="str">
        <f t="shared" si="78"/>
        <v/>
      </c>
      <c r="E401" s="288" t="str" cm="1">
        <f t="array" ref="E401">IF(L401="","",IFERROR(_xlfn.TEXTJOIN(" • ",TRUE,_xlfn.UNIQUE(_xlfn._xlws.FILTER("⚠ "&amp;S14:S474,(Q14:Q474&lt;&gt;"")*ISNUMBER(SEARCH(" "&amp;Q14:Q474&amp;" "," "&amp;L401&amp;" "))))),""))</f>
        <v/>
      </c>
      <c r="F401" s="287" t="str">
        <f t="shared" si="85"/>
        <v/>
      </c>
      <c r="G401" s="287" t="str">
        <f t="shared" si="86"/>
        <v/>
      </c>
      <c r="H401" s="287" t="str">
        <f t="shared" si="87"/>
        <v/>
      </c>
      <c r="I401" s="287" t="str">
        <f t="shared" si="79"/>
        <v/>
      </c>
      <c r="J401" s="287" t="str">
        <f t="shared" si="80"/>
        <v/>
      </c>
      <c r="K401" s="287" t="str">
        <f t="shared" si="88"/>
        <v/>
      </c>
      <c r="L401" s="287" t="str">
        <f t="shared" si="81"/>
        <v/>
      </c>
      <c r="M401" s="287" t="str">
        <f t="shared" si="89"/>
        <v/>
      </c>
      <c r="N401" s="287" t="str">
        <f t="shared" si="82"/>
        <v/>
      </c>
      <c r="O401" s="287" t="str">
        <f t="shared" si="83"/>
        <v/>
      </c>
      <c r="P401" s="293"/>
      <c r="Q401" s="285" t="str">
        <f t="shared" si="84"/>
        <v/>
      </c>
      <c r="R401" s="284" t="s">
        <v>291</v>
      </c>
      <c r="S401" s="292"/>
      <c r="AD401" s="3">
        <v>1</v>
      </c>
    </row>
    <row r="402" spans="1:30" ht="21" customHeight="1">
      <c r="A402" s="2"/>
      <c r="B402" s="294">
        <v>389</v>
      </c>
      <c r="C402" s="290"/>
      <c r="D402" s="289" t="str">
        <f t="shared" si="78"/>
        <v/>
      </c>
      <c r="E402" s="288" t="str" cm="1">
        <f t="array" ref="E402">IF(L402="","",IFERROR(_xlfn.TEXTJOIN(" • ",TRUE,_xlfn.UNIQUE(_xlfn._xlws.FILTER("⚠ "&amp;S14:S474,(Q14:Q474&lt;&gt;"")*ISNUMBER(SEARCH(" "&amp;Q14:Q474&amp;" "," "&amp;L402&amp;" "))))),""))</f>
        <v/>
      </c>
      <c r="F402" s="287" t="str">
        <f t="shared" si="85"/>
        <v/>
      </c>
      <c r="G402" s="287" t="str">
        <f t="shared" si="86"/>
        <v/>
      </c>
      <c r="H402" s="287" t="str">
        <f t="shared" si="87"/>
        <v/>
      </c>
      <c r="I402" s="287" t="str">
        <f t="shared" si="79"/>
        <v/>
      </c>
      <c r="J402" s="287" t="str">
        <f t="shared" si="80"/>
        <v/>
      </c>
      <c r="K402" s="287" t="str">
        <f t="shared" si="88"/>
        <v/>
      </c>
      <c r="L402" s="287" t="str">
        <f t="shared" si="81"/>
        <v/>
      </c>
      <c r="M402" s="287" t="str">
        <f t="shared" si="89"/>
        <v/>
      </c>
      <c r="N402" s="287" t="str">
        <f t="shared" si="82"/>
        <v/>
      </c>
      <c r="O402" s="287" t="str">
        <f t="shared" si="83"/>
        <v/>
      </c>
      <c r="P402" s="293"/>
      <c r="Q402" s="285" t="str">
        <f t="shared" si="84"/>
        <v/>
      </c>
      <c r="R402" s="284" t="s">
        <v>291</v>
      </c>
      <c r="S402" s="292"/>
      <c r="AD402" s="3">
        <v>1</v>
      </c>
    </row>
    <row r="403" spans="1:30" ht="21" customHeight="1">
      <c r="A403" s="2"/>
      <c r="B403" s="294">
        <v>390</v>
      </c>
      <c r="C403" s="290"/>
      <c r="D403" s="289" t="str">
        <f t="shared" si="78"/>
        <v/>
      </c>
      <c r="E403" s="288" t="str" cm="1">
        <f t="array" ref="E403">IF(L403="","",IFERROR(_xlfn.TEXTJOIN(" • ",TRUE,_xlfn.UNIQUE(_xlfn._xlws.FILTER("⚠ "&amp;S14:S474,(Q14:Q474&lt;&gt;"")*ISNUMBER(SEARCH(" "&amp;Q14:Q474&amp;" "," "&amp;L403&amp;" "))))),""))</f>
        <v/>
      </c>
      <c r="F403" s="287" t="str">
        <f t="shared" si="85"/>
        <v/>
      </c>
      <c r="G403" s="287" t="str">
        <f t="shared" si="86"/>
        <v/>
      </c>
      <c r="H403" s="287" t="str">
        <f t="shared" si="87"/>
        <v/>
      </c>
      <c r="I403" s="287" t="str">
        <f t="shared" si="79"/>
        <v/>
      </c>
      <c r="J403" s="287" t="str">
        <f t="shared" si="80"/>
        <v/>
      </c>
      <c r="K403" s="287" t="str">
        <f t="shared" si="88"/>
        <v/>
      </c>
      <c r="L403" s="287" t="str">
        <f t="shared" si="81"/>
        <v/>
      </c>
      <c r="M403" s="287" t="str">
        <f t="shared" si="89"/>
        <v/>
      </c>
      <c r="N403" s="287" t="str">
        <f t="shared" si="82"/>
        <v/>
      </c>
      <c r="O403" s="287" t="str">
        <f t="shared" si="83"/>
        <v/>
      </c>
      <c r="P403" s="293"/>
      <c r="Q403" s="285" t="str">
        <f t="shared" si="84"/>
        <v/>
      </c>
      <c r="R403" s="284" t="s">
        <v>291</v>
      </c>
      <c r="S403" s="292"/>
      <c r="AD403" s="3">
        <v>1</v>
      </c>
    </row>
    <row r="404" spans="1:30" ht="21" customHeight="1">
      <c r="A404" s="2"/>
      <c r="B404" s="294">
        <v>391</v>
      </c>
      <c r="C404" s="290"/>
      <c r="D404" s="289" t="str">
        <f t="shared" si="78"/>
        <v/>
      </c>
      <c r="E404" s="288" t="str" cm="1">
        <f t="array" ref="E404">IF(L404="","",IFERROR(_xlfn.TEXTJOIN(" • ",TRUE,_xlfn.UNIQUE(_xlfn._xlws.FILTER("⚠ "&amp;S14:S474,(Q14:Q474&lt;&gt;"")*ISNUMBER(SEARCH(" "&amp;Q14:Q474&amp;" "," "&amp;L404&amp;" "))))),""))</f>
        <v/>
      </c>
      <c r="F404" s="287" t="str">
        <f t="shared" si="85"/>
        <v/>
      </c>
      <c r="G404" s="287" t="str">
        <f t="shared" si="86"/>
        <v/>
      </c>
      <c r="H404" s="287" t="str">
        <f t="shared" si="87"/>
        <v/>
      </c>
      <c r="I404" s="287" t="str">
        <f t="shared" si="79"/>
        <v/>
      </c>
      <c r="J404" s="287" t="str">
        <f t="shared" si="80"/>
        <v/>
      </c>
      <c r="K404" s="287" t="str">
        <f t="shared" si="88"/>
        <v/>
      </c>
      <c r="L404" s="287" t="str">
        <f t="shared" si="81"/>
        <v/>
      </c>
      <c r="M404" s="287" t="str">
        <f t="shared" si="89"/>
        <v/>
      </c>
      <c r="N404" s="287" t="str">
        <f t="shared" si="82"/>
        <v/>
      </c>
      <c r="O404" s="287" t="str">
        <f t="shared" si="83"/>
        <v/>
      </c>
      <c r="P404" s="293"/>
      <c r="Q404" s="285" t="str">
        <f t="shared" si="84"/>
        <v/>
      </c>
      <c r="R404" s="284" t="s">
        <v>291</v>
      </c>
      <c r="S404" s="292"/>
      <c r="AD404" s="3">
        <v>1</v>
      </c>
    </row>
    <row r="405" spans="1:30" ht="21" customHeight="1">
      <c r="A405" s="2"/>
      <c r="B405" s="294">
        <v>392</v>
      </c>
      <c r="C405" s="290"/>
      <c r="D405" s="289" t="str">
        <f t="shared" si="78"/>
        <v/>
      </c>
      <c r="E405" s="288" t="str" cm="1">
        <f t="array" ref="E405">IF(L405="","",IFERROR(_xlfn.TEXTJOIN(" • ",TRUE,_xlfn.UNIQUE(_xlfn._xlws.FILTER("⚠ "&amp;S14:S474,(Q14:Q474&lt;&gt;"")*ISNUMBER(SEARCH(" "&amp;Q14:Q474&amp;" "," "&amp;L405&amp;" "))))),""))</f>
        <v/>
      </c>
      <c r="F405" s="287" t="str">
        <f t="shared" si="85"/>
        <v/>
      </c>
      <c r="G405" s="287" t="str">
        <f t="shared" si="86"/>
        <v/>
      </c>
      <c r="H405" s="287" t="str">
        <f t="shared" si="87"/>
        <v/>
      </c>
      <c r="I405" s="287" t="str">
        <f t="shared" si="79"/>
        <v/>
      </c>
      <c r="J405" s="287" t="str">
        <f t="shared" si="80"/>
        <v/>
      </c>
      <c r="K405" s="287" t="str">
        <f t="shared" si="88"/>
        <v/>
      </c>
      <c r="L405" s="287" t="str">
        <f t="shared" si="81"/>
        <v/>
      </c>
      <c r="M405" s="287" t="str">
        <f t="shared" si="89"/>
        <v/>
      </c>
      <c r="N405" s="287" t="str">
        <f t="shared" si="82"/>
        <v/>
      </c>
      <c r="O405" s="287" t="str">
        <f t="shared" si="83"/>
        <v/>
      </c>
      <c r="P405" s="293"/>
      <c r="Q405" s="285" t="str">
        <f t="shared" si="84"/>
        <v/>
      </c>
      <c r="R405" s="284" t="s">
        <v>291</v>
      </c>
      <c r="S405" s="292"/>
      <c r="AD405" s="3">
        <v>1</v>
      </c>
    </row>
    <row r="406" spans="1:30" ht="21" customHeight="1">
      <c r="A406" s="2"/>
      <c r="B406" s="294">
        <v>393</v>
      </c>
      <c r="C406" s="290"/>
      <c r="D406" s="289" t="str">
        <f t="shared" si="78"/>
        <v/>
      </c>
      <c r="E406" s="288" t="str" cm="1">
        <f t="array" ref="E406">IF(L406="","",IFERROR(_xlfn.TEXTJOIN(" • ",TRUE,_xlfn.UNIQUE(_xlfn._xlws.FILTER("⚠ "&amp;S14:S474,(Q14:Q474&lt;&gt;"")*ISNUMBER(SEARCH(" "&amp;Q14:Q474&amp;" "," "&amp;L406&amp;" "))))),""))</f>
        <v/>
      </c>
      <c r="F406" s="287" t="str">
        <f t="shared" si="85"/>
        <v/>
      </c>
      <c r="G406" s="287" t="str">
        <f t="shared" si="86"/>
        <v/>
      </c>
      <c r="H406" s="287" t="str">
        <f t="shared" si="87"/>
        <v/>
      </c>
      <c r="I406" s="287" t="str">
        <f t="shared" si="79"/>
        <v/>
      </c>
      <c r="J406" s="287" t="str">
        <f t="shared" si="80"/>
        <v/>
      </c>
      <c r="K406" s="287" t="str">
        <f t="shared" si="88"/>
        <v/>
      </c>
      <c r="L406" s="287" t="str">
        <f t="shared" si="81"/>
        <v/>
      </c>
      <c r="M406" s="287" t="str">
        <f t="shared" si="89"/>
        <v/>
      </c>
      <c r="N406" s="287" t="str">
        <f t="shared" si="82"/>
        <v/>
      </c>
      <c r="O406" s="287" t="str">
        <f t="shared" si="83"/>
        <v/>
      </c>
      <c r="P406" s="293"/>
      <c r="Q406" s="285" t="str">
        <f t="shared" si="84"/>
        <v/>
      </c>
      <c r="R406" s="284" t="s">
        <v>291</v>
      </c>
      <c r="S406" s="292"/>
      <c r="AD406" s="3">
        <v>1</v>
      </c>
    </row>
    <row r="407" spans="1:30" ht="21" customHeight="1">
      <c r="A407" s="2"/>
      <c r="B407" s="294">
        <v>394</v>
      </c>
      <c r="C407" s="290"/>
      <c r="D407" s="289" t="str">
        <f t="shared" si="78"/>
        <v/>
      </c>
      <c r="E407" s="288" t="str" cm="1">
        <f t="array" ref="E407">IF(L407="","",IFERROR(_xlfn.TEXTJOIN(" • ",TRUE,_xlfn.UNIQUE(_xlfn._xlws.FILTER("⚠ "&amp;S14:S474,(Q14:Q474&lt;&gt;"")*ISNUMBER(SEARCH(" "&amp;Q14:Q474&amp;" "," "&amp;L407&amp;" "))))),""))</f>
        <v/>
      </c>
      <c r="F407" s="287" t="str">
        <f t="shared" si="85"/>
        <v/>
      </c>
      <c r="G407" s="287" t="str">
        <f t="shared" si="86"/>
        <v/>
      </c>
      <c r="H407" s="287" t="str">
        <f t="shared" si="87"/>
        <v/>
      </c>
      <c r="I407" s="287" t="str">
        <f t="shared" si="79"/>
        <v/>
      </c>
      <c r="J407" s="287" t="str">
        <f t="shared" si="80"/>
        <v/>
      </c>
      <c r="K407" s="287" t="str">
        <f t="shared" si="88"/>
        <v/>
      </c>
      <c r="L407" s="287" t="str">
        <f t="shared" si="81"/>
        <v/>
      </c>
      <c r="M407" s="287" t="str">
        <f t="shared" si="89"/>
        <v/>
      </c>
      <c r="N407" s="287" t="str">
        <f t="shared" si="82"/>
        <v/>
      </c>
      <c r="O407" s="287" t="str">
        <f t="shared" si="83"/>
        <v/>
      </c>
      <c r="P407" s="293"/>
      <c r="Q407" s="285" t="str">
        <f t="shared" si="84"/>
        <v/>
      </c>
      <c r="R407" s="284" t="s">
        <v>291</v>
      </c>
      <c r="S407" s="292"/>
      <c r="AD407" s="3">
        <v>1</v>
      </c>
    </row>
    <row r="408" spans="1:30" ht="21" customHeight="1">
      <c r="A408" s="2"/>
      <c r="B408" s="294">
        <v>395</v>
      </c>
      <c r="C408" s="290"/>
      <c r="D408" s="289" t="str">
        <f t="shared" si="78"/>
        <v/>
      </c>
      <c r="E408" s="288" t="str" cm="1">
        <f t="array" ref="E408">IF(L408="","",IFERROR(_xlfn.TEXTJOIN(" • ",TRUE,_xlfn.UNIQUE(_xlfn._xlws.FILTER("⚠ "&amp;S14:S474,(Q14:Q474&lt;&gt;"")*ISNUMBER(SEARCH(" "&amp;Q14:Q474&amp;" "," "&amp;L408&amp;" "))))),""))</f>
        <v/>
      </c>
      <c r="F408" s="287" t="str">
        <f t="shared" si="85"/>
        <v/>
      </c>
      <c r="G408" s="287" t="str">
        <f t="shared" si="86"/>
        <v/>
      </c>
      <c r="H408" s="287" t="str">
        <f t="shared" si="87"/>
        <v/>
      </c>
      <c r="I408" s="287" t="str">
        <f t="shared" si="79"/>
        <v/>
      </c>
      <c r="J408" s="287" t="str">
        <f t="shared" si="80"/>
        <v/>
      </c>
      <c r="K408" s="287" t="str">
        <f t="shared" si="88"/>
        <v/>
      </c>
      <c r="L408" s="287" t="str">
        <f t="shared" si="81"/>
        <v/>
      </c>
      <c r="M408" s="287" t="str">
        <f t="shared" si="89"/>
        <v/>
      </c>
      <c r="N408" s="287" t="str">
        <f t="shared" si="82"/>
        <v/>
      </c>
      <c r="O408" s="287" t="str">
        <f t="shared" si="83"/>
        <v/>
      </c>
      <c r="P408" s="293"/>
      <c r="Q408" s="285" t="str">
        <f t="shared" si="84"/>
        <v/>
      </c>
      <c r="R408" s="284" t="s">
        <v>291</v>
      </c>
      <c r="S408" s="292"/>
      <c r="AD408" s="3">
        <v>1</v>
      </c>
    </row>
    <row r="409" spans="1:30" ht="21" customHeight="1">
      <c r="A409" s="2"/>
      <c r="B409" s="294">
        <v>396</v>
      </c>
      <c r="C409" s="290"/>
      <c r="D409" s="289" t="str">
        <f t="shared" si="78"/>
        <v/>
      </c>
      <c r="E409" s="288" t="str" cm="1">
        <f t="array" ref="E409">IF(L409="","",IFERROR(_xlfn.TEXTJOIN(" • ",TRUE,_xlfn.UNIQUE(_xlfn._xlws.FILTER("⚠ "&amp;S14:S474,(Q14:Q474&lt;&gt;"")*ISNUMBER(SEARCH(" "&amp;Q14:Q474&amp;" "," "&amp;L409&amp;" "))))),""))</f>
        <v/>
      </c>
      <c r="F409" s="287" t="str">
        <f t="shared" si="85"/>
        <v/>
      </c>
      <c r="G409" s="287" t="str">
        <f t="shared" si="86"/>
        <v/>
      </c>
      <c r="H409" s="287" t="str">
        <f t="shared" si="87"/>
        <v/>
      </c>
      <c r="I409" s="287" t="str">
        <f t="shared" si="79"/>
        <v/>
      </c>
      <c r="J409" s="287" t="str">
        <f t="shared" si="80"/>
        <v/>
      </c>
      <c r="K409" s="287" t="str">
        <f t="shared" si="88"/>
        <v/>
      </c>
      <c r="L409" s="287" t="str">
        <f t="shared" si="81"/>
        <v/>
      </c>
      <c r="M409" s="287" t="str">
        <f t="shared" si="89"/>
        <v/>
      </c>
      <c r="N409" s="287" t="str">
        <f t="shared" si="82"/>
        <v/>
      </c>
      <c r="O409" s="287" t="str">
        <f t="shared" si="83"/>
        <v/>
      </c>
      <c r="P409" s="293"/>
      <c r="Q409" s="285" t="str">
        <f t="shared" si="84"/>
        <v/>
      </c>
      <c r="R409" s="284" t="s">
        <v>291</v>
      </c>
      <c r="S409" s="292"/>
      <c r="AD409" s="3">
        <v>1</v>
      </c>
    </row>
    <row r="410" spans="1:30" ht="21" customHeight="1">
      <c r="A410" s="2"/>
      <c r="B410" s="294">
        <v>397</v>
      </c>
      <c r="C410" s="290"/>
      <c r="D410" s="289" t="str">
        <f t="shared" si="78"/>
        <v/>
      </c>
      <c r="E410" s="288" t="str" cm="1">
        <f t="array" ref="E410">IF(L410="","",IFERROR(_xlfn.TEXTJOIN(" • ",TRUE,_xlfn.UNIQUE(_xlfn._xlws.FILTER("⚠ "&amp;S14:S474,(Q14:Q474&lt;&gt;"")*ISNUMBER(SEARCH(" "&amp;Q14:Q474&amp;" "," "&amp;L410&amp;" "))))),""))</f>
        <v/>
      </c>
      <c r="F410" s="287" t="str">
        <f t="shared" si="85"/>
        <v/>
      </c>
      <c r="G410" s="287" t="str">
        <f t="shared" si="86"/>
        <v/>
      </c>
      <c r="H410" s="287" t="str">
        <f t="shared" si="87"/>
        <v/>
      </c>
      <c r="I410" s="287" t="str">
        <f t="shared" si="79"/>
        <v/>
      </c>
      <c r="J410" s="287" t="str">
        <f t="shared" si="80"/>
        <v/>
      </c>
      <c r="K410" s="287" t="str">
        <f t="shared" si="88"/>
        <v/>
      </c>
      <c r="L410" s="287" t="str">
        <f t="shared" si="81"/>
        <v/>
      </c>
      <c r="M410" s="287" t="str">
        <f t="shared" si="89"/>
        <v/>
      </c>
      <c r="N410" s="287" t="str">
        <f t="shared" si="82"/>
        <v/>
      </c>
      <c r="O410" s="287" t="str">
        <f t="shared" si="83"/>
        <v/>
      </c>
      <c r="P410" s="293"/>
      <c r="Q410" s="285" t="str">
        <f t="shared" si="84"/>
        <v/>
      </c>
      <c r="R410" s="284" t="s">
        <v>291</v>
      </c>
      <c r="S410" s="292"/>
      <c r="AD410" s="3">
        <v>1</v>
      </c>
    </row>
    <row r="411" spans="1:30" ht="21" customHeight="1">
      <c r="A411" s="2"/>
      <c r="B411" s="294">
        <v>398</v>
      </c>
      <c r="C411" s="290"/>
      <c r="D411" s="289" t="str">
        <f t="shared" si="78"/>
        <v/>
      </c>
      <c r="E411" s="288" t="str" cm="1">
        <f t="array" ref="E411">IF(L411="","",IFERROR(_xlfn.TEXTJOIN(" • ",TRUE,_xlfn.UNIQUE(_xlfn._xlws.FILTER("⚠ "&amp;S14:S474,(Q14:Q474&lt;&gt;"")*ISNUMBER(SEARCH(" "&amp;Q14:Q474&amp;" "," "&amp;L411&amp;" "))))),""))</f>
        <v/>
      </c>
      <c r="F411" s="287" t="str">
        <f t="shared" si="85"/>
        <v/>
      </c>
      <c r="G411" s="287" t="str">
        <f t="shared" si="86"/>
        <v/>
      </c>
      <c r="H411" s="287" t="str">
        <f t="shared" si="87"/>
        <v/>
      </c>
      <c r="I411" s="287" t="str">
        <f t="shared" si="79"/>
        <v/>
      </c>
      <c r="J411" s="287" t="str">
        <f t="shared" si="80"/>
        <v/>
      </c>
      <c r="K411" s="287" t="str">
        <f t="shared" si="88"/>
        <v/>
      </c>
      <c r="L411" s="287" t="str">
        <f t="shared" si="81"/>
        <v/>
      </c>
      <c r="M411" s="287" t="str">
        <f t="shared" si="89"/>
        <v/>
      </c>
      <c r="N411" s="287" t="str">
        <f t="shared" si="82"/>
        <v/>
      </c>
      <c r="O411" s="287" t="str">
        <f t="shared" si="83"/>
        <v/>
      </c>
      <c r="P411" s="293"/>
      <c r="Q411" s="285" t="str">
        <f t="shared" si="84"/>
        <v/>
      </c>
      <c r="R411" s="284" t="s">
        <v>291</v>
      </c>
      <c r="S411" s="292"/>
      <c r="AD411" s="3">
        <v>1</v>
      </c>
    </row>
    <row r="412" spans="1:30" ht="21" customHeight="1">
      <c r="A412" s="2"/>
      <c r="B412" s="294">
        <v>399</v>
      </c>
      <c r="C412" s="290"/>
      <c r="D412" s="289" t="str">
        <f t="shared" si="78"/>
        <v/>
      </c>
      <c r="E412" s="288" t="str" cm="1">
        <f t="array" ref="E412">IF(L412="","",IFERROR(_xlfn.TEXTJOIN(" • ",TRUE,_xlfn.UNIQUE(_xlfn._xlws.FILTER("⚠ "&amp;S14:S474,(Q14:Q474&lt;&gt;"")*ISNUMBER(SEARCH(" "&amp;Q14:Q474&amp;" "," "&amp;L412&amp;" "))))),""))</f>
        <v/>
      </c>
      <c r="F412" s="287" t="str">
        <f t="shared" si="85"/>
        <v/>
      </c>
      <c r="G412" s="287" t="str">
        <f t="shared" si="86"/>
        <v/>
      </c>
      <c r="H412" s="287" t="str">
        <f t="shared" si="87"/>
        <v/>
      </c>
      <c r="I412" s="287" t="str">
        <f t="shared" si="79"/>
        <v/>
      </c>
      <c r="J412" s="287" t="str">
        <f t="shared" si="80"/>
        <v/>
      </c>
      <c r="K412" s="287" t="str">
        <f t="shared" si="88"/>
        <v/>
      </c>
      <c r="L412" s="287" t="str">
        <f t="shared" si="81"/>
        <v/>
      </c>
      <c r="M412" s="287" t="str">
        <f t="shared" si="89"/>
        <v/>
      </c>
      <c r="N412" s="287" t="str">
        <f t="shared" si="82"/>
        <v/>
      </c>
      <c r="O412" s="287" t="str">
        <f t="shared" si="83"/>
        <v/>
      </c>
      <c r="P412" s="293"/>
      <c r="Q412" s="285" t="str">
        <f t="shared" si="84"/>
        <v/>
      </c>
      <c r="R412" s="284" t="s">
        <v>291</v>
      </c>
      <c r="S412" s="292"/>
      <c r="AD412" s="3">
        <v>1</v>
      </c>
    </row>
    <row r="413" spans="1:30" ht="21" customHeight="1">
      <c r="A413" s="2"/>
      <c r="B413" s="294">
        <v>400</v>
      </c>
      <c r="C413" s="290"/>
      <c r="D413" s="289" t="str">
        <f t="shared" si="78"/>
        <v/>
      </c>
      <c r="E413" s="288" t="str" cm="1">
        <f t="array" ref="E413">IF(L413="","",IFERROR(_xlfn.TEXTJOIN(" • ",TRUE,_xlfn.UNIQUE(_xlfn._xlws.FILTER("⚠ "&amp;S14:S474,(Q14:Q474&lt;&gt;"")*ISNUMBER(SEARCH(" "&amp;Q14:Q474&amp;" "," "&amp;L413&amp;" "))))),""))</f>
        <v/>
      </c>
      <c r="F413" s="287" t="str">
        <f t="shared" si="85"/>
        <v/>
      </c>
      <c r="G413" s="287" t="str">
        <f t="shared" si="86"/>
        <v/>
      </c>
      <c r="H413" s="287" t="str">
        <f t="shared" si="87"/>
        <v/>
      </c>
      <c r="I413" s="287" t="str">
        <f t="shared" si="79"/>
        <v/>
      </c>
      <c r="J413" s="287" t="str">
        <f t="shared" si="80"/>
        <v/>
      </c>
      <c r="K413" s="287" t="str">
        <f t="shared" si="88"/>
        <v/>
      </c>
      <c r="L413" s="287" t="str">
        <f t="shared" si="81"/>
        <v/>
      </c>
      <c r="M413" s="287" t="str">
        <f t="shared" si="89"/>
        <v/>
      </c>
      <c r="N413" s="287" t="str">
        <f t="shared" si="82"/>
        <v/>
      </c>
      <c r="O413" s="287" t="str">
        <f t="shared" si="83"/>
        <v/>
      </c>
      <c r="P413" s="293"/>
      <c r="Q413" s="285" t="str">
        <f t="shared" si="84"/>
        <v/>
      </c>
      <c r="R413" s="284" t="s">
        <v>291</v>
      </c>
      <c r="S413" s="292"/>
      <c r="AD413" s="3">
        <v>1</v>
      </c>
    </row>
    <row r="414" spans="1:30" ht="21" customHeight="1">
      <c r="A414" s="2"/>
      <c r="B414" s="294">
        <v>401</v>
      </c>
      <c r="C414" s="290"/>
      <c r="D414" s="289" t="str">
        <f t="shared" si="78"/>
        <v/>
      </c>
      <c r="E414" s="288" t="str" cm="1">
        <f t="array" ref="E414">IF(L414="","",IFERROR(_xlfn.TEXTJOIN(" • ",TRUE,_xlfn.UNIQUE(_xlfn._xlws.FILTER("⚠ "&amp;S14:S474,(Q14:Q474&lt;&gt;"")*ISNUMBER(SEARCH(" "&amp;Q14:Q474&amp;" "," "&amp;L414&amp;" "))))),""))</f>
        <v/>
      </c>
      <c r="F414" s="287" t="str">
        <f t="shared" si="85"/>
        <v/>
      </c>
      <c r="G414" s="287" t="str">
        <f t="shared" si="86"/>
        <v/>
      </c>
      <c r="H414" s="287" t="str">
        <f t="shared" si="87"/>
        <v/>
      </c>
      <c r="I414" s="287" t="str">
        <f t="shared" si="79"/>
        <v/>
      </c>
      <c r="J414" s="287" t="str">
        <f t="shared" si="80"/>
        <v/>
      </c>
      <c r="K414" s="287" t="str">
        <f t="shared" si="88"/>
        <v/>
      </c>
      <c r="L414" s="287" t="str">
        <f t="shared" si="81"/>
        <v/>
      </c>
      <c r="M414" s="287" t="str">
        <f t="shared" si="89"/>
        <v/>
      </c>
      <c r="N414" s="287" t="str">
        <f t="shared" si="82"/>
        <v/>
      </c>
      <c r="O414" s="287" t="str">
        <f t="shared" si="83"/>
        <v/>
      </c>
      <c r="P414" s="293"/>
      <c r="Q414" s="285" t="str">
        <f t="shared" si="84"/>
        <v/>
      </c>
      <c r="R414" s="284" t="s">
        <v>291</v>
      </c>
      <c r="S414" s="292"/>
      <c r="AD414" s="3">
        <v>1</v>
      </c>
    </row>
    <row r="415" spans="1:30" ht="21" customHeight="1">
      <c r="A415" s="2"/>
      <c r="B415" s="294">
        <v>402</v>
      </c>
      <c r="C415" s="290"/>
      <c r="D415" s="289" t="str">
        <f t="shared" si="78"/>
        <v/>
      </c>
      <c r="E415" s="288" t="str" cm="1">
        <f t="array" ref="E415">IF(L415="","",IFERROR(_xlfn.TEXTJOIN(" • ",TRUE,_xlfn.UNIQUE(_xlfn._xlws.FILTER("⚠ "&amp;S14:S474,(Q14:Q474&lt;&gt;"")*ISNUMBER(SEARCH(" "&amp;Q14:Q474&amp;" "," "&amp;L415&amp;" "))))),""))</f>
        <v/>
      </c>
      <c r="F415" s="287" t="str">
        <f t="shared" si="85"/>
        <v/>
      </c>
      <c r="G415" s="287" t="str">
        <f t="shared" si="86"/>
        <v/>
      </c>
      <c r="H415" s="287" t="str">
        <f t="shared" si="87"/>
        <v/>
      </c>
      <c r="I415" s="287" t="str">
        <f t="shared" si="79"/>
        <v/>
      </c>
      <c r="J415" s="287" t="str">
        <f t="shared" si="80"/>
        <v/>
      </c>
      <c r="K415" s="287" t="str">
        <f t="shared" si="88"/>
        <v/>
      </c>
      <c r="L415" s="287" t="str">
        <f t="shared" si="81"/>
        <v/>
      </c>
      <c r="M415" s="287" t="str">
        <f t="shared" si="89"/>
        <v/>
      </c>
      <c r="N415" s="287" t="str">
        <f t="shared" si="82"/>
        <v/>
      </c>
      <c r="O415" s="287" t="str">
        <f t="shared" si="83"/>
        <v/>
      </c>
      <c r="P415" s="293"/>
      <c r="Q415" s="285" t="str">
        <f t="shared" si="84"/>
        <v/>
      </c>
      <c r="R415" s="284" t="s">
        <v>291</v>
      </c>
      <c r="S415" s="292"/>
      <c r="AD415" s="3">
        <v>1</v>
      </c>
    </row>
    <row r="416" spans="1:30" ht="21" customHeight="1">
      <c r="A416" s="2"/>
      <c r="B416" s="294">
        <v>403</v>
      </c>
      <c r="C416" s="290"/>
      <c r="D416" s="289" t="str">
        <f t="shared" si="78"/>
        <v/>
      </c>
      <c r="E416" s="288" t="str" cm="1">
        <f t="array" ref="E416">IF(L416="","",IFERROR(_xlfn.TEXTJOIN(" • ",TRUE,_xlfn.UNIQUE(_xlfn._xlws.FILTER("⚠ "&amp;S14:S474,(Q14:Q474&lt;&gt;"")*ISNUMBER(SEARCH(" "&amp;Q14:Q474&amp;" "," "&amp;L416&amp;" "))))),""))</f>
        <v/>
      </c>
      <c r="F416" s="287" t="str">
        <f t="shared" si="85"/>
        <v/>
      </c>
      <c r="G416" s="287" t="str">
        <f t="shared" si="86"/>
        <v/>
      </c>
      <c r="H416" s="287" t="str">
        <f t="shared" si="87"/>
        <v/>
      </c>
      <c r="I416" s="287" t="str">
        <f t="shared" si="79"/>
        <v/>
      </c>
      <c r="J416" s="287" t="str">
        <f t="shared" si="80"/>
        <v/>
      </c>
      <c r="K416" s="287" t="str">
        <f t="shared" si="88"/>
        <v/>
      </c>
      <c r="L416" s="287" t="str">
        <f t="shared" si="81"/>
        <v/>
      </c>
      <c r="M416" s="287" t="str">
        <f t="shared" si="89"/>
        <v/>
      </c>
      <c r="N416" s="287" t="str">
        <f t="shared" si="82"/>
        <v/>
      </c>
      <c r="O416" s="287" t="str">
        <f t="shared" si="83"/>
        <v/>
      </c>
      <c r="P416" s="293"/>
      <c r="Q416" s="285" t="str">
        <f t="shared" si="84"/>
        <v/>
      </c>
      <c r="R416" s="284" t="s">
        <v>291</v>
      </c>
      <c r="S416" s="292"/>
      <c r="AD416" s="3">
        <v>1</v>
      </c>
    </row>
    <row r="417" spans="1:30" ht="21" customHeight="1">
      <c r="A417" s="2"/>
      <c r="B417" s="294">
        <v>404</v>
      </c>
      <c r="C417" s="290"/>
      <c r="D417" s="289" t="str">
        <f t="shared" si="78"/>
        <v/>
      </c>
      <c r="E417" s="288" t="str" cm="1">
        <f t="array" ref="E417">IF(L417="","",IFERROR(_xlfn.TEXTJOIN(" • ",TRUE,_xlfn.UNIQUE(_xlfn._xlws.FILTER("⚠ "&amp;S14:S474,(Q14:Q474&lt;&gt;"")*ISNUMBER(SEARCH(" "&amp;Q14:Q474&amp;" "," "&amp;L417&amp;" "))))),""))</f>
        <v/>
      </c>
      <c r="F417" s="287" t="str">
        <f t="shared" si="85"/>
        <v/>
      </c>
      <c r="G417" s="287" t="str">
        <f t="shared" si="86"/>
        <v/>
      </c>
      <c r="H417" s="287" t="str">
        <f t="shared" si="87"/>
        <v/>
      </c>
      <c r="I417" s="287" t="str">
        <f t="shared" si="79"/>
        <v/>
      </c>
      <c r="J417" s="287" t="str">
        <f t="shared" si="80"/>
        <v/>
      </c>
      <c r="K417" s="287" t="str">
        <f t="shared" si="88"/>
        <v/>
      </c>
      <c r="L417" s="287" t="str">
        <f t="shared" si="81"/>
        <v/>
      </c>
      <c r="M417" s="287" t="str">
        <f t="shared" si="89"/>
        <v/>
      </c>
      <c r="N417" s="287" t="str">
        <f t="shared" si="82"/>
        <v/>
      </c>
      <c r="O417" s="287" t="str">
        <f t="shared" si="83"/>
        <v/>
      </c>
      <c r="P417" s="293"/>
      <c r="Q417" s="285" t="str">
        <f t="shared" si="84"/>
        <v/>
      </c>
      <c r="R417" s="284" t="s">
        <v>291</v>
      </c>
      <c r="S417" s="292"/>
      <c r="AD417" s="3">
        <v>1</v>
      </c>
    </row>
    <row r="418" spans="1:30" ht="21" customHeight="1">
      <c r="A418" s="2"/>
      <c r="B418" s="294">
        <v>405</v>
      </c>
      <c r="C418" s="290"/>
      <c r="D418" s="289" t="str">
        <f t="shared" si="78"/>
        <v/>
      </c>
      <c r="E418" s="288" t="str" cm="1">
        <f t="array" ref="E418">IF(L418="","",IFERROR(_xlfn.TEXTJOIN(" • ",TRUE,_xlfn.UNIQUE(_xlfn._xlws.FILTER("⚠ "&amp;S14:S474,(Q14:Q474&lt;&gt;"")*ISNUMBER(SEARCH(" "&amp;Q14:Q474&amp;" "," "&amp;L418&amp;" "))))),""))</f>
        <v/>
      </c>
      <c r="F418" s="287" t="str">
        <f t="shared" si="85"/>
        <v/>
      </c>
      <c r="G418" s="287" t="str">
        <f t="shared" si="86"/>
        <v/>
      </c>
      <c r="H418" s="287" t="str">
        <f t="shared" si="87"/>
        <v/>
      </c>
      <c r="I418" s="287" t="str">
        <f t="shared" si="79"/>
        <v/>
      </c>
      <c r="J418" s="287" t="str">
        <f t="shared" si="80"/>
        <v/>
      </c>
      <c r="K418" s="287" t="str">
        <f t="shared" si="88"/>
        <v/>
      </c>
      <c r="L418" s="287" t="str">
        <f t="shared" si="81"/>
        <v/>
      </c>
      <c r="M418" s="287" t="str">
        <f t="shared" si="89"/>
        <v/>
      </c>
      <c r="N418" s="287" t="str">
        <f t="shared" si="82"/>
        <v/>
      </c>
      <c r="O418" s="287" t="str">
        <f t="shared" si="83"/>
        <v/>
      </c>
      <c r="P418" s="293"/>
      <c r="Q418" s="285" t="str">
        <f t="shared" si="84"/>
        <v/>
      </c>
      <c r="R418" s="284" t="s">
        <v>291</v>
      </c>
      <c r="S418" s="292"/>
      <c r="AD418" s="3">
        <v>1</v>
      </c>
    </row>
    <row r="419" spans="1:30" ht="21" customHeight="1">
      <c r="A419" s="2"/>
      <c r="B419" s="294">
        <v>406</v>
      </c>
      <c r="C419" s="290"/>
      <c r="D419" s="289" t="str">
        <f t="shared" si="78"/>
        <v/>
      </c>
      <c r="E419" s="288" t="str" cm="1">
        <f t="array" ref="E419">IF(L419="","",IFERROR(_xlfn.TEXTJOIN(" • ",TRUE,_xlfn.UNIQUE(_xlfn._xlws.FILTER("⚠ "&amp;S14:S474,(Q14:Q474&lt;&gt;"")*ISNUMBER(SEARCH(" "&amp;Q14:Q474&amp;" "," "&amp;L419&amp;" "))))),""))</f>
        <v/>
      </c>
      <c r="F419" s="287" t="str">
        <f t="shared" si="85"/>
        <v/>
      </c>
      <c r="G419" s="287" t="str">
        <f t="shared" si="86"/>
        <v/>
      </c>
      <c r="H419" s="287" t="str">
        <f t="shared" si="87"/>
        <v/>
      </c>
      <c r="I419" s="287" t="str">
        <f t="shared" si="79"/>
        <v/>
      </c>
      <c r="J419" s="287" t="str">
        <f t="shared" si="80"/>
        <v/>
      </c>
      <c r="K419" s="287" t="str">
        <f t="shared" si="88"/>
        <v/>
      </c>
      <c r="L419" s="287" t="str">
        <f t="shared" si="81"/>
        <v/>
      </c>
      <c r="M419" s="287" t="str">
        <f t="shared" si="89"/>
        <v/>
      </c>
      <c r="N419" s="287" t="str">
        <f t="shared" si="82"/>
        <v/>
      </c>
      <c r="O419" s="287" t="str">
        <f t="shared" si="83"/>
        <v/>
      </c>
      <c r="P419" s="293"/>
      <c r="Q419" s="285" t="str">
        <f t="shared" si="84"/>
        <v/>
      </c>
      <c r="R419" s="284" t="s">
        <v>291</v>
      </c>
      <c r="S419" s="292"/>
      <c r="AD419" s="3">
        <v>1</v>
      </c>
    </row>
    <row r="420" spans="1:30" ht="21" customHeight="1">
      <c r="A420" s="2"/>
      <c r="B420" s="294">
        <v>407</v>
      </c>
      <c r="C420" s="290"/>
      <c r="D420" s="289" t="str">
        <f t="shared" si="78"/>
        <v/>
      </c>
      <c r="E420" s="288" t="str" cm="1">
        <f t="array" ref="E420">IF(L420="","",IFERROR(_xlfn.TEXTJOIN(" • ",TRUE,_xlfn.UNIQUE(_xlfn._xlws.FILTER("⚠ "&amp;S14:S474,(Q14:Q474&lt;&gt;"")*ISNUMBER(SEARCH(" "&amp;Q14:Q474&amp;" "," "&amp;L420&amp;" "))))),""))</f>
        <v/>
      </c>
      <c r="F420" s="287" t="str">
        <f t="shared" si="85"/>
        <v/>
      </c>
      <c r="G420" s="287" t="str">
        <f t="shared" si="86"/>
        <v/>
      </c>
      <c r="H420" s="287" t="str">
        <f t="shared" si="87"/>
        <v/>
      </c>
      <c r="I420" s="287" t="str">
        <f t="shared" si="79"/>
        <v/>
      </c>
      <c r="J420" s="287" t="str">
        <f t="shared" si="80"/>
        <v/>
      </c>
      <c r="K420" s="287" t="str">
        <f t="shared" si="88"/>
        <v/>
      </c>
      <c r="L420" s="287" t="str">
        <f t="shared" si="81"/>
        <v/>
      </c>
      <c r="M420" s="287" t="str">
        <f t="shared" si="89"/>
        <v/>
      </c>
      <c r="N420" s="287" t="str">
        <f t="shared" si="82"/>
        <v/>
      </c>
      <c r="O420" s="287" t="str">
        <f t="shared" si="83"/>
        <v/>
      </c>
      <c r="P420" s="293"/>
      <c r="Q420" s="285" t="str">
        <f t="shared" si="84"/>
        <v/>
      </c>
      <c r="R420" s="284" t="s">
        <v>291</v>
      </c>
      <c r="S420" s="292"/>
      <c r="AD420" s="3">
        <v>1</v>
      </c>
    </row>
    <row r="421" spans="1:30" ht="21" customHeight="1">
      <c r="A421" s="2"/>
      <c r="B421" s="294">
        <v>408</v>
      </c>
      <c r="C421" s="290"/>
      <c r="D421" s="289" t="str">
        <f t="shared" si="78"/>
        <v/>
      </c>
      <c r="E421" s="288" t="str" cm="1">
        <f t="array" ref="E421">IF(L421="","",IFERROR(_xlfn.TEXTJOIN(" • ",TRUE,_xlfn.UNIQUE(_xlfn._xlws.FILTER("⚠ "&amp;S14:S474,(Q14:Q474&lt;&gt;"")*ISNUMBER(SEARCH(" "&amp;Q14:Q474&amp;" "," "&amp;L421&amp;" "))))),""))</f>
        <v/>
      </c>
      <c r="F421" s="287" t="str">
        <f t="shared" si="85"/>
        <v/>
      </c>
      <c r="G421" s="287" t="str">
        <f t="shared" si="86"/>
        <v/>
      </c>
      <c r="H421" s="287" t="str">
        <f t="shared" si="87"/>
        <v/>
      </c>
      <c r="I421" s="287" t="str">
        <f t="shared" si="79"/>
        <v/>
      </c>
      <c r="J421" s="287" t="str">
        <f t="shared" si="80"/>
        <v/>
      </c>
      <c r="K421" s="287" t="str">
        <f t="shared" si="88"/>
        <v/>
      </c>
      <c r="L421" s="287" t="str">
        <f t="shared" si="81"/>
        <v/>
      </c>
      <c r="M421" s="287" t="str">
        <f t="shared" si="89"/>
        <v/>
      </c>
      <c r="N421" s="287" t="str">
        <f t="shared" si="82"/>
        <v/>
      </c>
      <c r="O421" s="287" t="str">
        <f t="shared" si="83"/>
        <v/>
      </c>
      <c r="P421" s="293"/>
      <c r="Q421" s="285" t="str">
        <f t="shared" si="84"/>
        <v/>
      </c>
      <c r="R421" s="284" t="s">
        <v>291</v>
      </c>
      <c r="S421" s="292"/>
      <c r="AD421" s="3">
        <v>1</v>
      </c>
    </row>
    <row r="422" spans="1:30" ht="21" customHeight="1">
      <c r="A422" s="2"/>
      <c r="B422" s="294">
        <v>409</v>
      </c>
      <c r="C422" s="290"/>
      <c r="D422" s="289" t="str">
        <f t="shared" si="78"/>
        <v/>
      </c>
      <c r="E422" s="288" t="str" cm="1">
        <f t="array" ref="E422">IF(L422="","",IFERROR(_xlfn.TEXTJOIN(" • ",TRUE,_xlfn.UNIQUE(_xlfn._xlws.FILTER("⚠ "&amp;S14:S474,(Q14:Q474&lt;&gt;"")*ISNUMBER(SEARCH(" "&amp;Q14:Q474&amp;" "," "&amp;L422&amp;" "))))),""))</f>
        <v/>
      </c>
      <c r="F422" s="287" t="str">
        <f t="shared" si="85"/>
        <v/>
      </c>
      <c r="G422" s="287" t="str">
        <f t="shared" si="86"/>
        <v/>
      </c>
      <c r="H422" s="287" t="str">
        <f t="shared" si="87"/>
        <v/>
      </c>
      <c r="I422" s="287" t="str">
        <f t="shared" si="79"/>
        <v/>
      </c>
      <c r="J422" s="287" t="str">
        <f t="shared" si="80"/>
        <v/>
      </c>
      <c r="K422" s="287" t="str">
        <f t="shared" si="88"/>
        <v/>
      </c>
      <c r="L422" s="287" t="str">
        <f t="shared" si="81"/>
        <v/>
      </c>
      <c r="M422" s="287" t="str">
        <f t="shared" si="89"/>
        <v/>
      </c>
      <c r="N422" s="287" t="str">
        <f t="shared" si="82"/>
        <v/>
      </c>
      <c r="O422" s="287" t="str">
        <f t="shared" si="83"/>
        <v/>
      </c>
      <c r="P422" s="293"/>
      <c r="Q422" s="285" t="str">
        <f t="shared" si="84"/>
        <v/>
      </c>
      <c r="R422" s="284" t="s">
        <v>291</v>
      </c>
      <c r="S422" s="292"/>
      <c r="AD422" s="3">
        <v>1</v>
      </c>
    </row>
    <row r="423" spans="1:30" ht="21" customHeight="1">
      <c r="A423" s="2"/>
      <c r="B423" s="294">
        <v>410</v>
      </c>
      <c r="C423" s="290"/>
      <c r="D423" s="289" t="str">
        <f t="shared" si="78"/>
        <v/>
      </c>
      <c r="E423" s="288" t="str" cm="1">
        <f t="array" ref="E423">IF(L423="","",IFERROR(_xlfn.TEXTJOIN(" • ",TRUE,_xlfn.UNIQUE(_xlfn._xlws.FILTER("⚠ "&amp;S14:S474,(Q14:Q474&lt;&gt;"")*ISNUMBER(SEARCH(" "&amp;Q14:Q474&amp;" "," "&amp;L423&amp;" "))))),""))</f>
        <v/>
      </c>
      <c r="F423" s="287" t="str">
        <f t="shared" si="85"/>
        <v/>
      </c>
      <c r="G423" s="287" t="str">
        <f t="shared" si="86"/>
        <v/>
      </c>
      <c r="H423" s="287" t="str">
        <f t="shared" si="87"/>
        <v/>
      </c>
      <c r="I423" s="287" t="str">
        <f t="shared" si="79"/>
        <v/>
      </c>
      <c r="J423" s="287" t="str">
        <f t="shared" si="80"/>
        <v/>
      </c>
      <c r="K423" s="287" t="str">
        <f t="shared" si="88"/>
        <v/>
      </c>
      <c r="L423" s="287" t="str">
        <f t="shared" si="81"/>
        <v/>
      </c>
      <c r="M423" s="287" t="str">
        <f t="shared" si="89"/>
        <v/>
      </c>
      <c r="N423" s="287" t="str">
        <f t="shared" si="82"/>
        <v/>
      </c>
      <c r="O423" s="287" t="str">
        <f t="shared" si="83"/>
        <v/>
      </c>
      <c r="P423" s="293"/>
      <c r="Q423" s="285" t="str">
        <f t="shared" si="84"/>
        <v/>
      </c>
      <c r="R423" s="284" t="s">
        <v>291</v>
      </c>
      <c r="S423" s="292"/>
      <c r="AD423" s="3">
        <v>1</v>
      </c>
    </row>
    <row r="424" spans="1:30" ht="21" customHeight="1">
      <c r="A424" s="2"/>
      <c r="B424" s="294">
        <v>411</v>
      </c>
      <c r="C424" s="290"/>
      <c r="D424" s="289" t="str">
        <f t="shared" si="78"/>
        <v/>
      </c>
      <c r="E424" s="288" t="str" cm="1">
        <f t="array" ref="E424">IF(L424="","",IFERROR(_xlfn.TEXTJOIN(" • ",TRUE,_xlfn.UNIQUE(_xlfn._xlws.FILTER("⚠ "&amp;S14:S474,(Q14:Q474&lt;&gt;"")*ISNUMBER(SEARCH(" "&amp;Q14:Q474&amp;" "," "&amp;L424&amp;" "))))),""))</f>
        <v/>
      </c>
      <c r="F424" s="287" t="str">
        <f t="shared" si="85"/>
        <v/>
      </c>
      <c r="G424" s="287" t="str">
        <f t="shared" si="86"/>
        <v/>
      </c>
      <c r="H424" s="287" t="str">
        <f t="shared" si="87"/>
        <v/>
      </c>
      <c r="I424" s="287" t="str">
        <f t="shared" si="79"/>
        <v/>
      </c>
      <c r="J424" s="287" t="str">
        <f t="shared" si="80"/>
        <v/>
      </c>
      <c r="K424" s="287" t="str">
        <f t="shared" si="88"/>
        <v/>
      </c>
      <c r="L424" s="287" t="str">
        <f t="shared" si="81"/>
        <v/>
      </c>
      <c r="M424" s="287" t="str">
        <f t="shared" si="89"/>
        <v/>
      </c>
      <c r="N424" s="287" t="str">
        <f t="shared" si="82"/>
        <v/>
      </c>
      <c r="O424" s="287" t="str">
        <f t="shared" si="83"/>
        <v/>
      </c>
      <c r="P424" s="293"/>
      <c r="Q424" s="285" t="str">
        <f t="shared" si="84"/>
        <v/>
      </c>
      <c r="R424" s="284" t="s">
        <v>291</v>
      </c>
      <c r="S424" s="292"/>
      <c r="AD424" s="3">
        <v>1</v>
      </c>
    </row>
    <row r="425" spans="1:30" ht="21" customHeight="1">
      <c r="A425" s="2"/>
      <c r="B425" s="294">
        <v>412</v>
      </c>
      <c r="C425" s="290"/>
      <c r="D425" s="289" t="str">
        <f t="shared" si="78"/>
        <v/>
      </c>
      <c r="E425" s="288" t="str" cm="1">
        <f t="array" ref="E425">IF(L425="","",IFERROR(_xlfn.TEXTJOIN(" • ",TRUE,_xlfn.UNIQUE(_xlfn._xlws.FILTER("⚠ "&amp;S14:S474,(Q14:Q474&lt;&gt;"")*ISNUMBER(SEARCH(" "&amp;Q14:Q474&amp;" "," "&amp;L425&amp;" "))))),""))</f>
        <v/>
      </c>
      <c r="F425" s="287" t="str">
        <f t="shared" si="85"/>
        <v/>
      </c>
      <c r="G425" s="287" t="str">
        <f t="shared" si="86"/>
        <v/>
      </c>
      <c r="H425" s="287" t="str">
        <f t="shared" si="87"/>
        <v/>
      </c>
      <c r="I425" s="287" t="str">
        <f t="shared" si="79"/>
        <v/>
      </c>
      <c r="J425" s="287" t="str">
        <f t="shared" si="80"/>
        <v/>
      </c>
      <c r="K425" s="287" t="str">
        <f t="shared" si="88"/>
        <v/>
      </c>
      <c r="L425" s="287" t="str">
        <f t="shared" si="81"/>
        <v/>
      </c>
      <c r="M425" s="287" t="str">
        <f t="shared" si="89"/>
        <v/>
      </c>
      <c r="N425" s="287" t="str">
        <f t="shared" si="82"/>
        <v/>
      </c>
      <c r="O425" s="287" t="str">
        <f t="shared" si="83"/>
        <v/>
      </c>
      <c r="P425" s="293"/>
      <c r="Q425" s="285" t="str">
        <f t="shared" si="84"/>
        <v/>
      </c>
      <c r="R425" s="284" t="s">
        <v>291</v>
      </c>
      <c r="S425" s="292"/>
      <c r="AD425" s="3">
        <v>1</v>
      </c>
    </row>
    <row r="426" spans="1:30" ht="21" customHeight="1">
      <c r="A426" s="2"/>
      <c r="B426" s="294">
        <v>413</v>
      </c>
      <c r="C426" s="290"/>
      <c r="D426" s="289" t="str">
        <f t="shared" si="78"/>
        <v/>
      </c>
      <c r="E426" s="288" t="str" cm="1">
        <f t="array" ref="E426">IF(L426="","",IFERROR(_xlfn.TEXTJOIN(" • ",TRUE,_xlfn.UNIQUE(_xlfn._xlws.FILTER("⚠ "&amp;S14:S474,(Q14:Q474&lt;&gt;"")*ISNUMBER(SEARCH(" "&amp;Q14:Q474&amp;" "," "&amp;L426&amp;" "))))),""))</f>
        <v/>
      </c>
      <c r="F426" s="287" t="str">
        <f t="shared" si="85"/>
        <v/>
      </c>
      <c r="G426" s="287" t="str">
        <f t="shared" si="86"/>
        <v/>
      </c>
      <c r="H426" s="287" t="str">
        <f t="shared" si="87"/>
        <v/>
      </c>
      <c r="I426" s="287" t="str">
        <f t="shared" si="79"/>
        <v/>
      </c>
      <c r="J426" s="287" t="str">
        <f t="shared" si="80"/>
        <v/>
      </c>
      <c r="K426" s="287" t="str">
        <f t="shared" si="88"/>
        <v/>
      </c>
      <c r="L426" s="287" t="str">
        <f t="shared" si="81"/>
        <v/>
      </c>
      <c r="M426" s="287" t="str">
        <f t="shared" si="89"/>
        <v/>
      </c>
      <c r="N426" s="287" t="str">
        <f t="shared" si="82"/>
        <v/>
      </c>
      <c r="O426" s="287" t="str">
        <f t="shared" si="83"/>
        <v/>
      </c>
      <c r="P426" s="293"/>
      <c r="Q426" s="285" t="str">
        <f t="shared" si="84"/>
        <v/>
      </c>
      <c r="R426" s="284" t="s">
        <v>291</v>
      </c>
      <c r="S426" s="292"/>
      <c r="AD426" s="3">
        <v>1</v>
      </c>
    </row>
    <row r="427" spans="1:30" ht="21" customHeight="1">
      <c r="A427" s="2"/>
      <c r="B427" s="294">
        <v>414</v>
      </c>
      <c r="C427" s="290"/>
      <c r="D427" s="289" t="str">
        <f t="shared" si="78"/>
        <v/>
      </c>
      <c r="E427" s="288" t="str" cm="1">
        <f t="array" ref="E427">IF(L427="","",IFERROR(_xlfn.TEXTJOIN(" • ",TRUE,_xlfn.UNIQUE(_xlfn._xlws.FILTER("⚠ "&amp;S14:S474,(Q14:Q474&lt;&gt;"")*ISNUMBER(SEARCH(" "&amp;Q14:Q474&amp;" "," "&amp;L427&amp;" "))))),""))</f>
        <v/>
      </c>
      <c r="F427" s="287" t="str">
        <f t="shared" si="85"/>
        <v/>
      </c>
      <c r="G427" s="287" t="str">
        <f t="shared" si="86"/>
        <v/>
      </c>
      <c r="H427" s="287" t="str">
        <f t="shared" si="87"/>
        <v/>
      </c>
      <c r="I427" s="287" t="str">
        <f t="shared" si="79"/>
        <v/>
      </c>
      <c r="J427" s="287" t="str">
        <f t="shared" si="80"/>
        <v/>
      </c>
      <c r="K427" s="287" t="str">
        <f t="shared" si="88"/>
        <v/>
      </c>
      <c r="L427" s="287" t="str">
        <f t="shared" si="81"/>
        <v/>
      </c>
      <c r="M427" s="287" t="str">
        <f t="shared" si="89"/>
        <v/>
      </c>
      <c r="N427" s="287" t="str">
        <f t="shared" si="82"/>
        <v/>
      </c>
      <c r="O427" s="287" t="str">
        <f t="shared" si="83"/>
        <v/>
      </c>
      <c r="P427" s="293"/>
      <c r="Q427" s="285" t="str">
        <f t="shared" si="84"/>
        <v/>
      </c>
      <c r="R427" s="284" t="s">
        <v>291</v>
      </c>
      <c r="S427" s="292"/>
      <c r="AD427" s="3">
        <v>1</v>
      </c>
    </row>
    <row r="428" spans="1:30" ht="21" customHeight="1">
      <c r="A428" s="2"/>
      <c r="B428" s="294">
        <v>415</v>
      </c>
      <c r="C428" s="290"/>
      <c r="D428" s="289" t="str">
        <f t="shared" si="78"/>
        <v/>
      </c>
      <c r="E428" s="288" t="str" cm="1">
        <f t="array" ref="E428">IF(L428="","",IFERROR(_xlfn.TEXTJOIN(" • ",TRUE,_xlfn.UNIQUE(_xlfn._xlws.FILTER("⚠ "&amp;S14:S474,(Q14:Q474&lt;&gt;"")*ISNUMBER(SEARCH(" "&amp;Q14:Q474&amp;" "," "&amp;L428&amp;" "))))),""))</f>
        <v/>
      </c>
      <c r="F428" s="287" t="str">
        <f t="shared" si="85"/>
        <v/>
      </c>
      <c r="G428" s="287" t="str">
        <f t="shared" si="86"/>
        <v/>
      </c>
      <c r="H428" s="287" t="str">
        <f t="shared" si="87"/>
        <v/>
      </c>
      <c r="I428" s="287" t="str">
        <f t="shared" si="79"/>
        <v/>
      </c>
      <c r="J428" s="287" t="str">
        <f t="shared" si="80"/>
        <v/>
      </c>
      <c r="K428" s="287" t="str">
        <f t="shared" si="88"/>
        <v/>
      </c>
      <c r="L428" s="287" t="str">
        <f t="shared" si="81"/>
        <v/>
      </c>
      <c r="M428" s="287" t="str">
        <f t="shared" si="89"/>
        <v/>
      </c>
      <c r="N428" s="287" t="str">
        <f t="shared" si="82"/>
        <v/>
      </c>
      <c r="O428" s="287" t="str">
        <f t="shared" si="83"/>
        <v/>
      </c>
      <c r="P428" s="293"/>
      <c r="Q428" s="285" t="str">
        <f t="shared" si="84"/>
        <v/>
      </c>
      <c r="R428" s="284" t="s">
        <v>291</v>
      </c>
      <c r="S428" s="292"/>
      <c r="AD428" s="3">
        <v>1</v>
      </c>
    </row>
    <row r="429" spans="1:30" ht="21" customHeight="1">
      <c r="A429" s="2"/>
      <c r="B429" s="294">
        <v>416</v>
      </c>
      <c r="C429" s="290"/>
      <c r="D429" s="289" t="str">
        <f t="shared" si="78"/>
        <v/>
      </c>
      <c r="E429" s="288" t="str" cm="1">
        <f t="array" ref="E429">IF(L429="","",IFERROR(_xlfn.TEXTJOIN(" • ",TRUE,_xlfn.UNIQUE(_xlfn._xlws.FILTER("⚠ "&amp;S14:S474,(Q14:Q474&lt;&gt;"")*ISNUMBER(SEARCH(" "&amp;Q14:Q474&amp;" "," "&amp;L429&amp;" "))))),""))</f>
        <v/>
      </c>
      <c r="F429" s="287" t="str">
        <f t="shared" si="85"/>
        <v/>
      </c>
      <c r="G429" s="287" t="str">
        <f t="shared" si="86"/>
        <v/>
      </c>
      <c r="H429" s="287" t="str">
        <f t="shared" si="87"/>
        <v/>
      </c>
      <c r="I429" s="287" t="str">
        <f t="shared" si="79"/>
        <v/>
      </c>
      <c r="J429" s="287" t="str">
        <f t="shared" si="80"/>
        <v/>
      </c>
      <c r="K429" s="287" t="str">
        <f t="shared" si="88"/>
        <v/>
      </c>
      <c r="L429" s="287" t="str">
        <f t="shared" si="81"/>
        <v/>
      </c>
      <c r="M429" s="287" t="str">
        <f t="shared" si="89"/>
        <v/>
      </c>
      <c r="N429" s="287" t="str">
        <f t="shared" si="82"/>
        <v/>
      </c>
      <c r="O429" s="287" t="str">
        <f t="shared" si="83"/>
        <v/>
      </c>
      <c r="P429" s="293"/>
      <c r="Q429" s="285" t="str">
        <f t="shared" si="84"/>
        <v/>
      </c>
      <c r="R429" s="284" t="s">
        <v>291</v>
      </c>
      <c r="S429" s="292"/>
      <c r="AD429" s="3">
        <v>1</v>
      </c>
    </row>
    <row r="430" spans="1:30" ht="21" customHeight="1">
      <c r="A430" s="2"/>
      <c r="B430" s="294">
        <v>417</v>
      </c>
      <c r="C430" s="290"/>
      <c r="D430" s="289" t="str">
        <f t="shared" si="78"/>
        <v/>
      </c>
      <c r="E430" s="288" t="str" cm="1">
        <f t="array" ref="E430">IF(L430="","",IFERROR(_xlfn.TEXTJOIN(" • ",TRUE,_xlfn.UNIQUE(_xlfn._xlws.FILTER("⚠ "&amp;S14:S474,(Q14:Q474&lt;&gt;"")*ISNUMBER(SEARCH(" "&amp;Q14:Q474&amp;" "," "&amp;L430&amp;" "))))),""))</f>
        <v/>
      </c>
      <c r="F430" s="287" t="str">
        <f t="shared" si="85"/>
        <v/>
      </c>
      <c r="G430" s="287" t="str">
        <f t="shared" si="86"/>
        <v/>
      </c>
      <c r="H430" s="287" t="str">
        <f t="shared" si="87"/>
        <v/>
      </c>
      <c r="I430" s="287" t="str">
        <f t="shared" si="79"/>
        <v/>
      </c>
      <c r="J430" s="287" t="str">
        <f t="shared" si="80"/>
        <v/>
      </c>
      <c r="K430" s="287" t="str">
        <f t="shared" si="88"/>
        <v/>
      </c>
      <c r="L430" s="287" t="str">
        <f t="shared" si="81"/>
        <v/>
      </c>
      <c r="M430" s="287" t="str">
        <f t="shared" si="89"/>
        <v/>
      </c>
      <c r="N430" s="287" t="str">
        <f t="shared" si="82"/>
        <v/>
      </c>
      <c r="O430" s="287" t="str">
        <f t="shared" si="83"/>
        <v/>
      </c>
      <c r="P430" s="293"/>
      <c r="Q430" s="285" t="str">
        <f t="shared" si="84"/>
        <v/>
      </c>
      <c r="R430" s="284" t="s">
        <v>291</v>
      </c>
      <c r="S430" s="292"/>
      <c r="AD430" s="3">
        <v>1</v>
      </c>
    </row>
    <row r="431" spans="1:30" ht="21" customHeight="1">
      <c r="A431" s="2"/>
      <c r="B431" s="294">
        <v>418</v>
      </c>
      <c r="C431" s="290"/>
      <c r="D431" s="289" t="str">
        <f t="shared" si="78"/>
        <v/>
      </c>
      <c r="E431" s="288" t="str" cm="1">
        <f t="array" ref="E431">IF(L431="","",IFERROR(_xlfn.TEXTJOIN(" • ",TRUE,_xlfn.UNIQUE(_xlfn._xlws.FILTER("⚠ "&amp;S14:S474,(Q14:Q474&lt;&gt;"")*ISNUMBER(SEARCH(" "&amp;Q14:Q474&amp;" "," "&amp;L431&amp;" "))))),""))</f>
        <v/>
      </c>
      <c r="F431" s="287" t="str">
        <f t="shared" si="85"/>
        <v/>
      </c>
      <c r="G431" s="287" t="str">
        <f t="shared" si="86"/>
        <v/>
      </c>
      <c r="H431" s="287" t="str">
        <f t="shared" si="87"/>
        <v/>
      </c>
      <c r="I431" s="287" t="str">
        <f t="shared" si="79"/>
        <v/>
      </c>
      <c r="J431" s="287" t="str">
        <f t="shared" si="80"/>
        <v/>
      </c>
      <c r="K431" s="287" t="str">
        <f t="shared" si="88"/>
        <v/>
      </c>
      <c r="L431" s="287" t="str">
        <f t="shared" si="81"/>
        <v/>
      </c>
      <c r="M431" s="287" t="str">
        <f t="shared" si="89"/>
        <v/>
      </c>
      <c r="N431" s="287" t="str">
        <f t="shared" si="82"/>
        <v/>
      </c>
      <c r="O431" s="287" t="str">
        <f t="shared" si="83"/>
        <v/>
      </c>
      <c r="P431" s="293"/>
      <c r="Q431" s="285" t="str">
        <f t="shared" si="84"/>
        <v/>
      </c>
      <c r="R431" s="284" t="s">
        <v>291</v>
      </c>
      <c r="S431" s="292"/>
      <c r="AD431" s="3">
        <v>1</v>
      </c>
    </row>
    <row r="432" spans="1:30" ht="21" customHeight="1">
      <c r="A432" s="2"/>
      <c r="B432" s="294">
        <v>419</v>
      </c>
      <c r="C432" s="290"/>
      <c r="D432" s="289" t="str">
        <f t="shared" si="78"/>
        <v/>
      </c>
      <c r="E432" s="288" t="str" cm="1">
        <f t="array" ref="E432">IF(L432="","",IFERROR(_xlfn.TEXTJOIN(" • ",TRUE,_xlfn.UNIQUE(_xlfn._xlws.FILTER("⚠ "&amp;S14:S474,(Q14:Q474&lt;&gt;"")*ISNUMBER(SEARCH(" "&amp;Q14:Q474&amp;" "," "&amp;L432&amp;" "))))),""))</f>
        <v/>
      </c>
      <c r="F432" s="287" t="str">
        <f t="shared" si="85"/>
        <v/>
      </c>
      <c r="G432" s="287" t="str">
        <f t="shared" si="86"/>
        <v/>
      </c>
      <c r="H432" s="287" t="str">
        <f t="shared" si="87"/>
        <v/>
      </c>
      <c r="I432" s="287" t="str">
        <f t="shared" si="79"/>
        <v/>
      </c>
      <c r="J432" s="287" t="str">
        <f t="shared" si="80"/>
        <v/>
      </c>
      <c r="K432" s="287" t="str">
        <f t="shared" si="88"/>
        <v/>
      </c>
      <c r="L432" s="287" t="str">
        <f t="shared" si="81"/>
        <v/>
      </c>
      <c r="M432" s="287" t="str">
        <f t="shared" si="89"/>
        <v/>
      </c>
      <c r="N432" s="287" t="str">
        <f t="shared" si="82"/>
        <v/>
      </c>
      <c r="O432" s="287" t="str">
        <f t="shared" si="83"/>
        <v/>
      </c>
      <c r="P432" s="293"/>
      <c r="Q432" s="285" t="str">
        <f t="shared" si="84"/>
        <v/>
      </c>
      <c r="R432" s="284" t="s">
        <v>291</v>
      </c>
      <c r="S432" s="292"/>
      <c r="AD432" s="3">
        <v>1</v>
      </c>
    </row>
    <row r="433" spans="1:30" ht="21" customHeight="1">
      <c r="A433" s="2"/>
      <c r="B433" s="294">
        <v>420</v>
      </c>
      <c r="C433" s="290"/>
      <c r="D433" s="289" t="str">
        <f t="shared" si="78"/>
        <v/>
      </c>
      <c r="E433" s="288" t="str" cm="1">
        <f t="array" ref="E433">IF(L433="","",IFERROR(_xlfn.TEXTJOIN(" • ",TRUE,_xlfn.UNIQUE(_xlfn._xlws.FILTER("⚠ "&amp;S14:S474,(Q14:Q474&lt;&gt;"")*ISNUMBER(SEARCH(" "&amp;Q14:Q474&amp;" "," "&amp;L433&amp;" "))))),""))</f>
        <v/>
      </c>
      <c r="F433" s="287" t="str">
        <f t="shared" si="85"/>
        <v/>
      </c>
      <c r="G433" s="287" t="str">
        <f t="shared" si="86"/>
        <v/>
      </c>
      <c r="H433" s="287" t="str">
        <f t="shared" si="87"/>
        <v/>
      </c>
      <c r="I433" s="287" t="str">
        <f t="shared" si="79"/>
        <v/>
      </c>
      <c r="J433" s="287" t="str">
        <f t="shared" si="80"/>
        <v/>
      </c>
      <c r="K433" s="287" t="str">
        <f t="shared" si="88"/>
        <v/>
      </c>
      <c r="L433" s="287" t="str">
        <f t="shared" si="81"/>
        <v/>
      </c>
      <c r="M433" s="287" t="str">
        <f t="shared" si="89"/>
        <v/>
      </c>
      <c r="N433" s="287" t="str">
        <f t="shared" si="82"/>
        <v/>
      </c>
      <c r="O433" s="287" t="str">
        <f t="shared" si="83"/>
        <v/>
      </c>
      <c r="P433" s="293"/>
      <c r="Q433" s="285" t="str">
        <f t="shared" si="84"/>
        <v/>
      </c>
      <c r="R433" s="284" t="s">
        <v>291</v>
      </c>
      <c r="S433" s="292"/>
      <c r="AD433" s="3">
        <v>1</v>
      </c>
    </row>
    <row r="434" spans="1:30" ht="21" customHeight="1">
      <c r="A434" s="2"/>
      <c r="B434" s="294">
        <v>421</v>
      </c>
      <c r="C434" s="290"/>
      <c r="D434" s="289" t="str">
        <f t="shared" si="78"/>
        <v/>
      </c>
      <c r="E434" s="288" t="str" cm="1">
        <f t="array" ref="E434">IF(L434="","",IFERROR(_xlfn.TEXTJOIN(" • ",TRUE,_xlfn.UNIQUE(_xlfn._xlws.FILTER("⚠ "&amp;S14:S474,(Q14:Q474&lt;&gt;"")*ISNUMBER(SEARCH(" "&amp;Q14:Q474&amp;" "," "&amp;L434&amp;" "))))),""))</f>
        <v/>
      </c>
      <c r="F434" s="287" t="str">
        <f t="shared" si="85"/>
        <v/>
      </c>
      <c r="G434" s="287" t="str">
        <f t="shared" si="86"/>
        <v/>
      </c>
      <c r="H434" s="287" t="str">
        <f t="shared" si="87"/>
        <v/>
      </c>
      <c r="I434" s="287" t="str">
        <f t="shared" si="79"/>
        <v/>
      </c>
      <c r="J434" s="287" t="str">
        <f t="shared" si="80"/>
        <v/>
      </c>
      <c r="K434" s="287" t="str">
        <f t="shared" si="88"/>
        <v/>
      </c>
      <c r="L434" s="287" t="str">
        <f t="shared" si="81"/>
        <v/>
      </c>
      <c r="M434" s="287" t="str">
        <f t="shared" si="89"/>
        <v/>
      </c>
      <c r="N434" s="287" t="str">
        <f t="shared" si="82"/>
        <v/>
      </c>
      <c r="O434" s="287" t="str">
        <f t="shared" si="83"/>
        <v/>
      </c>
      <c r="P434" s="293"/>
      <c r="Q434" s="285" t="str">
        <f t="shared" si="84"/>
        <v/>
      </c>
      <c r="R434" s="284" t="s">
        <v>291</v>
      </c>
      <c r="S434" s="292"/>
      <c r="AD434" s="3">
        <v>1</v>
      </c>
    </row>
    <row r="435" spans="1:30" ht="21" customHeight="1">
      <c r="A435" s="2"/>
      <c r="B435" s="294">
        <v>422</v>
      </c>
      <c r="C435" s="290"/>
      <c r="D435" s="289" t="str">
        <f t="shared" si="78"/>
        <v/>
      </c>
      <c r="E435" s="288" t="str" cm="1">
        <f t="array" ref="E435">IF(L435="","",IFERROR(_xlfn.TEXTJOIN(" • ",TRUE,_xlfn.UNIQUE(_xlfn._xlws.FILTER("⚠ "&amp;S14:S474,(Q14:Q474&lt;&gt;"")*ISNUMBER(SEARCH(" "&amp;Q14:Q474&amp;" "," "&amp;L435&amp;" "))))),""))</f>
        <v/>
      </c>
      <c r="F435" s="287" t="str">
        <f t="shared" si="85"/>
        <v/>
      </c>
      <c r="G435" s="287" t="str">
        <f t="shared" si="86"/>
        <v/>
      </c>
      <c r="H435" s="287" t="str">
        <f t="shared" si="87"/>
        <v/>
      </c>
      <c r="I435" s="287" t="str">
        <f t="shared" si="79"/>
        <v/>
      </c>
      <c r="J435" s="287" t="str">
        <f t="shared" si="80"/>
        <v/>
      </c>
      <c r="K435" s="287" t="str">
        <f t="shared" si="88"/>
        <v/>
      </c>
      <c r="L435" s="287" t="str">
        <f t="shared" si="81"/>
        <v/>
      </c>
      <c r="M435" s="287" t="str">
        <f t="shared" si="89"/>
        <v/>
      </c>
      <c r="N435" s="287" t="str">
        <f t="shared" si="82"/>
        <v/>
      </c>
      <c r="O435" s="287" t="str">
        <f t="shared" si="83"/>
        <v/>
      </c>
      <c r="P435" s="293"/>
      <c r="Q435" s="285" t="str">
        <f t="shared" si="84"/>
        <v/>
      </c>
      <c r="R435" s="284" t="s">
        <v>291</v>
      </c>
      <c r="S435" s="292"/>
      <c r="AD435" s="3">
        <v>1</v>
      </c>
    </row>
    <row r="436" spans="1:30" ht="21" customHeight="1">
      <c r="A436" s="2"/>
      <c r="B436" s="294">
        <v>423</v>
      </c>
      <c r="C436" s="290"/>
      <c r="D436" s="289" t="str">
        <f t="shared" si="78"/>
        <v/>
      </c>
      <c r="E436" s="288" t="str" cm="1">
        <f t="array" ref="E436">IF(L436="","",IFERROR(_xlfn.TEXTJOIN(" • ",TRUE,_xlfn.UNIQUE(_xlfn._xlws.FILTER("⚠ "&amp;S14:S474,(Q14:Q474&lt;&gt;"")*ISNUMBER(SEARCH(" "&amp;Q14:Q474&amp;" "," "&amp;L436&amp;" "))))),""))</f>
        <v/>
      </c>
      <c r="F436" s="287" t="str">
        <f t="shared" si="85"/>
        <v/>
      </c>
      <c r="G436" s="287" t="str">
        <f t="shared" si="86"/>
        <v/>
      </c>
      <c r="H436" s="287" t="str">
        <f t="shared" si="87"/>
        <v/>
      </c>
      <c r="I436" s="287" t="str">
        <f t="shared" si="79"/>
        <v/>
      </c>
      <c r="J436" s="287" t="str">
        <f t="shared" si="80"/>
        <v/>
      </c>
      <c r="K436" s="287" t="str">
        <f t="shared" si="88"/>
        <v/>
      </c>
      <c r="L436" s="287" t="str">
        <f t="shared" si="81"/>
        <v/>
      </c>
      <c r="M436" s="287" t="str">
        <f t="shared" si="89"/>
        <v/>
      </c>
      <c r="N436" s="287" t="str">
        <f t="shared" si="82"/>
        <v/>
      </c>
      <c r="O436" s="287" t="str">
        <f t="shared" si="83"/>
        <v/>
      </c>
      <c r="P436" s="293"/>
      <c r="Q436" s="285" t="str">
        <f t="shared" si="84"/>
        <v/>
      </c>
      <c r="R436" s="284" t="s">
        <v>291</v>
      </c>
      <c r="S436" s="292"/>
      <c r="AD436" s="3">
        <v>1</v>
      </c>
    </row>
    <row r="437" spans="1:30" ht="21" customHeight="1">
      <c r="A437" s="2"/>
      <c r="B437" s="294">
        <v>424</v>
      </c>
      <c r="C437" s="290"/>
      <c r="D437" s="289" t="str">
        <f t="shared" si="78"/>
        <v/>
      </c>
      <c r="E437" s="288" t="str" cm="1">
        <f t="array" ref="E437">IF(L437="","",IFERROR(_xlfn.TEXTJOIN(" • ",TRUE,_xlfn.UNIQUE(_xlfn._xlws.FILTER("⚠ "&amp;S14:S474,(Q14:Q474&lt;&gt;"")*ISNUMBER(SEARCH(" "&amp;Q14:Q474&amp;" "," "&amp;L437&amp;" "))))),""))</f>
        <v/>
      </c>
      <c r="F437" s="287" t="str">
        <f t="shared" si="85"/>
        <v/>
      </c>
      <c r="G437" s="287" t="str">
        <f t="shared" si="86"/>
        <v/>
      </c>
      <c r="H437" s="287" t="str">
        <f t="shared" si="87"/>
        <v/>
      </c>
      <c r="I437" s="287" t="str">
        <f t="shared" si="79"/>
        <v/>
      </c>
      <c r="J437" s="287" t="str">
        <f t="shared" si="80"/>
        <v/>
      </c>
      <c r="K437" s="287" t="str">
        <f t="shared" si="88"/>
        <v/>
      </c>
      <c r="L437" s="287" t="str">
        <f t="shared" si="81"/>
        <v/>
      </c>
      <c r="M437" s="287" t="str">
        <f t="shared" si="89"/>
        <v/>
      </c>
      <c r="N437" s="287" t="str">
        <f t="shared" si="82"/>
        <v/>
      </c>
      <c r="O437" s="287" t="str">
        <f t="shared" si="83"/>
        <v/>
      </c>
      <c r="P437" s="293"/>
      <c r="Q437" s="285" t="str">
        <f t="shared" si="84"/>
        <v/>
      </c>
      <c r="R437" s="284" t="s">
        <v>291</v>
      </c>
      <c r="S437" s="292"/>
      <c r="AD437" s="3">
        <v>1</v>
      </c>
    </row>
    <row r="438" spans="1:30" ht="21" customHeight="1">
      <c r="A438" s="2"/>
      <c r="B438" s="294">
        <v>425</v>
      </c>
      <c r="C438" s="290"/>
      <c r="D438" s="289" t="str">
        <f t="shared" si="78"/>
        <v/>
      </c>
      <c r="E438" s="288" t="str" cm="1">
        <f t="array" ref="E438">IF(L438="","",IFERROR(_xlfn.TEXTJOIN(" • ",TRUE,_xlfn.UNIQUE(_xlfn._xlws.FILTER("⚠ "&amp;S14:S474,(Q14:Q474&lt;&gt;"")*ISNUMBER(SEARCH(" "&amp;Q14:Q474&amp;" "," "&amp;L438&amp;" "))))),""))</f>
        <v/>
      </c>
      <c r="F438" s="287" t="str">
        <f t="shared" si="85"/>
        <v/>
      </c>
      <c r="G438" s="287" t="str">
        <f t="shared" si="86"/>
        <v/>
      </c>
      <c r="H438" s="287" t="str">
        <f t="shared" si="87"/>
        <v/>
      </c>
      <c r="I438" s="287" t="str">
        <f t="shared" si="79"/>
        <v/>
      </c>
      <c r="J438" s="287" t="str">
        <f t="shared" si="80"/>
        <v/>
      </c>
      <c r="K438" s="287" t="str">
        <f t="shared" si="88"/>
        <v/>
      </c>
      <c r="L438" s="287" t="str">
        <f t="shared" si="81"/>
        <v/>
      </c>
      <c r="M438" s="287" t="str">
        <f t="shared" si="89"/>
        <v/>
      </c>
      <c r="N438" s="287" t="str">
        <f t="shared" si="82"/>
        <v/>
      </c>
      <c r="O438" s="287" t="str">
        <f t="shared" si="83"/>
        <v/>
      </c>
      <c r="P438" s="293"/>
      <c r="Q438" s="285" t="str">
        <f t="shared" si="84"/>
        <v/>
      </c>
      <c r="R438" s="284" t="s">
        <v>291</v>
      </c>
      <c r="S438" s="292"/>
      <c r="AD438" s="3">
        <v>1</v>
      </c>
    </row>
    <row r="439" spans="1:30" ht="21" customHeight="1">
      <c r="A439" s="2"/>
      <c r="B439" s="294">
        <v>426</v>
      </c>
      <c r="C439" s="290"/>
      <c r="D439" s="289" t="str">
        <f t="shared" si="78"/>
        <v/>
      </c>
      <c r="E439" s="288" t="str" cm="1">
        <f t="array" ref="E439">IF(L439="","",IFERROR(_xlfn.TEXTJOIN(" • ",TRUE,_xlfn.UNIQUE(_xlfn._xlws.FILTER("⚠ "&amp;S14:S474,(Q14:Q474&lt;&gt;"")*ISNUMBER(SEARCH(" "&amp;Q14:Q474&amp;" "," "&amp;L439&amp;" "))))),""))</f>
        <v/>
      </c>
      <c r="F439" s="287" t="str">
        <f t="shared" si="85"/>
        <v/>
      </c>
      <c r="G439" s="287" t="str">
        <f t="shared" si="86"/>
        <v/>
      </c>
      <c r="H439" s="287" t="str">
        <f t="shared" si="87"/>
        <v/>
      </c>
      <c r="I439" s="287" t="str">
        <f t="shared" si="79"/>
        <v/>
      </c>
      <c r="J439" s="287" t="str">
        <f t="shared" si="80"/>
        <v/>
      </c>
      <c r="K439" s="287" t="str">
        <f t="shared" si="88"/>
        <v/>
      </c>
      <c r="L439" s="287" t="str">
        <f t="shared" si="81"/>
        <v/>
      </c>
      <c r="M439" s="287" t="str">
        <f t="shared" si="89"/>
        <v/>
      </c>
      <c r="N439" s="287" t="str">
        <f t="shared" si="82"/>
        <v/>
      </c>
      <c r="O439" s="287" t="str">
        <f t="shared" si="83"/>
        <v/>
      </c>
      <c r="P439" s="293"/>
      <c r="Q439" s="285" t="str">
        <f t="shared" si="84"/>
        <v/>
      </c>
      <c r="R439" s="284" t="s">
        <v>291</v>
      </c>
      <c r="S439" s="292"/>
      <c r="AD439" s="3">
        <v>1</v>
      </c>
    </row>
    <row r="440" spans="1:30" ht="21" customHeight="1">
      <c r="A440" s="2"/>
      <c r="B440" s="294">
        <v>427</v>
      </c>
      <c r="C440" s="290"/>
      <c r="D440" s="289" t="str">
        <f t="shared" si="78"/>
        <v/>
      </c>
      <c r="E440" s="288" t="str" cm="1">
        <f t="array" ref="E440">IF(L440="","",IFERROR(_xlfn.TEXTJOIN(" • ",TRUE,_xlfn.UNIQUE(_xlfn._xlws.FILTER("⚠ "&amp;S14:S474,(Q14:Q474&lt;&gt;"")*ISNUMBER(SEARCH(" "&amp;Q14:Q474&amp;" "," "&amp;L440&amp;" "))))),""))</f>
        <v/>
      </c>
      <c r="F440" s="287" t="str">
        <f t="shared" si="85"/>
        <v/>
      </c>
      <c r="G440" s="287" t="str">
        <f t="shared" si="86"/>
        <v/>
      </c>
      <c r="H440" s="287" t="str">
        <f t="shared" si="87"/>
        <v/>
      </c>
      <c r="I440" s="287" t="str">
        <f t="shared" si="79"/>
        <v/>
      </c>
      <c r="J440" s="287" t="str">
        <f t="shared" si="80"/>
        <v/>
      </c>
      <c r="K440" s="287" t="str">
        <f t="shared" si="88"/>
        <v/>
      </c>
      <c r="L440" s="287" t="str">
        <f t="shared" si="81"/>
        <v/>
      </c>
      <c r="M440" s="287" t="str">
        <f t="shared" si="89"/>
        <v/>
      </c>
      <c r="N440" s="287" t="str">
        <f t="shared" si="82"/>
        <v/>
      </c>
      <c r="O440" s="287" t="str">
        <f t="shared" si="83"/>
        <v/>
      </c>
      <c r="P440" s="293"/>
      <c r="Q440" s="285" t="str">
        <f t="shared" si="84"/>
        <v/>
      </c>
      <c r="R440" s="284" t="s">
        <v>291</v>
      </c>
      <c r="S440" s="292"/>
      <c r="AD440" s="3">
        <v>1</v>
      </c>
    </row>
    <row r="441" spans="1:30" ht="21" customHeight="1">
      <c r="A441" s="2"/>
      <c r="B441" s="294">
        <v>428</v>
      </c>
      <c r="C441" s="290"/>
      <c r="D441" s="289" t="str">
        <f t="shared" si="78"/>
        <v/>
      </c>
      <c r="E441" s="288" t="str" cm="1">
        <f t="array" ref="E441">IF(L441="","",IFERROR(_xlfn.TEXTJOIN(" • ",TRUE,_xlfn.UNIQUE(_xlfn._xlws.FILTER("⚠ "&amp;S14:S474,(Q14:Q474&lt;&gt;"")*ISNUMBER(SEARCH(" "&amp;Q14:Q474&amp;" "," "&amp;L441&amp;" "))))),""))</f>
        <v/>
      </c>
      <c r="F441" s="287" t="str">
        <f t="shared" si="85"/>
        <v/>
      </c>
      <c r="G441" s="287" t="str">
        <f t="shared" si="86"/>
        <v/>
      </c>
      <c r="H441" s="287" t="str">
        <f t="shared" si="87"/>
        <v/>
      </c>
      <c r="I441" s="287" t="str">
        <f t="shared" si="79"/>
        <v/>
      </c>
      <c r="J441" s="287" t="str">
        <f t="shared" si="80"/>
        <v/>
      </c>
      <c r="K441" s="287" t="str">
        <f t="shared" si="88"/>
        <v/>
      </c>
      <c r="L441" s="287" t="str">
        <f t="shared" si="81"/>
        <v/>
      </c>
      <c r="M441" s="287" t="str">
        <f t="shared" si="89"/>
        <v/>
      </c>
      <c r="N441" s="287" t="str">
        <f t="shared" si="82"/>
        <v/>
      </c>
      <c r="O441" s="287" t="str">
        <f t="shared" si="83"/>
        <v/>
      </c>
      <c r="P441" s="293"/>
      <c r="Q441" s="285" t="str">
        <f t="shared" si="84"/>
        <v/>
      </c>
      <c r="R441" s="284" t="s">
        <v>291</v>
      </c>
      <c r="S441" s="292"/>
      <c r="AD441" s="3">
        <v>1</v>
      </c>
    </row>
    <row r="442" spans="1:30" ht="21" customHeight="1">
      <c r="A442" s="2"/>
      <c r="B442" s="294">
        <v>429</v>
      </c>
      <c r="C442" s="290"/>
      <c r="D442" s="289" t="str">
        <f t="shared" si="78"/>
        <v/>
      </c>
      <c r="E442" s="288" t="str" cm="1">
        <f t="array" ref="E442">IF(L442="","",IFERROR(_xlfn.TEXTJOIN(" • ",TRUE,_xlfn.UNIQUE(_xlfn._xlws.FILTER("⚠ "&amp;S14:S474,(Q14:Q474&lt;&gt;"")*ISNUMBER(SEARCH(" "&amp;Q14:Q474&amp;" "," "&amp;L442&amp;" "))))),""))</f>
        <v/>
      </c>
      <c r="F442" s="287" t="str">
        <f t="shared" si="85"/>
        <v/>
      </c>
      <c r="G442" s="287" t="str">
        <f t="shared" si="86"/>
        <v/>
      </c>
      <c r="H442" s="287" t="str">
        <f t="shared" si="87"/>
        <v/>
      </c>
      <c r="I442" s="287" t="str">
        <f t="shared" si="79"/>
        <v/>
      </c>
      <c r="J442" s="287" t="str">
        <f t="shared" si="80"/>
        <v/>
      </c>
      <c r="K442" s="287" t="str">
        <f t="shared" si="88"/>
        <v/>
      </c>
      <c r="L442" s="287" t="str">
        <f t="shared" si="81"/>
        <v/>
      </c>
      <c r="M442" s="287" t="str">
        <f t="shared" si="89"/>
        <v/>
      </c>
      <c r="N442" s="287" t="str">
        <f t="shared" si="82"/>
        <v/>
      </c>
      <c r="O442" s="287" t="str">
        <f t="shared" si="83"/>
        <v/>
      </c>
      <c r="P442" s="293"/>
      <c r="Q442" s="285" t="str">
        <f t="shared" si="84"/>
        <v/>
      </c>
      <c r="R442" s="284" t="s">
        <v>291</v>
      </c>
      <c r="S442" s="292"/>
      <c r="AD442" s="3">
        <v>1</v>
      </c>
    </row>
    <row r="443" spans="1:30" ht="21" customHeight="1">
      <c r="A443" s="2"/>
      <c r="B443" s="294">
        <v>430</v>
      </c>
      <c r="C443" s="290"/>
      <c r="D443" s="289" t="str">
        <f t="shared" si="78"/>
        <v/>
      </c>
      <c r="E443" s="288" t="str" cm="1">
        <f t="array" ref="E443">IF(L443="","",IFERROR(_xlfn.TEXTJOIN(" • ",TRUE,_xlfn.UNIQUE(_xlfn._xlws.FILTER("⚠ "&amp;S14:S474,(Q14:Q474&lt;&gt;"")*ISNUMBER(SEARCH(" "&amp;Q14:Q474&amp;" "," "&amp;L443&amp;" "))))),""))</f>
        <v/>
      </c>
      <c r="F443" s="287" t="str">
        <f t="shared" si="85"/>
        <v/>
      </c>
      <c r="G443" s="287" t="str">
        <f t="shared" si="86"/>
        <v/>
      </c>
      <c r="H443" s="287" t="str">
        <f t="shared" si="87"/>
        <v/>
      </c>
      <c r="I443" s="287" t="str">
        <f t="shared" si="79"/>
        <v/>
      </c>
      <c r="J443" s="287" t="str">
        <f t="shared" si="80"/>
        <v/>
      </c>
      <c r="K443" s="287" t="str">
        <f t="shared" si="88"/>
        <v/>
      </c>
      <c r="L443" s="287" t="str">
        <f t="shared" si="81"/>
        <v/>
      </c>
      <c r="M443" s="287" t="str">
        <f t="shared" si="89"/>
        <v/>
      </c>
      <c r="N443" s="287" t="str">
        <f t="shared" si="82"/>
        <v/>
      </c>
      <c r="O443" s="287" t="str">
        <f t="shared" si="83"/>
        <v/>
      </c>
      <c r="P443" s="293"/>
      <c r="Q443" s="285" t="str">
        <f t="shared" si="84"/>
        <v/>
      </c>
      <c r="R443" s="284" t="s">
        <v>291</v>
      </c>
      <c r="S443" s="292"/>
      <c r="AD443" s="3">
        <v>1</v>
      </c>
    </row>
    <row r="444" spans="1:30" ht="21" customHeight="1">
      <c r="A444" s="2"/>
      <c r="B444" s="294">
        <v>431</v>
      </c>
      <c r="C444" s="290"/>
      <c r="D444" s="289" t="str">
        <f t="shared" si="78"/>
        <v/>
      </c>
      <c r="E444" s="288" t="str" cm="1">
        <f t="array" ref="E444">IF(L444="","",IFERROR(_xlfn.TEXTJOIN(" • ",TRUE,_xlfn.UNIQUE(_xlfn._xlws.FILTER("⚠ "&amp;S14:S474,(Q14:Q474&lt;&gt;"")*ISNUMBER(SEARCH(" "&amp;Q14:Q474&amp;" "," "&amp;L444&amp;" "))))),""))</f>
        <v/>
      </c>
      <c r="F444" s="287" t="str">
        <f t="shared" si="85"/>
        <v/>
      </c>
      <c r="G444" s="287" t="str">
        <f t="shared" si="86"/>
        <v/>
      </c>
      <c r="H444" s="287" t="str">
        <f t="shared" si="87"/>
        <v/>
      </c>
      <c r="I444" s="287" t="str">
        <f t="shared" si="79"/>
        <v/>
      </c>
      <c r="J444" s="287" t="str">
        <f t="shared" si="80"/>
        <v/>
      </c>
      <c r="K444" s="287" t="str">
        <f t="shared" si="88"/>
        <v/>
      </c>
      <c r="L444" s="287" t="str">
        <f t="shared" si="81"/>
        <v/>
      </c>
      <c r="M444" s="287" t="str">
        <f t="shared" si="89"/>
        <v/>
      </c>
      <c r="N444" s="287" t="str">
        <f t="shared" si="82"/>
        <v/>
      </c>
      <c r="O444" s="287" t="str">
        <f t="shared" si="83"/>
        <v/>
      </c>
      <c r="P444" s="293"/>
      <c r="Q444" s="285" t="str">
        <f t="shared" si="84"/>
        <v/>
      </c>
      <c r="R444" s="284" t="s">
        <v>291</v>
      </c>
      <c r="S444" s="292"/>
      <c r="AD444" s="3">
        <v>1</v>
      </c>
    </row>
    <row r="445" spans="1:30" ht="21" customHeight="1">
      <c r="A445" s="2"/>
      <c r="B445" s="294">
        <v>432</v>
      </c>
      <c r="C445" s="290"/>
      <c r="D445" s="289" t="str">
        <f t="shared" si="78"/>
        <v/>
      </c>
      <c r="E445" s="288" t="str" cm="1">
        <f t="array" ref="E445">IF(L445="","",IFERROR(_xlfn.TEXTJOIN(" • ",TRUE,_xlfn.UNIQUE(_xlfn._xlws.FILTER("⚠ "&amp;S14:S474,(Q14:Q474&lt;&gt;"")*ISNUMBER(SEARCH(" "&amp;Q14:Q474&amp;" "," "&amp;L445&amp;" "))))),""))</f>
        <v/>
      </c>
      <c r="F445" s="287" t="str">
        <f t="shared" si="85"/>
        <v/>
      </c>
      <c r="G445" s="287" t="str">
        <f t="shared" si="86"/>
        <v/>
      </c>
      <c r="H445" s="287" t="str">
        <f t="shared" si="87"/>
        <v/>
      </c>
      <c r="I445" s="287" t="str">
        <f t="shared" si="79"/>
        <v/>
      </c>
      <c r="J445" s="287" t="str">
        <f t="shared" si="80"/>
        <v/>
      </c>
      <c r="K445" s="287" t="str">
        <f t="shared" si="88"/>
        <v/>
      </c>
      <c r="L445" s="287" t="str">
        <f t="shared" si="81"/>
        <v/>
      </c>
      <c r="M445" s="287" t="str">
        <f t="shared" si="89"/>
        <v/>
      </c>
      <c r="N445" s="287" t="str">
        <f t="shared" si="82"/>
        <v/>
      </c>
      <c r="O445" s="287" t="str">
        <f t="shared" si="83"/>
        <v/>
      </c>
      <c r="P445" s="293"/>
      <c r="Q445" s="285" t="str">
        <f t="shared" si="84"/>
        <v/>
      </c>
      <c r="R445" s="284" t="s">
        <v>291</v>
      </c>
      <c r="S445" s="292"/>
      <c r="AD445" s="3">
        <v>1</v>
      </c>
    </row>
    <row r="446" spans="1:30" ht="21" customHeight="1">
      <c r="A446" s="2"/>
      <c r="B446" s="294">
        <v>433</v>
      </c>
      <c r="C446" s="290"/>
      <c r="D446" s="289" t="str">
        <f t="shared" si="78"/>
        <v/>
      </c>
      <c r="E446" s="288" t="str" cm="1">
        <f t="array" ref="E446">IF(L446="","",IFERROR(_xlfn.TEXTJOIN(" • ",TRUE,_xlfn.UNIQUE(_xlfn._xlws.FILTER("⚠ "&amp;S14:S474,(Q14:Q474&lt;&gt;"")*ISNUMBER(SEARCH(" "&amp;Q14:Q474&amp;" "," "&amp;L446&amp;" "))))),""))</f>
        <v/>
      </c>
      <c r="F446" s="287" t="str">
        <f t="shared" si="85"/>
        <v/>
      </c>
      <c r="G446" s="287" t="str">
        <f t="shared" si="86"/>
        <v/>
      </c>
      <c r="H446" s="287" t="str">
        <f t="shared" si="87"/>
        <v/>
      </c>
      <c r="I446" s="287" t="str">
        <f t="shared" si="79"/>
        <v/>
      </c>
      <c r="J446" s="287" t="str">
        <f t="shared" si="80"/>
        <v/>
      </c>
      <c r="K446" s="287" t="str">
        <f t="shared" si="88"/>
        <v/>
      </c>
      <c r="L446" s="287" t="str">
        <f t="shared" si="81"/>
        <v/>
      </c>
      <c r="M446" s="287" t="str">
        <f t="shared" si="89"/>
        <v/>
      </c>
      <c r="N446" s="287" t="str">
        <f t="shared" si="82"/>
        <v/>
      </c>
      <c r="O446" s="287" t="str">
        <f t="shared" si="83"/>
        <v/>
      </c>
      <c r="P446" s="293"/>
      <c r="Q446" s="285" t="str">
        <f t="shared" si="84"/>
        <v/>
      </c>
      <c r="R446" s="284" t="s">
        <v>291</v>
      </c>
      <c r="S446" s="292"/>
      <c r="AD446" s="3">
        <v>1</v>
      </c>
    </row>
    <row r="447" spans="1:30" ht="21" customHeight="1">
      <c r="A447" s="2"/>
      <c r="B447" s="294">
        <v>434</v>
      </c>
      <c r="C447" s="290"/>
      <c r="D447" s="289" t="str">
        <f t="shared" si="78"/>
        <v/>
      </c>
      <c r="E447" s="288" t="str" cm="1">
        <f t="array" ref="E447">IF(L447="","",IFERROR(_xlfn.TEXTJOIN(" • ",TRUE,_xlfn.UNIQUE(_xlfn._xlws.FILTER("⚠ "&amp;S14:S474,(Q14:Q474&lt;&gt;"")*ISNUMBER(SEARCH(" "&amp;Q14:Q474&amp;" "," "&amp;L447&amp;" "))))),""))</f>
        <v/>
      </c>
      <c r="F447" s="287" t="str">
        <f t="shared" si="85"/>
        <v/>
      </c>
      <c r="G447" s="287" t="str">
        <f t="shared" si="86"/>
        <v/>
      </c>
      <c r="H447" s="287" t="str">
        <f t="shared" si="87"/>
        <v/>
      </c>
      <c r="I447" s="287" t="str">
        <f t="shared" si="79"/>
        <v/>
      </c>
      <c r="J447" s="287" t="str">
        <f t="shared" si="80"/>
        <v/>
      </c>
      <c r="K447" s="287" t="str">
        <f t="shared" si="88"/>
        <v/>
      </c>
      <c r="L447" s="287" t="str">
        <f t="shared" si="81"/>
        <v/>
      </c>
      <c r="M447" s="287" t="str">
        <f t="shared" si="89"/>
        <v/>
      </c>
      <c r="N447" s="287" t="str">
        <f t="shared" si="82"/>
        <v/>
      </c>
      <c r="O447" s="287" t="str">
        <f t="shared" si="83"/>
        <v/>
      </c>
      <c r="P447" s="293"/>
      <c r="Q447" s="285" t="str">
        <f t="shared" si="84"/>
        <v/>
      </c>
      <c r="R447" s="284" t="s">
        <v>291</v>
      </c>
      <c r="S447" s="292"/>
      <c r="AD447" s="3">
        <v>1</v>
      </c>
    </row>
    <row r="448" spans="1:30" ht="21" customHeight="1">
      <c r="A448" s="2"/>
      <c r="B448" s="294">
        <v>435</v>
      </c>
      <c r="C448" s="290"/>
      <c r="D448" s="289" t="str">
        <f t="shared" si="78"/>
        <v/>
      </c>
      <c r="E448" s="288" t="str" cm="1">
        <f t="array" ref="E448">IF(L448="","",IFERROR(_xlfn.TEXTJOIN(" • ",TRUE,_xlfn.UNIQUE(_xlfn._xlws.FILTER("⚠ "&amp;S14:S474,(Q14:Q474&lt;&gt;"")*ISNUMBER(SEARCH(" "&amp;Q14:Q474&amp;" "," "&amp;L448&amp;" "))))),""))</f>
        <v/>
      </c>
      <c r="F448" s="287" t="str">
        <f t="shared" si="85"/>
        <v/>
      </c>
      <c r="G448" s="287" t="str">
        <f t="shared" si="86"/>
        <v/>
      </c>
      <c r="H448" s="287" t="str">
        <f t="shared" si="87"/>
        <v/>
      </c>
      <c r="I448" s="287" t="str">
        <f t="shared" si="79"/>
        <v/>
      </c>
      <c r="J448" s="287" t="str">
        <f t="shared" si="80"/>
        <v/>
      </c>
      <c r="K448" s="287" t="str">
        <f t="shared" si="88"/>
        <v/>
      </c>
      <c r="L448" s="287" t="str">
        <f t="shared" si="81"/>
        <v/>
      </c>
      <c r="M448" s="287" t="str">
        <f t="shared" si="89"/>
        <v/>
      </c>
      <c r="N448" s="287" t="str">
        <f t="shared" si="82"/>
        <v/>
      </c>
      <c r="O448" s="287" t="str">
        <f t="shared" si="83"/>
        <v/>
      </c>
      <c r="P448" s="293"/>
      <c r="Q448" s="285" t="str">
        <f t="shared" si="84"/>
        <v/>
      </c>
      <c r="R448" s="284" t="s">
        <v>291</v>
      </c>
      <c r="S448" s="292"/>
      <c r="AD448" s="3">
        <v>1</v>
      </c>
    </row>
    <row r="449" spans="1:30" ht="21" customHeight="1">
      <c r="A449" s="2"/>
      <c r="B449" s="294">
        <v>436</v>
      </c>
      <c r="C449" s="290"/>
      <c r="D449" s="289" t="str">
        <f t="shared" si="78"/>
        <v/>
      </c>
      <c r="E449" s="288" t="str" cm="1">
        <f t="array" ref="E449">IF(L449="","",IFERROR(_xlfn.TEXTJOIN(" • ",TRUE,_xlfn.UNIQUE(_xlfn._xlws.FILTER("⚠ "&amp;S14:S474,(Q14:Q474&lt;&gt;"")*ISNUMBER(SEARCH(" "&amp;Q14:Q474&amp;" "," "&amp;L449&amp;" "))))),""))</f>
        <v/>
      </c>
      <c r="F449" s="287" t="str">
        <f t="shared" si="85"/>
        <v/>
      </c>
      <c r="G449" s="287" t="str">
        <f t="shared" si="86"/>
        <v/>
      </c>
      <c r="H449" s="287" t="str">
        <f t="shared" si="87"/>
        <v/>
      </c>
      <c r="I449" s="287" t="str">
        <f t="shared" si="79"/>
        <v/>
      </c>
      <c r="J449" s="287" t="str">
        <f t="shared" si="80"/>
        <v/>
      </c>
      <c r="K449" s="287" t="str">
        <f t="shared" si="88"/>
        <v/>
      </c>
      <c r="L449" s="287" t="str">
        <f t="shared" si="81"/>
        <v/>
      </c>
      <c r="M449" s="287" t="str">
        <f t="shared" si="89"/>
        <v/>
      </c>
      <c r="N449" s="287" t="str">
        <f t="shared" si="82"/>
        <v/>
      </c>
      <c r="O449" s="287" t="str">
        <f t="shared" si="83"/>
        <v/>
      </c>
      <c r="P449" s="293"/>
      <c r="Q449" s="285" t="str">
        <f t="shared" si="84"/>
        <v/>
      </c>
      <c r="R449" s="284" t="s">
        <v>291</v>
      </c>
      <c r="S449" s="292"/>
      <c r="AD449" s="3">
        <v>1</v>
      </c>
    </row>
    <row r="450" spans="1:30" ht="21" customHeight="1">
      <c r="A450" s="2"/>
      <c r="B450" s="294">
        <v>437</v>
      </c>
      <c r="C450" s="290"/>
      <c r="D450" s="289" t="str">
        <f t="shared" si="78"/>
        <v/>
      </c>
      <c r="E450" s="288" t="str" cm="1">
        <f t="array" ref="E450">IF(L450="","",IFERROR(_xlfn.TEXTJOIN(" • ",TRUE,_xlfn.UNIQUE(_xlfn._xlws.FILTER("⚠ "&amp;S14:S474,(Q14:Q474&lt;&gt;"")*ISNUMBER(SEARCH(" "&amp;Q14:Q474&amp;" "," "&amp;L450&amp;" "))))),""))</f>
        <v/>
      </c>
      <c r="F450" s="287" t="str">
        <f t="shared" si="85"/>
        <v/>
      </c>
      <c r="G450" s="287" t="str">
        <f t="shared" si="86"/>
        <v/>
      </c>
      <c r="H450" s="287" t="str">
        <f t="shared" si="87"/>
        <v/>
      </c>
      <c r="I450" s="287" t="str">
        <f t="shared" si="79"/>
        <v/>
      </c>
      <c r="J450" s="287" t="str">
        <f t="shared" si="80"/>
        <v/>
      </c>
      <c r="K450" s="287" t="str">
        <f t="shared" si="88"/>
        <v/>
      </c>
      <c r="L450" s="287" t="str">
        <f t="shared" si="81"/>
        <v/>
      </c>
      <c r="M450" s="287" t="str">
        <f t="shared" si="89"/>
        <v/>
      </c>
      <c r="N450" s="287" t="str">
        <f t="shared" si="82"/>
        <v/>
      </c>
      <c r="O450" s="287" t="str">
        <f t="shared" si="83"/>
        <v/>
      </c>
      <c r="P450" s="293"/>
      <c r="Q450" s="285" t="str">
        <f t="shared" si="84"/>
        <v/>
      </c>
      <c r="R450" s="284" t="s">
        <v>291</v>
      </c>
      <c r="S450" s="292"/>
      <c r="AD450" s="3">
        <v>1</v>
      </c>
    </row>
    <row r="451" spans="1:30" ht="21" customHeight="1">
      <c r="A451" s="2"/>
      <c r="B451" s="294">
        <v>438</v>
      </c>
      <c r="C451" s="290"/>
      <c r="D451" s="289" t="str">
        <f t="shared" si="78"/>
        <v/>
      </c>
      <c r="E451" s="288" t="str" cm="1">
        <f t="array" ref="E451">IF(L451="","",IFERROR(_xlfn.TEXTJOIN(" • ",TRUE,_xlfn.UNIQUE(_xlfn._xlws.FILTER("⚠ "&amp;S14:S474,(Q14:Q474&lt;&gt;"")*ISNUMBER(SEARCH(" "&amp;Q14:Q474&amp;" "," "&amp;L451&amp;" "))))),""))</f>
        <v/>
      </c>
      <c r="F451" s="287" t="str">
        <f t="shared" si="85"/>
        <v/>
      </c>
      <c r="G451" s="287" t="str">
        <f t="shared" si="86"/>
        <v/>
      </c>
      <c r="H451" s="287" t="str">
        <f t="shared" si="87"/>
        <v/>
      </c>
      <c r="I451" s="287" t="str">
        <f t="shared" si="79"/>
        <v/>
      </c>
      <c r="J451" s="287" t="str">
        <f t="shared" si="80"/>
        <v/>
      </c>
      <c r="K451" s="287" t="str">
        <f t="shared" si="88"/>
        <v/>
      </c>
      <c r="L451" s="287" t="str">
        <f t="shared" si="81"/>
        <v/>
      </c>
      <c r="M451" s="287" t="str">
        <f t="shared" si="89"/>
        <v/>
      </c>
      <c r="N451" s="287" t="str">
        <f t="shared" si="82"/>
        <v/>
      </c>
      <c r="O451" s="287" t="str">
        <f t="shared" si="83"/>
        <v/>
      </c>
      <c r="P451" s="293"/>
      <c r="Q451" s="285" t="str">
        <f t="shared" si="84"/>
        <v/>
      </c>
      <c r="R451" s="284" t="s">
        <v>291</v>
      </c>
      <c r="S451" s="292"/>
      <c r="AD451" s="3">
        <v>1</v>
      </c>
    </row>
    <row r="452" spans="1:30" ht="21" customHeight="1">
      <c r="A452" s="2"/>
      <c r="B452" s="294">
        <v>439</v>
      </c>
      <c r="C452" s="290"/>
      <c r="D452" s="289" t="str">
        <f t="shared" si="78"/>
        <v/>
      </c>
      <c r="E452" s="288" t="str" cm="1">
        <f t="array" ref="E452">IF(L452="","",IFERROR(_xlfn.TEXTJOIN(" • ",TRUE,_xlfn.UNIQUE(_xlfn._xlws.FILTER("⚠ "&amp;S14:S474,(Q14:Q474&lt;&gt;"")*ISNUMBER(SEARCH(" "&amp;Q14:Q474&amp;" "," "&amp;L452&amp;" "))))),""))</f>
        <v/>
      </c>
      <c r="F452" s="287" t="str">
        <f t="shared" si="85"/>
        <v/>
      </c>
      <c r="G452" s="287" t="str">
        <f t="shared" si="86"/>
        <v/>
      </c>
      <c r="H452" s="287" t="str">
        <f t="shared" si="87"/>
        <v/>
      </c>
      <c r="I452" s="287" t="str">
        <f t="shared" si="79"/>
        <v/>
      </c>
      <c r="J452" s="287" t="str">
        <f t="shared" si="80"/>
        <v/>
      </c>
      <c r="K452" s="287" t="str">
        <f t="shared" si="88"/>
        <v/>
      </c>
      <c r="L452" s="287" t="str">
        <f t="shared" si="81"/>
        <v/>
      </c>
      <c r="M452" s="287" t="str">
        <f t="shared" si="89"/>
        <v/>
      </c>
      <c r="N452" s="287" t="str">
        <f t="shared" si="82"/>
        <v/>
      </c>
      <c r="O452" s="287" t="str">
        <f t="shared" si="83"/>
        <v/>
      </c>
      <c r="P452" s="293"/>
      <c r="Q452" s="285" t="str">
        <f t="shared" si="84"/>
        <v/>
      </c>
      <c r="R452" s="284" t="s">
        <v>291</v>
      </c>
      <c r="S452" s="292"/>
      <c r="AD452" s="3">
        <v>1</v>
      </c>
    </row>
    <row r="453" spans="1:30" ht="21" customHeight="1">
      <c r="A453" s="2"/>
      <c r="B453" s="294">
        <v>440</v>
      </c>
      <c r="C453" s="290"/>
      <c r="D453" s="289" t="str">
        <f t="shared" si="78"/>
        <v/>
      </c>
      <c r="E453" s="288" t="str" cm="1">
        <f t="array" ref="E453">IF(L453="","",IFERROR(_xlfn.TEXTJOIN(" • ",TRUE,_xlfn.UNIQUE(_xlfn._xlws.FILTER("⚠ "&amp;S14:S474,(Q14:Q474&lt;&gt;"")*ISNUMBER(SEARCH(" "&amp;Q14:Q474&amp;" "," "&amp;L453&amp;" "))))),""))</f>
        <v/>
      </c>
      <c r="F453" s="287" t="str">
        <f t="shared" si="85"/>
        <v/>
      </c>
      <c r="G453" s="287" t="str">
        <f t="shared" si="86"/>
        <v/>
      </c>
      <c r="H453" s="287" t="str">
        <f t="shared" si="87"/>
        <v/>
      </c>
      <c r="I453" s="287" t="str">
        <f t="shared" si="79"/>
        <v/>
      </c>
      <c r="J453" s="287" t="str">
        <f t="shared" si="80"/>
        <v/>
      </c>
      <c r="K453" s="287" t="str">
        <f t="shared" si="88"/>
        <v/>
      </c>
      <c r="L453" s="287" t="str">
        <f t="shared" si="81"/>
        <v/>
      </c>
      <c r="M453" s="287" t="str">
        <f t="shared" si="89"/>
        <v/>
      </c>
      <c r="N453" s="287" t="str">
        <f t="shared" si="82"/>
        <v/>
      </c>
      <c r="O453" s="287" t="str">
        <f t="shared" si="83"/>
        <v/>
      </c>
      <c r="P453" s="293"/>
      <c r="Q453" s="285" t="str">
        <f t="shared" si="84"/>
        <v/>
      </c>
      <c r="R453" s="284" t="s">
        <v>291</v>
      </c>
      <c r="S453" s="292"/>
      <c r="AD453" s="3">
        <v>1</v>
      </c>
    </row>
    <row r="454" spans="1:30" ht="21" customHeight="1">
      <c r="A454" s="2"/>
      <c r="B454" s="294">
        <v>441</v>
      </c>
      <c r="C454" s="290"/>
      <c r="D454" s="289" t="str">
        <f t="shared" si="78"/>
        <v/>
      </c>
      <c r="E454" s="288" t="str" cm="1">
        <f t="array" ref="E454">IF(L454="","",IFERROR(_xlfn.TEXTJOIN(" • ",TRUE,_xlfn.UNIQUE(_xlfn._xlws.FILTER("⚠ "&amp;S14:S474,(Q14:Q474&lt;&gt;"")*ISNUMBER(SEARCH(" "&amp;Q14:Q474&amp;" "," "&amp;L454&amp;" "))))),""))</f>
        <v/>
      </c>
      <c r="F454" s="287" t="str">
        <f t="shared" si="85"/>
        <v/>
      </c>
      <c r="G454" s="287" t="str">
        <f t="shared" si="86"/>
        <v/>
      </c>
      <c r="H454" s="287" t="str">
        <f t="shared" si="87"/>
        <v/>
      </c>
      <c r="I454" s="287" t="str">
        <f t="shared" si="79"/>
        <v/>
      </c>
      <c r="J454" s="287" t="str">
        <f t="shared" si="80"/>
        <v/>
      </c>
      <c r="K454" s="287" t="str">
        <f t="shared" si="88"/>
        <v/>
      </c>
      <c r="L454" s="287" t="str">
        <f t="shared" si="81"/>
        <v/>
      </c>
      <c r="M454" s="287" t="str">
        <f t="shared" si="89"/>
        <v/>
      </c>
      <c r="N454" s="287" t="str">
        <f t="shared" si="82"/>
        <v/>
      </c>
      <c r="O454" s="287" t="str">
        <f t="shared" si="83"/>
        <v/>
      </c>
      <c r="P454" s="293"/>
      <c r="Q454" s="285" t="str">
        <f t="shared" si="84"/>
        <v/>
      </c>
      <c r="R454" s="284" t="s">
        <v>291</v>
      </c>
      <c r="S454" s="292"/>
      <c r="AD454" s="3">
        <v>1</v>
      </c>
    </row>
    <row r="455" spans="1:30" ht="21" customHeight="1">
      <c r="A455" s="2"/>
      <c r="B455" s="294">
        <v>442</v>
      </c>
      <c r="C455" s="290"/>
      <c r="D455" s="289" t="str">
        <f t="shared" si="78"/>
        <v/>
      </c>
      <c r="E455" s="288" t="str" cm="1">
        <f t="array" ref="E455">IF(L455="","",IFERROR(_xlfn.TEXTJOIN(" • ",TRUE,_xlfn.UNIQUE(_xlfn._xlws.FILTER("⚠ "&amp;S14:S474,(Q14:Q474&lt;&gt;"")*ISNUMBER(SEARCH(" "&amp;Q14:Q474&amp;" "," "&amp;L455&amp;" "))))),""))</f>
        <v/>
      </c>
      <c r="F455" s="287" t="str">
        <f t="shared" si="85"/>
        <v/>
      </c>
      <c r="G455" s="287" t="str">
        <f t="shared" si="86"/>
        <v/>
      </c>
      <c r="H455" s="287" t="str">
        <f t="shared" si="87"/>
        <v/>
      </c>
      <c r="I455" s="287" t="str">
        <f t="shared" si="79"/>
        <v/>
      </c>
      <c r="J455" s="287" t="str">
        <f t="shared" si="80"/>
        <v/>
      </c>
      <c r="K455" s="287" t="str">
        <f t="shared" si="88"/>
        <v/>
      </c>
      <c r="L455" s="287" t="str">
        <f t="shared" si="81"/>
        <v/>
      </c>
      <c r="M455" s="287" t="str">
        <f t="shared" si="89"/>
        <v/>
      </c>
      <c r="N455" s="287" t="str">
        <f t="shared" si="82"/>
        <v/>
      </c>
      <c r="O455" s="287" t="str">
        <f t="shared" si="83"/>
        <v/>
      </c>
      <c r="P455" s="293"/>
      <c r="Q455" s="285" t="str">
        <f t="shared" si="84"/>
        <v/>
      </c>
      <c r="R455" s="284" t="s">
        <v>291</v>
      </c>
      <c r="S455" s="292"/>
      <c r="AD455" s="3">
        <v>1</v>
      </c>
    </row>
    <row r="456" spans="1:30" ht="21" customHeight="1">
      <c r="A456" s="2"/>
      <c r="B456" s="294">
        <v>443</v>
      </c>
      <c r="C456" s="290"/>
      <c r="D456" s="289" t="str">
        <f t="shared" si="78"/>
        <v/>
      </c>
      <c r="E456" s="288" t="str" cm="1">
        <f t="array" ref="E456">IF(L456="","",IFERROR(_xlfn.TEXTJOIN(" • ",TRUE,_xlfn.UNIQUE(_xlfn._xlws.FILTER("⚠ "&amp;S14:S474,(Q14:Q474&lt;&gt;"")*ISNUMBER(SEARCH(" "&amp;Q14:Q474&amp;" "," "&amp;L456&amp;" "))))),""))</f>
        <v/>
      </c>
      <c r="F456" s="287" t="str">
        <f t="shared" si="85"/>
        <v/>
      </c>
      <c r="G456" s="287" t="str">
        <f t="shared" si="86"/>
        <v/>
      </c>
      <c r="H456" s="287" t="str">
        <f t="shared" si="87"/>
        <v/>
      </c>
      <c r="I456" s="287" t="str">
        <f t="shared" si="79"/>
        <v/>
      </c>
      <c r="J456" s="287" t="str">
        <f t="shared" si="80"/>
        <v/>
      </c>
      <c r="K456" s="287" t="str">
        <f t="shared" si="88"/>
        <v/>
      </c>
      <c r="L456" s="287" t="str">
        <f t="shared" si="81"/>
        <v/>
      </c>
      <c r="M456" s="287" t="str">
        <f t="shared" si="89"/>
        <v/>
      </c>
      <c r="N456" s="287" t="str">
        <f t="shared" si="82"/>
        <v/>
      </c>
      <c r="O456" s="287" t="str">
        <f t="shared" si="83"/>
        <v/>
      </c>
      <c r="P456" s="293"/>
      <c r="Q456" s="285" t="str">
        <f t="shared" si="84"/>
        <v/>
      </c>
      <c r="R456" s="284" t="s">
        <v>291</v>
      </c>
      <c r="S456" s="292"/>
      <c r="AD456" s="3">
        <v>1</v>
      </c>
    </row>
    <row r="457" spans="1:30" ht="21" customHeight="1">
      <c r="A457" s="2"/>
      <c r="B457" s="294">
        <v>444</v>
      </c>
      <c r="C457" s="290"/>
      <c r="D457" s="289" t="str">
        <f t="shared" si="78"/>
        <v/>
      </c>
      <c r="E457" s="288" t="str" cm="1">
        <f t="array" ref="E457">IF(L457="","",IFERROR(_xlfn.TEXTJOIN(" • ",TRUE,_xlfn.UNIQUE(_xlfn._xlws.FILTER("⚠ "&amp;S14:S474,(Q14:Q474&lt;&gt;"")*ISNUMBER(SEARCH(" "&amp;Q14:Q474&amp;" "," "&amp;L457&amp;" "))))),""))</f>
        <v/>
      </c>
      <c r="F457" s="287" t="str">
        <f t="shared" si="85"/>
        <v/>
      </c>
      <c r="G457" s="287" t="str">
        <f t="shared" si="86"/>
        <v/>
      </c>
      <c r="H457" s="287" t="str">
        <f t="shared" si="87"/>
        <v/>
      </c>
      <c r="I457" s="287" t="str">
        <f t="shared" si="79"/>
        <v/>
      </c>
      <c r="J457" s="287" t="str">
        <f t="shared" si="80"/>
        <v/>
      </c>
      <c r="K457" s="287" t="str">
        <f t="shared" si="88"/>
        <v/>
      </c>
      <c r="L457" s="287" t="str">
        <f t="shared" si="81"/>
        <v/>
      </c>
      <c r="M457" s="287" t="str">
        <f t="shared" si="89"/>
        <v/>
      </c>
      <c r="N457" s="287" t="str">
        <f t="shared" si="82"/>
        <v/>
      </c>
      <c r="O457" s="287" t="str">
        <f t="shared" si="83"/>
        <v/>
      </c>
      <c r="P457" s="293"/>
      <c r="Q457" s="285" t="str">
        <f t="shared" si="84"/>
        <v/>
      </c>
      <c r="R457" s="284" t="s">
        <v>291</v>
      </c>
      <c r="S457" s="292"/>
      <c r="AD457" s="3">
        <v>1</v>
      </c>
    </row>
    <row r="458" spans="1:30" ht="21" customHeight="1">
      <c r="A458" s="2"/>
      <c r="B458" s="294">
        <v>445</v>
      </c>
      <c r="C458" s="290"/>
      <c r="D458" s="289" t="str">
        <f t="shared" si="78"/>
        <v/>
      </c>
      <c r="E458" s="288" t="str" cm="1">
        <f t="array" ref="E458">IF(L458="","",IFERROR(_xlfn.TEXTJOIN(" • ",TRUE,_xlfn.UNIQUE(_xlfn._xlws.FILTER("⚠ "&amp;S14:S474,(Q14:Q474&lt;&gt;"")*ISNUMBER(SEARCH(" "&amp;Q14:Q474&amp;" "," "&amp;L458&amp;" "))))),""))</f>
        <v/>
      </c>
      <c r="F458" s="287" t="str">
        <f t="shared" si="85"/>
        <v/>
      </c>
      <c r="G458" s="287" t="str">
        <f t="shared" si="86"/>
        <v/>
      </c>
      <c r="H458" s="287" t="str">
        <f t="shared" si="87"/>
        <v/>
      </c>
      <c r="I458" s="287" t="str">
        <f t="shared" si="79"/>
        <v/>
      </c>
      <c r="J458" s="287" t="str">
        <f t="shared" si="80"/>
        <v/>
      </c>
      <c r="K458" s="287" t="str">
        <f t="shared" si="88"/>
        <v/>
      </c>
      <c r="L458" s="287" t="str">
        <f t="shared" si="81"/>
        <v/>
      </c>
      <c r="M458" s="287" t="str">
        <f t="shared" si="89"/>
        <v/>
      </c>
      <c r="N458" s="287" t="str">
        <f t="shared" si="82"/>
        <v/>
      </c>
      <c r="O458" s="287" t="str">
        <f t="shared" si="83"/>
        <v/>
      </c>
      <c r="P458" s="293"/>
      <c r="Q458" s="285" t="str">
        <f t="shared" si="84"/>
        <v/>
      </c>
      <c r="R458" s="284" t="s">
        <v>291</v>
      </c>
      <c r="S458" s="292"/>
      <c r="AD458" s="3">
        <v>1</v>
      </c>
    </row>
    <row r="459" spans="1:30" ht="21" customHeight="1">
      <c r="A459" s="2"/>
      <c r="B459" s="294">
        <v>446</v>
      </c>
      <c r="C459" s="290"/>
      <c r="D459" s="289" t="str">
        <f t="shared" si="78"/>
        <v/>
      </c>
      <c r="E459" s="288" t="str" cm="1">
        <f t="array" ref="E459">IF(L459="","",IFERROR(_xlfn.TEXTJOIN(" • ",TRUE,_xlfn.UNIQUE(_xlfn._xlws.FILTER("⚠ "&amp;S14:S474,(Q14:Q474&lt;&gt;"")*ISNUMBER(SEARCH(" "&amp;Q14:Q474&amp;" "," "&amp;L459&amp;" "))))),""))</f>
        <v/>
      </c>
      <c r="F459" s="287" t="str">
        <f t="shared" si="85"/>
        <v/>
      </c>
      <c r="G459" s="287" t="str">
        <f t="shared" si="86"/>
        <v/>
      </c>
      <c r="H459" s="287" t="str">
        <f t="shared" si="87"/>
        <v/>
      </c>
      <c r="I459" s="287" t="str">
        <f t="shared" si="79"/>
        <v/>
      </c>
      <c r="J459" s="287" t="str">
        <f t="shared" si="80"/>
        <v/>
      </c>
      <c r="K459" s="287" t="str">
        <f t="shared" si="88"/>
        <v/>
      </c>
      <c r="L459" s="287" t="str">
        <f t="shared" si="81"/>
        <v/>
      </c>
      <c r="M459" s="287" t="str">
        <f t="shared" si="89"/>
        <v/>
      </c>
      <c r="N459" s="287" t="str">
        <f t="shared" si="82"/>
        <v/>
      </c>
      <c r="O459" s="287" t="str">
        <f t="shared" si="83"/>
        <v/>
      </c>
      <c r="P459" s="293"/>
      <c r="Q459" s="285" t="str">
        <f t="shared" si="84"/>
        <v/>
      </c>
      <c r="R459" s="284" t="s">
        <v>291</v>
      </c>
      <c r="S459" s="292"/>
      <c r="AD459" s="3">
        <v>1</v>
      </c>
    </row>
    <row r="460" spans="1:30" ht="21" customHeight="1">
      <c r="A460" s="2"/>
      <c r="B460" s="294">
        <v>447</v>
      </c>
      <c r="C460" s="290"/>
      <c r="D460" s="289" t="str">
        <f t="shared" si="78"/>
        <v/>
      </c>
      <c r="E460" s="288" t="str" cm="1">
        <f t="array" ref="E460">IF(L460="","",IFERROR(_xlfn.TEXTJOIN(" • ",TRUE,_xlfn.UNIQUE(_xlfn._xlws.FILTER("⚠ "&amp;S14:S474,(Q14:Q474&lt;&gt;"")*ISNUMBER(SEARCH(" "&amp;Q14:Q474&amp;" "," "&amp;L460&amp;" "))))),""))</f>
        <v/>
      </c>
      <c r="F460" s="287" t="str">
        <f t="shared" si="85"/>
        <v/>
      </c>
      <c r="G460" s="287" t="str">
        <f t="shared" si="86"/>
        <v/>
      </c>
      <c r="H460" s="287" t="str">
        <f t="shared" si="87"/>
        <v/>
      </c>
      <c r="I460" s="287" t="str">
        <f t="shared" si="79"/>
        <v/>
      </c>
      <c r="J460" s="287" t="str">
        <f t="shared" si="80"/>
        <v/>
      </c>
      <c r="K460" s="287" t="str">
        <f t="shared" si="88"/>
        <v/>
      </c>
      <c r="L460" s="287" t="str">
        <f t="shared" si="81"/>
        <v/>
      </c>
      <c r="M460" s="287" t="str">
        <f t="shared" si="89"/>
        <v/>
      </c>
      <c r="N460" s="287" t="str">
        <f t="shared" si="82"/>
        <v/>
      </c>
      <c r="O460" s="287" t="str">
        <f t="shared" si="83"/>
        <v/>
      </c>
      <c r="P460" s="293"/>
      <c r="Q460" s="285" t="str">
        <f t="shared" si="84"/>
        <v/>
      </c>
      <c r="R460" s="284" t="s">
        <v>291</v>
      </c>
      <c r="S460" s="292"/>
      <c r="AD460" s="3">
        <v>1</v>
      </c>
    </row>
    <row r="461" spans="1:30" ht="21" customHeight="1">
      <c r="A461" s="2"/>
      <c r="B461" s="294">
        <v>448</v>
      </c>
      <c r="C461" s="290"/>
      <c r="D461" s="289" t="str">
        <f t="shared" si="78"/>
        <v/>
      </c>
      <c r="E461" s="288" t="str" cm="1">
        <f t="array" ref="E461">IF(L461="","",IFERROR(_xlfn.TEXTJOIN(" • ",TRUE,_xlfn.UNIQUE(_xlfn._xlws.FILTER("⚠ "&amp;S14:S474,(Q14:Q474&lt;&gt;"")*ISNUMBER(SEARCH(" "&amp;Q14:Q474&amp;" "," "&amp;L461&amp;" "))))),""))</f>
        <v/>
      </c>
      <c r="F461" s="287" t="str">
        <f t="shared" si="85"/>
        <v/>
      </c>
      <c r="G461" s="287" t="str">
        <f t="shared" si="86"/>
        <v/>
      </c>
      <c r="H461" s="287" t="str">
        <f t="shared" si="87"/>
        <v/>
      </c>
      <c r="I461" s="287" t="str">
        <f t="shared" si="79"/>
        <v/>
      </c>
      <c r="J461" s="287" t="str">
        <f t="shared" si="80"/>
        <v/>
      </c>
      <c r="K461" s="287" t="str">
        <f t="shared" si="88"/>
        <v/>
      </c>
      <c r="L461" s="287" t="str">
        <f t="shared" si="81"/>
        <v/>
      </c>
      <c r="M461" s="287" t="str">
        <f t="shared" si="89"/>
        <v/>
      </c>
      <c r="N461" s="287" t="str">
        <f t="shared" si="82"/>
        <v/>
      </c>
      <c r="O461" s="287" t="str">
        <f t="shared" si="83"/>
        <v/>
      </c>
      <c r="P461" s="293"/>
      <c r="Q461" s="285" t="str">
        <f t="shared" si="84"/>
        <v/>
      </c>
      <c r="R461" s="284" t="s">
        <v>291</v>
      </c>
      <c r="S461" s="292"/>
      <c r="AD461" s="3">
        <v>1</v>
      </c>
    </row>
    <row r="462" spans="1:30" ht="21" customHeight="1">
      <c r="A462" s="2"/>
      <c r="B462" s="294">
        <v>449</v>
      </c>
      <c r="C462" s="290"/>
      <c r="D462" s="289" t="str">
        <f t="shared" ref="D462:D474" si="90">IF(C462="","",IF(E462="",C462,C462&amp;" *"))</f>
        <v/>
      </c>
      <c r="E462" s="288" t="str" cm="1">
        <f t="array" ref="E462">IF(L462="","",IFERROR(_xlfn.TEXTJOIN(" • ",TRUE,_xlfn.UNIQUE(_xlfn._xlws.FILTER("⚠ "&amp;S14:S474,(Q14:Q474&lt;&gt;"")*ISNUMBER(SEARCH(" "&amp;Q14:Q474&amp;" "," "&amp;L462&amp;" "))))),""))</f>
        <v/>
      </c>
      <c r="F462" s="287" t="str">
        <f t="shared" si="85"/>
        <v/>
      </c>
      <c r="G462" s="287" t="str">
        <f t="shared" si="86"/>
        <v/>
      </c>
      <c r="H462" s="287" t="str">
        <f t="shared" si="87"/>
        <v/>
      </c>
      <c r="I462" s="287" t="str">
        <f t="shared" ref="I462:I474" si="91">IF(H462="","",SUBSTITUTE(SUBSTITUTE(SUBSTITUTE(SUBSTITUTE(SUBSTITUTE(SUBSTITUTE(SUBSTITUTE(SUBSTITUTE(H462,"è","e"),"é","e"),"ê","e"),"ë","e"),"ì","i"),"í","i"),"î","i"),"ï","i"))</f>
        <v/>
      </c>
      <c r="J462" s="287" t="str">
        <f t="shared" ref="J462:J474" si="92">IF(I462="","",TRIM(SUBSTITUTE(SUBSTITUTE(SUBSTITUTE(SUBSTITUTE(SUBSTITUTE(SUBSTITUTE(SUBSTITUTE(SUBSTITUTE(SUBSTITUTE(SUBSTITUTE(SUBSTITUTE(SUBSTITUTE(I462,"ò","o"),"ó","o"),"ô","o"),"ö","o"),"õ","o"),"ù","u"),"ú","u"),"û","u"),"ü","u"),"ý","y"),"ÿ","y"),"ñ","n")))</f>
        <v/>
      </c>
      <c r="K462" s="287" t="str">
        <f t="shared" si="88"/>
        <v/>
      </c>
      <c r="L462" s="287" t="str">
        <f t="shared" ref="L462:L474" si="93">IF(C462="","",LOWER(TRIM(CLEAN(SUBSTITUTE(SUBSTITUTE(SUBSTITUTE(SUBSTITUTE(SUBSTITUTE(SUBSTITUTE(SUBSTITUTE(SUBSTITUTE(SUBSTITUTE(SUBSTITUTE(SUBSTITUTE(SUBSTITUTE(SUBSTITUTE(SUBSTITUTE(SUBSTITUTE(SUBSTITUTE(SUBSTITUTE(SUBSTITUTE(SUBSTITUTE(SUBSTITUTE(SUBSTITUTE(SUBSTITUTE(C462,CHAR(160)," "),CHAR(9)," "),CHAR(10)," "),CHAR(13)," "),"—"," "),"–"," "),"’"," "),"'"," "),""""," "),","," "),"."," "),";"," "),":"," "),"!"," "),"?"," "),"…"," "),"/"," "),"-"," "),"("," "),")"," "),"«"," "),"»"," ")))))</f>
        <v/>
      </c>
      <c r="M462" s="287" t="str">
        <f t="shared" si="89"/>
        <v/>
      </c>
      <c r="N462" s="287" t="str">
        <f t="shared" ref="N462:N474" si="94">IF(M462="","",SUBSTITUTE(SUBSTITUTE(SUBSTITUTE(SUBSTITUTE(SUBSTITUTE(SUBSTITUTE(SUBSTITUTE(SUBSTITUTE(M462,"è","e"),"é","e"),"ê","e"),"ë","e"),"ì","i"),"í","i"),"î","i"),"ï","i"))</f>
        <v/>
      </c>
      <c r="O462" s="287" t="str">
        <f t="shared" ref="O462:O474" si="95">IF(N462="","",TRIM(SUBSTITUTE(SUBSTITUTE(SUBSTITUTE(SUBSTITUTE(SUBSTITUTE(SUBSTITUTE(SUBSTITUTE(SUBSTITUTE(SUBSTITUTE(SUBSTITUTE(SUBSTITUTE(SUBSTITUTE(N462,"ò","o"),"ó","o"),"ô","o"),"ö","o"),"õ","o"),"ù","u"),"ú","u"),"û","u"),"ü","u"),"ý","y"),"ÿ","y"),"ñ","n")))</f>
        <v/>
      </c>
      <c r="P462" s="293"/>
      <c r="Q462" s="285" t="str">
        <f t="shared" ref="Q462:Q474" si="96">IF(P462="","",LOWER(TRIM(CLEAN(SUBSTITUTE(SUBSTITUTE(SUBSTITUTE(SUBSTITUTE(SUBSTITUTE(SUBSTITUTE(SUBSTITUTE(SUBSTITUTE(SUBSTITUTE(SUBSTITUTE(SUBSTITUTE(SUBSTITUTE(SUBSTITUTE(SUBSTITUTE(SUBSTITUTE(SUBSTITUTE(SUBSTITUTE(SUBSTITUTE(SUBSTITUTE(SUBSTITUTE(SUBSTITUTE(SUBSTITUTE(P462,CHAR(160)," "),CHAR(9)," "),CHAR(10)," "),CHAR(13)," "),"—"," "),"–"," "),"’"," "),"'"," "),""""," "),","," "),"."," "),";"," "),":"," "),"!"," "),"?"," "),"…"," "),"/"," "),"-"," "),"("," "),")"," "),"«"," "),"»"," ")))))</f>
        <v/>
      </c>
      <c r="R462" s="284" t="s">
        <v>291</v>
      </c>
      <c r="S462" s="292"/>
      <c r="AD462" s="3">
        <v>1</v>
      </c>
    </row>
    <row r="463" spans="1:30" ht="21" customHeight="1">
      <c r="A463" s="2"/>
      <c r="B463" s="294">
        <v>450</v>
      </c>
      <c r="C463" s="290"/>
      <c r="D463" s="289" t="str">
        <f t="shared" si="90"/>
        <v/>
      </c>
      <c r="E463" s="288" t="str" cm="1">
        <f t="array" ref="E463">IF(L463="","",IFERROR(_xlfn.TEXTJOIN(" • ",TRUE,_xlfn.UNIQUE(_xlfn._xlws.FILTER("⚠ "&amp;S14:S474,(Q14:Q474&lt;&gt;"")*ISNUMBER(SEARCH(" "&amp;Q14:Q474&amp;" "," "&amp;L463&amp;" "))))),""))</f>
        <v/>
      </c>
      <c r="F463" s="287" t="str">
        <f t="shared" si="85"/>
        <v/>
      </c>
      <c r="G463" s="287" t="str">
        <f t="shared" si="86"/>
        <v/>
      </c>
      <c r="H463" s="287" t="str">
        <f t="shared" si="87"/>
        <v/>
      </c>
      <c r="I463" s="287" t="str">
        <f t="shared" si="91"/>
        <v/>
      </c>
      <c r="J463" s="287" t="str">
        <f t="shared" si="92"/>
        <v/>
      </c>
      <c r="K463" s="287" t="str">
        <f t="shared" si="88"/>
        <v/>
      </c>
      <c r="L463" s="287" t="str">
        <f t="shared" si="93"/>
        <v/>
      </c>
      <c r="M463" s="287" t="str">
        <f t="shared" si="89"/>
        <v/>
      </c>
      <c r="N463" s="287" t="str">
        <f t="shared" si="94"/>
        <v/>
      </c>
      <c r="O463" s="287" t="str">
        <f t="shared" si="95"/>
        <v/>
      </c>
      <c r="P463" s="293"/>
      <c r="Q463" s="285" t="str">
        <f t="shared" si="96"/>
        <v/>
      </c>
      <c r="R463" s="284" t="s">
        <v>291</v>
      </c>
      <c r="S463" s="292"/>
      <c r="AD463" s="3">
        <v>1</v>
      </c>
    </row>
    <row r="464" spans="1:30" ht="21" customHeight="1">
      <c r="A464" s="2"/>
      <c r="B464" s="294">
        <v>451</v>
      </c>
      <c r="C464" s="290"/>
      <c r="D464" s="289" t="str">
        <f t="shared" si="90"/>
        <v/>
      </c>
      <c r="E464" s="288" t="str" cm="1">
        <f t="array" ref="E464">IF(L464="","",IFERROR(_xlfn.TEXTJOIN(" • ",TRUE,_xlfn.UNIQUE(_xlfn._xlws.FILTER("⚠ "&amp;S14:S474,(Q14:Q474&lt;&gt;"")*ISNUMBER(SEARCH(" "&amp;Q14:Q474&amp;" "," "&amp;L464&amp;" "))))),""))</f>
        <v/>
      </c>
      <c r="F464" s="287" t="str">
        <f t="shared" ref="F464:F474" si="97">IF(Q464="","",O464)</f>
        <v/>
      </c>
      <c r="G464" s="287" t="str">
        <f t="shared" ref="G464:G474" si="98">IF(S464="","",R464&amp;" "&amp;S464)</f>
        <v/>
      </c>
      <c r="H464" s="287" t="str">
        <f t="shared" ref="H464:H474" si="99">IF(L464="","",SUBSTITUTE(SUBSTITUTE(SUBSTITUTE(SUBSTITUTE(SUBSTITUTE(SUBSTITUTE(SUBSTITUTE(SUBSTITUTE(SUBSTITUTE(LOWER(L464),"œ","oe"),"æ","ae"),"à","a"),"â","a"),"ä","a"),"á","a"),"ã","a"),"å","a"),"ç","c"))</f>
        <v/>
      </c>
      <c r="I464" s="287" t="str">
        <f t="shared" si="91"/>
        <v/>
      </c>
      <c r="J464" s="287" t="str">
        <f t="shared" si="92"/>
        <v/>
      </c>
      <c r="K464" s="287" t="str">
        <f t="shared" ref="K464:K474" si="100">IF(L464="","",J464)</f>
        <v/>
      </c>
      <c r="L464" s="287" t="str">
        <f t="shared" si="93"/>
        <v/>
      </c>
      <c r="M464" s="287" t="str">
        <f t="shared" ref="M464:M474" si="101">IF(Q464="","",SUBSTITUTE(SUBSTITUTE(SUBSTITUTE(SUBSTITUTE(SUBSTITUTE(SUBSTITUTE(SUBSTITUTE(SUBSTITUTE(SUBSTITUTE(LOWER(Q464),"œ","oe"),"æ","ae"),"à","a"),"â","a"),"ä","a"),"á","a"),"ã","a"),"å","a"),"ç","c"))</f>
        <v/>
      </c>
      <c r="N464" s="287" t="str">
        <f t="shared" si="94"/>
        <v/>
      </c>
      <c r="O464" s="287" t="str">
        <f t="shared" si="95"/>
        <v/>
      </c>
      <c r="P464" s="293"/>
      <c r="Q464" s="285" t="str">
        <f t="shared" si="96"/>
        <v/>
      </c>
      <c r="R464" s="284" t="s">
        <v>291</v>
      </c>
      <c r="S464" s="292"/>
      <c r="AD464" s="3">
        <v>1</v>
      </c>
    </row>
    <row r="465" spans="1:30" ht="21" customHeight="1">
      <c r="A465" s="2"/>
      <c r="B465" s="294">
        <v>452</v>
      </c>
      <c r="C465" s="290"/>
      <c r="D465" s="289" t="str">
        <f t="shared" si="90"/>
        <v/>
      </c>
      <c r="E465" s="288" t="str" cm="1">
        <f t="array" ref="E465">IF(L465="","",IFERROR(_xlfn.TEXTJOIN(" • ",TRUE,_xlfn.UNIQUE(_xlfn._xlws.FILTER("⚠ "&amp;S14:S474,(Q14:Q474&lt;&gt;"")*ISNUMBER(SEARCH(" "&amp;Q14:Q474&amp;" "," "&amp;L465&amp;" "))))),""))</f>
        <v/>
      </c>
      <c r="F465" s="287" t="str">
        <f t="shared" si="97"/>
        <v/>
      </c>
      <c r="G465" s="287" t="str">
        <f t="shared" si="98"/>
        <v/>
      </c>
      <c r="H465" s="287" t="str">
        <f t="shared" si="99"/>
        <v/>
      </c>
      <c r="I465" s="287" t="str">
        <f t="shared" si="91"/>
        <v/>
      </c>
      <c r="J465" s="287" t="str">
        <f t="shared" si="92"/>
        <v/>
      </c>
      <c r="K465" s="287" t="str">
        <f t="shared" si="100"/>
        <v/>
      </c>
      <c r="L465" s="287" t="str">
        <f t="shared" si="93"/>
        <v/>
      </c>
      <c r="M465" s="287" t="str">
        <f t="shared" si="101"/>
        <v/>
      </c>
      <c r="N465" s="287" t="str">
        <f t="shared" si="94"/>
        <v/>
      </c>
      <c r="O465" s="287" t="str">
        <f t="shared" si="95"/>
        <v/>
      </c>
      <c r="P465" s="293"/>
      <c r="Q465" s="285" t="str">
        <f t="shared" si="96"/>
        <v/>
      </c>
      <c r="R465" s="284" t="s">
        <v>291</v>
      </c>
      <c r="S465" s="292"/>
      <c r="AD465" s="3">
        <v>1</v>
      </c>
    </row>
    <row r="466" spans="1:30" ht="21" customHeight="1">
      <c r="A466" s="2"/>
      <c r="B466" s="294">
        <v>453</v>
      </c>
      <c r="C466" s="290"/>
      <c r="D466" s="289" t="str">
        <f t="shared" si="90"/>
        <v/>
      </c>
      <c r="E466" s="288" t="str" cm="1">
        <f t="array" ref="E466">IF(L466="","",IFERROR(_xlfn.TEXTJOIN(" • ",TRUE,_xlfn.UNIQUE(_xlfn._xlws.FILTER("⚠ "&amp;S14:S474,(Q14:Q474&lt;&gt;"")*ISNUMBER(SEARCH(" "&amp;Q14:Q474&amp;" "," "&amp;L466&amp;" "))))),""))</f>
        <v/>
      </c>
      <c r="F466" s="287" t="str">
        <f t="shared" si="97"/>
        <v/>
      </c>
      <c r="G466" s="287" t="str">
        <f t="shared" si="98"/>
        <v/>
      </c>
      <c r="H466" s="287" t="str">
        <f t="shared" si="99"/>
        <v/>
      </c>
      <c r="I466" s="287" t="str">
        <f t="shared" si="91"/>
        <v/>
      </c>
      <c r="J466" s="287" t="str">
        <f t="shared" si="92"/>
        <v/>
      </c>
      <c r="K466" s="287" t="str">
        <f t="shared" si="100"/>
        <v/>
      </c>
      <c r="L466" s="287" t="str">
        <f t="shared" si="93"/>
        <v/>
      </c>
      <c r="M466" s="287" t="str">
        <f t="shared" si="101"/>
        <v/>
      </c>
      <c r="N466" s="287" t="str">
        <f t="shared" si="94"/>
        <v/>
      </c>
      <c r="O466" s="287" t="str">
        <f t="shared" si="95"/>
        <v/>
      </c>
      <c r="P466" s="293"/>
      <c r="Q466" s="285" t="str">
        <f t="shared" si="96"/>
        <v/>
      </c>
      <c r="R466" s="284" t="s">
        <v>291</v>
      </c>
      <c r="S466" s="292"/>
      <c r="AD466" s="3">
        <v>1</v>
      </c>
    </row>
    <row r="467" spans="1:30" ht="21" customHeight="1">
      <c r="A467" s="2"/>
      <c r="B467" s="294">
        <v>454</v>
      </c>
      <c r="C467" s="290"/>
      <c r="D467" s="289" t="str">
        <f t="shared" si="90"/>
        <v/>
      </c>
      <c r="E467" s="288" t="str" cm="1">
        <f t="array" ref="E467">IF(L467="","",IFERROR(_xlfn.TEXTJOIN(" • ",TRUE,_xlfn.UNIQUE(_xlfn._xlws.FILTER("⚠ "&amp;S14:S474,(Q14:Q474&lt;&gt;"")*ISNUMBER(SEARCH(" "&amp;Q14:Q474&amp;" "," "&amp;L467&amp;" "))))),""))</f>
        <v/>
      </c>
      <c r="F467" s="287" t="str">
        <f t="shared" si="97"/>
        <v/>
      </c>
      <c r="G467" s="287" t="str">
        <f t="shared" si="98"/>
        <v/>
      </c>
      <c r="H467" s="287" t="str">
        <f t="shared" si="99"/>
        <v/>
      </c>
      <c r="I467" s="287" t="str">
        <f t="shared" si="91"/>
        <v/>
      </c>
      <c r="J467" s="287" t="str">
        <f t="shared" si="92"/>
        <v/>
      </c>
      <c r="K467" s="287" t="str">
        <f t="shared" si="100"/>
        <v/>
      </c>
      <c r="L467" s="287" t="str">
        <f t="shared" si="93"/>
        <v/>
      </c>
      <c r="M467" s="287" t="str">
        <f t="shared" si="101"/>
        <v/>
      </c>
      <c r="N467" s="287" t="str">
        <f t="shared" si="94"/>
        <v/>
      </c>
      <c r="O467" s="287" t="str">
        <f t="shared" si="95"/>
        <v/>
      </c>
      <c r="P467" s="293"/>
      <c r="Q467" s="285" t="str">
        <f t="shared" si="96"/>
        <v/>
      </c>
      <c r="R467" s="284" t="s">
        <v>291</v>
      </c>
      <c r="S467" s="292"/>
      <c r="AD467" s="3">
        <v>1</v>
      </c>
    </row>
    <row r="468" spans="1:30" ht="21" customHeight="1">
      <c r="A468" s="2"/>
      <c r="B468" s="294">
        <v>455</v>
      </c>
      <c r="C468" s="290"/>
      <c r="D468" s="289" t="str">
        <f t="shared" si="90"/>
        <v/>
      </c>
      <c r="E468" s="288" t="str" cm="1">
        <f t="array" ref="E468">IF(L468="","",IFERROR(_xlfn.TEXTJOIN(" • ",TRUE,_xlfn.UNIQUE(_xlfn._xlws.FILTER("⚠ "&amp;S14:S474,(Q14:Q474&lt;&gt;"")*ISNUMBER(SEARCH(" "&amp;Q14:Q474&amp;" "," "&amp;L468&amp;" "))))),""))</f>
        <v/>
      </c>
      <c r="F468" s="287" t="str">
        <f t="shared" si="97"/>
        <v/>
      </c>
      <c r="G468" s="287" t="str">
        <f t="shared" si="98"/>
        <v/>
      </c>
      <c r="H468" s="287" t="str">
        <f t="shared" si="99"/>
        <v/>
      </c>
      <c r="I468" s="287" t="str">
        <f t="shared" si="91"/>
        <v/>
      </c>
      <c r="J468" s="287" t="str">
        <f t="shared" si="92"/>
        <v/>
      </c>
      <c r="K468" s="287" t="str">
        <f t="shared" si="100"/>
        <v/>
      </c>
      <c r="L468" s="287" t="str">
        <f t="shared" si="93"/>
        <v/>
      </c>
      <c r="M468" s="287" t="str">
        <f t="shared" si="101"/>
        <v/>
      </c>
      <c r="N468" s="287" t="str">
        <f t="shared" si="94"/>
        <v/>
      </c>
      <c r="O468" s="287" t="str">
        <f t="shared" si="95"/>
        <v/>
      </c>
      <c r="P468" s="293"/>
      <c r="Q468" s="285" t="str">
        <f t="shared" si="96"/>
        <v/>
      </c>
      <c r="R468" s="284" t="s">
        <v>291</v>
      </c>
      <c r="S468" s="292"/>
      <c r="AD468" s="3">
        <v>1</v>
      </c>
    </row>
    <row r="469" spans="1:30" ht="21" customHeight="1">
      <c r="A469" s="2"/>
      <c r="B469" s="294">
        <v>456</v>
      </c>
      <c r="C469" s="290"/>
      <c r="D469" s="289" t="str">
        <f t="shared" si="90"/>
        <v/>
      </c>
      <c r="E469" s="288" t="str" cm="1">
        <f t="array" ref="E469">IF(L469="","",IFERROR(_xlfn.TEXTJOIN(" • ",TRUE,_xlfn.UNIQUE(_xlfn._xlws.FILTER("⚠ "&amp;S14:S474,(Q14:Q474&lt;&gt;"")*ISNUMBER(SEARCH(" "&amp;Q14:Q474&amp;" "," "&amp;L469&amp;" "))))),""))</f>
        <v/>
      </c>
      <c r="F469" s="287" t="str">
        <f t="shared" si="97"/>
        <v/>
      </c>
      <c r="G469" s="287" t="str">
        <f t="shared" si="98"/>
        <v/>
      </c>
      <c r="H469" s="287" t="str">
        <f t="shared" si="99"/>
        <v/>
      </c>
      <c r="I469" s="287" t="str">
        <f t="shared" si="91"/>
        <v/>
      </c>
      <c r="J469" s="287" t="str">
        <f t="shared" si="92"/>
        <v/>
      </c>
      <c r="K469" s="287" t="str">
        <f t="shared" si="100"/>
        <v/>
      </c>
      <c r="L469" s="287" t="str">
        <f t="shared" si="93"/>
        <v/>
      </c>
      <c r="M469" s="287" t="str">
        <f t="shared" si="101"/>
        <v/>
      </c>
      <c r="N469" s="287" t="str">
        <f t="shared" si="94"/>
        <v/>
      </c>
      <c r="O469" s="287" t="str">
        <f t="shared" si="95"/>
        <v/>
      </c>
      <c r="P469" s="293"/>
      <c r="Q469" s="285" t="str">
        <f t="shared" si="96"/>
        <v/>
      </c>
      <c r="R469" s="284" t="s">
        <v>291</v>
      </c>
      <c r="S469" s="292"/>
      <c r="AD469" s="3">
        <v>1</v>
      </c>
    </row>
    <row r="470" spans="1:30" ht="21" customHeight="1">
      <c r="A470" s="2"/>
      <c r="B470" s="294">
        <v>457</v>
      </c>
      <c r="C470" s="290"/>
      <c r="D470" s="289" t="str">
        <f t="shared" si="90"/>
        <v/>
      </c>
      <c r="E470" s="288" t="str" cm="1">
        <f t="array" ref="E470">IF(L470="","",IFERROR(_xlfn.TEXTJOIN(" • ",TRUE,_xlfn.UNIQUE(_xlfn._xlws.FILTER("⚠ "&amp;S14:S474,(Q14:Q474&lt;&gt;"")*ISNUMBER(SEARCH(" "&amp;Q14:Q474&amp;" "," "&amp;L470&amp;" "))))),""))</f>
        <v/>
      </c>
      <c r="F470" s="287" t="str">
        <f t="shared" si="97"/>
        <v/>
      </c>
      <c r="G470" s="287" t="str">
        <f t="shared" si="98"/>
        <v/>
      </c>
      <c r="H470" s="287" t="str">
        <f t="shared" si="99"/>
        <v/>
      </c>
      <c r="I470" s="287" t="str">
        <f t="shared" si="91"/>
        <v/>
      </c>
      <c r="J470" s="287" t="str">
        <f t="shared" si="92"/>
        <v/>
      </c>
      <c r="K470" s="287" t="str">
        <f t="shared" si="100"/>
        <v/>
      </c>
      <c r="L470" s="287" t="str">
        <f t="shared" si="93"/>
        <v/>
      </c>
      <c r="M470" s="287" t="str">
        <f t="shared" si="101"/>
        <v/>
      </c>
      <c r="N470" s="287" t="str">
        <f t="shared" si="94"/>
        <v/>
      </c>
      <c r="O470" s="287" t="str">
        <f t="shared" si="95"/>
        <v/>
      </c>
      <c r="P470" s="293"/>
      <c r="Q470" s="285" t="str">
        <f t="shared" si="96"/>
        <v/>
      </c>
      <c r="R470" s="284" t="s">
        <v>291</v>
      </c>
      <c r="S470" s="292"/>
      <c r="AD470" s="3">
        <v>1</v>
      </c>
    </row>
    <row r="471" spans="1:30" ht="21" customHeight="1">
      <c r="A471" s="2"/>
      <c r="B471" s="294">
        <v>458</v>
      </c>
      <c r="C471" s="290"/>
      <c r="D471" s="289" t="str">
        <f t="shared" si="90"/>
        <v/>
      </c>
      <c r="E471" s="288" t="str" cm="1">
        <f t="array" ref="E471">IF(L471="","",IFERROR(_xlfn.TEXTJOIN(" • ",TRUE,_xlfn.UNIQUE(_xlfn._xlws.FILTER("⚠ "&amp;S14:S474,(Q14:Q474&lt;&gt;"")*ISNUMBER(SEARCH(" "&amp;Q14:Q474&amp;" "," "&amp;L471&amp;" "))))),""))</f>
        <v/>
      </c>
      <c r="F471" s="287" t="str">
        <f t="shared" si="97"/>
        <v/>
      </c>
      <c r="G471" s="287" t="str">
        <f t="shared" si="98"/>
        <v/>
      </c>
      <c r="H471" s="287" t="str">
        <f t="shared" si="99"/>
        <v/>
      </c>
      <c r="I471" s="287" t="str">
        <f t="shared" si="91"/>
        <v/>
      </c>
      <c r="J471" s="287" t="str">
        <f t="shared" si="92"/>
        <v/>
      </c>
      <c r="K471" s="287" t="str">
        <f t="shared" si="100"/>
        <v/>
      </c>
      <c r="L471" s="287" t="str">
        <f t="shared" si="93"/>
        <v/>
      </c>
      <c r="M471" s="287" t="str">
        <f t="shared" si="101"/>
        <v/>
      </c>
      <c r="N471" s="287" t="str">
        <f t="shared" si="94"/>
        <v/>
      </c>
      <c r="O471" s="287" t="str">
        <f t="shared" si="95"/>
        <v/>
      </c>
      <c r="P471" s="293"/>
      <c r="Q471" s="285" t="str">
        <f t="shared" si="96"/>
        <v/>
      </c>
      <c r="R471" s="284" t="s">
        <v>291</v>
      </c>
      <c r="S471" s="292"/>
      <c r="AD471" s="3">
        <v>1</v>
      </c>
    </row>
    <row r="472" spans="1:30" ht="21" customHeight="1">
      <c r="A472" s="2"/>
      <c r="B472" s="294">
        <v>459</v>
      </c>
      <c r="C472" s="290"/>
      <c r="D472" s="289" t="str">
        <f t="shared" si="90"/>
        <v/>
      </c>
      <c r="E472" s="288" t="str" cm="1">
        <f t="array" ref="E472">IF(L472="","",IFERROR(_xlfn.TEXTJOIN(" • ",TRUE,_xlfn.UNIQUE(_xlfn._xlws.FILTER("⚠ "&amp;S14:S474,(Q14:Q474&lt;&gt;"")*ISNUMBER(SEARCH(" "&amp;Q14:Q474&amp;" "," "&amp;L472&amp;" "))))),""))</f>
        <v/>
      </c>
      <c r="F472" s="287" t="str">
        <f t="shared" si="97"/>
        <v/>
      </c>
      <c r="G472" s="287" t="str">
        <f t="shared" si="98"/>
        <v/>
      </c>
      <c r="H472" s="287" t="str">
        <f t="shared" si="99"/>
        <v/>
      </c>
      <c r="I472" s="287" t="str">
        <f t="shared" si="91"/>
        <v/>
      </c>
      <c r="J472" s="287" t="str">
        <f t="shared" si="92"/>
        <v/>
      </c>
      <c r="K472" s="287" t="str">
        <f t="shared" si="100"/>
        <v/>
      </c>
      <c r="L472" s="287" t="str">
        <f t="shared" si="93"/>
        <v/>
      </c>
      <c r="M472" s="287" t="str">
        <f t="shared" si="101"/>
        <v/>
      </c>
      <c r="N472" s="287" t="str">
        <f t="shared" si="94"/>
        <v/>
      </c>
      <c r="O472" s="287" t="str">
        <f t="shared" si="95"/>
        <v/>
      </c>
      <c r="P472" s="293"/>
      <c r="Q472" s="285" t="str">
        <f t="shared" si="96"/>
        <v/>
      </c>
      <c r="R472" s="284" t="s">
        <v>291</v>
      </c>
      <c r="S472" s="292"/>
      <c r="AD472" s="3">
        <v>1</v>
      </c>
    </row>
    <row r="473" spans="1:30" ht="21" customHeight="1">
      <c r="A473" s="2"/>
      <c r="B473" s="294">
        <v>460</v>
      </c>
      <c r="C473" s="290"/>
      <c r="D473" s="289" t="str">
        <f t="shared" si="90"/>
        <v/>
      </c>
      <c r="E473" s="288" t="str" cm="1">
        <f t="array" ref="E473">IF(L473="","",IFERROR(_xlfn.TEXTJOIN(" • ",TRUE,_xlfn.UNIQUE(_xlfn._xlws.FILTER("⚠ "&amp;S14:S474,(Q14:Q474&lt;&gt;"")*ISNUMBER(SEARCH(" "&amp;Q14:Q474&amp;" "," "&amp;L473&amp;" "))))),""))</f>
        <v/>
      </c>
      <c r="F473" s="287" t="str">
        <f t="shared" si="97"/>
        <v/>
      </c>
      <c r="G473" s="287" t="str">
        <f t="shared" si="98"/>
        <v/>
      </c>
      <c r="H473" s="287" t="str">
        <f t="shared" si="99"/>
        <v/>
      </c>
      <c r="I473" s="287" t="str">
        <f t="shared" si="91"/>
        <v/>
      </c>
      <c r="J473" s="287" t="str">
        <f t="shared" si="92"/>
        <v/>
      </c>
      <c r="K473" s="287" t="str">
        <f t="shared" si="100"/>
        <v/>
      </c>
      <c r="L473" s="287" t="str">
        <f t="shared" si="93"/>
        <v/>
      </c>
      <c r="M473" s="287" t="str">
        <f t="shared" si="101"/>
        <v/>
      </c>
      <c r="N473" s="287" t="str">
        <f t="shared" si="94"/>
        <v/>
      </c>
      <c r="O473" s="287" t="str">
        <f t="shared" si="95"/>
        <v/>
      </c>
      <c r="P473" s="293"/>
      <c r="Q473" s="285" t="str">
        <f t="shared" si="96"/>
        <v/>
      </c>
      <c r="R473" s="284" t="s">
        <v>291</v>
      </c>
      <c r="S473" s="292"/>
      <c r="AD473" s="3">
        <v>1</v>
      </c>
    </row>
    <row r="474" spans="1:30" ht="21" customHeight="1" thickBot="1">
      <c r="A474" s="2"/>
      <c r="B474" s="291">
        <v>461</v>
      </c>
      <c r="C474" s="290"/>
      <c r="D474" s="289" t="str">
        <f t="shared" si="90"/>
        <v/>
      </c>
      <c r="E474" s="288" t="str" cm="1">
        <f t="array" ref="E474">IF(L474="","",IFERROR(_xlfn.TEXTJOIN(" • ",TRUE,_xlfn.UNIQUE(_xlfn._xlws.FILTER("⚠ "&amp;S14:S474,(Q14:Q474&lt;&gt;"")*ISNUMBER(SEARCH(" "&amp;Q14:Q474&amp;" "," "&amp;L474&amp;" "))))),""))</f>
        <v/>
      </c>
      <c r="F474" s="287" t="str">
        <f t="shared" si="97"/>
        <v/>
      </c>
      <c r="G474" s="287" t="str">
        <f t="shared" si="98"/>
        <v/>
      </c>
      <c r="H474" s="287" t="str">
        <f t="shared" si="99"/>
        <v/>
      </c>
      <c r="I474" s="287" t="str">
        <f t="shared" si="91"/>
        <v/>
      </c>
      <c r="J474" s="287" t="str">
        <f t="shared" si="92"/>
        <v/>
      </c>
      <c r="K474" s="287" t="str">
        <f t="shared" si="100"/>
        <v/>
      </c>
      <c r="L474" s="287" t="str">
        <f t="shared" si="93"/>
        <v/>
      </c>
      <c r="M474" s="287" t="str">
        <f t="shared" si="101"/>
        <v/>
      </c>
      <c r="N474" s="287" t="str">
        <f t="shared" si="94"/>
        <v/>
      </c>
      <c r="O474" s="287" t="str">
        <f t="shared" si="95"/>
        <v/>
      </c>
      <c r="P474" s="286"/>
      <c r="Q474" s="285" t="str">
        <f t="shared" si="96"/>
        <v/>
      </c>
      <c r="R474" s="284" t="s">
        <v>291</v>
      </c>
      <c r="S474" s="283"/>
      <c r="AD474" s="3">
        <v>1</v>
      </c>
    </row>
    <row r="475" spans="1:30" ht="21" customHeight="1">
      <c r="A475" s="2"/>
      <c r="B475" s="842" t="s">
        <v>290</v>
      </c>
      <c r="C475" s="843"/>
      <c r="D475" s="843"/>
      <c r="E475" s="843"/>
      <c r="F475" s="843"/>
      <c r="G475" s="843"/>
      <c r="H475" s="843"/>
      <c r="I475" s="843"/>
      <c r="J475" s="843"/>
      <c r="K475" s="843"/>
      <c r="L475" s="843"/>
      <c r="M475" s="843"/>
      <c r="N475" s="843"/>
      <c r="O475" s="843"/>
      <c r="P475" s="843"/>
      <c r="Q475" s="843"/>
      <c r="R475" s="843"/>
      <c r="S475" s="844"/>
      <c r="AD475" s="3">
        <v>1</v>
      </c>
    </row>
    <row r="476" spans="1:30" ht="21" customHeight="1" thickBot="1">
      <c r="A476" s="2"/>
      <c r="B476" s="845"/>
      <c r="C476" s="846"/>
      <c r="D476" s="846"/>
      <c r="E476" s="846"/>
      <c r="F476" s="846"/>
      <c r="G476" s="846"/>
      <c r="H476" s="846"/>
      <c r="I476" s="846"/>
      <c r="J476" s="846"/>
      <c r="K476" s="846"/>
      <c r="L476" s="846"/>
      <c r="M476" s="846"/>
      <c r="N476" s="846"/>
      <c r="O476" s="846"/>
      <c r="P476" s="846"/>
      <c r="Q476" s="846"/>
      <c r="R476" s="846"/>
      <c r="S476" s="847"/>
      <c r="AD476" s="3">
        <v>1</v>
      </c>
    </row>
    <row r="477" spans="1:30">
      <c r="AD477" s="3">
        <v>1</v>
      </c>
    </row>
    <row r="478" spans="1:30">
      <c r="AD478" s="62" t="s">
        <v>56</v>
      </c>
    </row>
    <row r="479" spans="1:30">
      <c r="A479" s="3">
        <v>1</v>
      </c>
      <c r="B479" s="3">
        <v>1</v>
      </c>
      <c r="C479" s="3">
        <v>1</v>
      </c>
      <c r="D479" s="3">
        <v>1</v>
      </c>
      <c r="E479" s="3">
        <v>1</v>
      </c>
      <c r="F479" s="3">
        <v>1</v>
      </c>
      <c r="G479" s="3">
        <v>1</v>
      </c>
      <c r="H479" s="3">
        <v>1</v>
      </c>
      <c r="I479" s="3">
        <v>1</v>
      </c>
      <c r="J479" s="3">
        <v>1</v>
      </c>
      <c r="K479" s="3">
        <v>1</v>
      </c>
      <c r="L479" s="3">
        <v>1</v>
      </c>
      <c r="M479" s="3">
        <v>1</v>
      </c>
      <c r="N479" s="3">
        <v>1</v>
      </c>
      <c r="O479" s="3">
        <v>1</v>
      </c>
      <c r="P479" s="3">
        <v>1</v>
      </c>
      <c r="Q479" s="3">
        <v>1</v>
      </c>
      <c r="R479" s="3">
        <v>1</v>
      </c>
      <c r="S479" s="3">
        <v>1</v>
      </c>
      <c r="T479" s="3">
        <v>1</v>
      </c>
      <c r="U479" s="3">
        <v>1</v>
      </c>
      <c r="V479" s="3">
        <v>1</v>
      </c>
      <c r="W479" s="3">
        <v>1</v>
      </c>
      <c r="X479" s="3">
        <v>1</v>
      </c>
      <c r="Y479" s="3">
        <v>1</v>
      </c>
      <c r="Z479" s="3">
        <v>1</v>
      </c>
      <c r="AA479" s="3">
        <v>1</v>
      </c>
      <c r="AB479" s="3">
        <v>1</v>
      </c>
      <c r="AC479" s="3">
        <v>1</v>
      </c>
      <c r="AD479" s="1" t="str">
        <f>ADDRESS(ROW(),COLUMN(),4)</f>
        <v>AD479</v>
      </c>
    </row>
  </sheetData>
  <mergeCells count="20">
    <mergeCell ref="U1:U2"/>
    <mergeCell ref="U3:U4"/>
    <mergeCell ref="B4:T5"/>
    <mergeCell ref="B7:B9"/>
    <mergeCell ref="C7:S9"/>
    <mergeCell ref="V36:V39"/>
    <mergeCell ref="V40:V43"/>
    <mergeCell ref="B10:B12"/>
    <mergeCell ref="C10:S12"/>
    <mergeCell ref="V16:Z16"/>
    <mergeCell ref="V17:V21"/>
    <mergeCell ref="V22:V24"/>
    <mergeCell ref="V25:V28"/>
    <mergeCell ref="V29:V30"/>
    <mergeCell ref="V31:V35"/>
    <mergeCell ref="V44:V47"/>
    <mergeCell ref="V48:V49"/>
    <mergeCell ref="V50:Z50"/>
    <mergeCell ref="V51:Z51"/>
    <mergeCell ref="B475:S47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5152C-126F-4223-8FC1-4BBD08F989D1}">
  <dimension ref="A1:CA779"/>
  <sheetViews>
    <sheetView showZeros="0" zoomScaleNormal="100" workbookViewId="0">
      <selection activeCell="AI11" sqref="AI11"/>
    </sheetView>
  </sheetViews>
  <sheetFormatPr baseColWidth="10" defaultRowHeight="15"/>
  <cols>
    <col min="1" max="1" width="4.85546875" style="6" customWidth="1"/>
    <col min="2" max="8" width="11.42578125" style="157"/>
    <col min="10" max="10" width="5.7109375" customWidth="1"/>
    <col min="11" max="11" width="10.7109375" customWidth="1"/>
    <col min="12" max="16" width="5.7109375" customWidth="1"/>
    <col min="17" max="17" width="8" customWidth="1"/>
    <col min="18" max="18" width="115.7109375" customWidth="1"/>
    <col min="19" max="19" width="7.7109375" customWidth="1"/>
    <col min="20" max="20" width="116.42578125" customWidth="1"/>
    <col min="21" max="22" width="10.7109375" customWidth="1"/>
    <col min="23" max="23" width="21.85546875" style="6" customWidth="1"/>
    <col min="24" max="27" width="3.7109375" style="6" customWidth="1"/>
    <col min="28" max="28" width="5.7109375" style="6" customWidth="1"/>
    <col min="29" max="30" width="12.7109375" style="6" customWidth="1"/>
    <col min="31" max="31" width="3.7109375" style="6" customWidth="1"/>
    <col min="32" max="32" width="9.7109375" style="6" customWidth="1"/>
    <col min="33" max="33" width="12.7109375" style="6" customWidth="1"/>
    <col min="34" max="34" width="13.7109375" style="6" customWidth="1"/>
    <col min="35" max="35" width="6.7109375" style="6" customWidth="1"/>
    <col min="36" max="36" width="40.7109375" style="6" customWidth="1"/>
    <col min="37" max="37" width="10.7109375" style="6" customWidth="1"/>
    <col min="38" max="38" width="9.7109375" style="6" customWidth="1"/>
    <col min="39" max="39" width="11.7109375" style="6" customWidth="1"/>
    <col min="40" max="42" width="13.7109375" style="6" customWidth="1"/>
    <col min="43" max="43" width="17.7109375" style="6" customWidth="1"/>
    <col min="44" max="44" width="20.85546875" style="6" customWidth="1"/>
    <col min="45" max="45" width="11.42578125" style="6"/>
    <col min="46" max="46" width="14.28515625" style="6" customWidth="1"/>
    <col min="47" max="48" width="60.7109375" style="6" customWidth="1"/>
    <col min="49" max="49" width="26.42578125" style="6" customWidth="1"/>
    <col min="50" max="50" width="27" style="6" hidden="1" customWidth="1"/>
    <col min="51" max="51" width="10.7109375" style="6" hidden="1" customWidth="1"/>
    <col min="52" max="53" width="22" style="6" hidden="1" customWidth="1"/>
    <col min="54" max="54" width="16" style="6" hidden="1" customWidth="1"/>
    <col min="55" max="55" width="28" style="6" hidden="1" customWidth="1"/>
    <col min="56" max="56" width="11.42578125" style="6" hidden="1" customWidth="1"/>
    <col min="57" max="57" width="11.7109375" style="6" hidden="1" customWidth="1"/>
    <col min="58" max="58" width="26.28515625" style="6" hidden="1" customWidth="1"/>
    <col min="59" max="59" width="10.140625" style="6" hidden="1" customWidth="1"/>
    <col min="60" max="61" width="21.7109375" style="6" customWidth="1"/>
    <col min="62" max="62" width="15.7109375" style="6" customWidth="1"/>
    <col min="63" max="63" width="27.7109375" style="6" customWidth="1"/>
    <col min="64" max="64" width="11.7109375" style="6" customWidth="1"/>
    <col min="65" max="65" width="32.5703125" style="6" customWidth="1"/>
    <col min="66" max="66" width="26.28515625" style="6" customWidth="1"/>
    <col min="67" max="67" width="27.85546875" style="6" customWidth="1"/>
    <col min="68" max="68" width="32.42578125" style="6" customWidth="1"/>
    <col min="69" max="69" width="32.28515625" style="6" customWidth="1"/>
    <col min="70" max="70" width="20.85546875" style="6" customWidth="1"/>
    <col min="71" max="71" width="11.140625" style="6" customWidth="1"/>
    <col min="72" max="74" width="6.28515625" style="6" customWidth="1"/>
    <col min="75" max="75" width="10" style="6" customWidth="1"/>
    <col min="76" max="76" width="6.28515625" style="6" customWidth="1"/>
    <col min="77" max="77" width="8.7109375" style="6" customWidth="1"/>
    <col min="78" max="78" width="11.42578125" style="6"/>
    <col min="79" max="79" width="86" style="6" customWidth="1"/>
    <col min="80" max="16384" width="11.42578125" style="6"/>
  </cols>
  <sheetData>
    <row r="1" spans="1:79" ht="15.75" thickTop="1">
      <c r="A1" s="1" t="str">
        <f>ADDRESS(ROW(),COLUMN(),4)</f>
        <v>A1</v>
      </c>
      <c r="B1" s="716"/>
      <c r="C1" s="717"/>
      <c r="D1" s="717"/>
      <c r="E1" s="717"/>
      <c r="F1" s="717"/>
      <c r="G1" s="717"/>
      <c r="H1" s="717"/>
      <c r="I1" s="717"/>
      <c r="J1" s="225" t="str">
        <f t="shared" ref="J1:V1" si="0">SUBSTITUTE(ADDRESS(1,COLUMN(),4),"1","")</f>
        <v>J</v>
      </c>
      <c r="K1" s="225" t="str">
        <f t="shared" si="0"/>
        <v>K</v>
      </c>
      <c r="L1" s="225" t="str">
        <f t="shared" si="0"/>
        <v>L</v>
      </c>
      <c r="M1" s="225" t="str">
        <f t="shared" si="0"/>
        <v>M</v>
      </c>
      <c r="N1" s="225" t="str">
        <f t="shared" si="0"/>
        <v>N</v>
      </c>
      <c r="O1" s="225" t="str">
        <f t="shared" si="0"/>
        <v>O</v>
      </c>
      <c r="P1" s="225" t="str">
        <f t="shared" si="0"/>
        <v>P</v>
      </c>
      <c r="Q1" s="225" t="str">
        <f t="shared" si="0"/>
        <v>Q</v>
      </c>
      <c r="R1" s="225" t="str">
        <f t="shared" si="0"/>
        <v>R</v>
      </c>
      <c r="S1" s="225" t="str">
        <f t="shared" si="0"/>
        <v>S</v>
      </c>
      <c r="T1" s="225" t="str">
        <f t="shared" si="0"/>
        <v>T</v>
      </c>
      <c r="U1" s="225" t="str">
        <f t="shared" si="0"/>
        <v>U</v>
      </c>
      <c r="V1" s="225" t="str">
        <f t="shared" si="0"/>
        <v>V</v>
      </c>
      <c r="W1" s="797" t="s">
        <v>793</v>
      </c>
      <c r="X1" s="612" t="str">
        <f t="shared" ref="X1:AQ1" si="1">SUBSTITUTE(ADDRESS(1,COLUMN(),4),"1","")</f>
        <v>X</v>
      </c>
      <c r="Y1" s="612" t="str">
        <f t="shared" si="1"/>
        <v>Y</v>
      </c>
      <c r="Z1" s="612" t="str">
        <f t="shared" si="1"/>
        <v>Z</v>
      </c>
      <c r="AA1" s="612" t="str">
        <f t="shared" si="1"/>
        <v>AA</v>
      </c>
      <c r="AB1" s="612" t="str">
        <f t="shared" si="1"/>
        <v>AB</v>
      </c>
      <c r="AC1" s="612" t="str">
        <f t="shared" si="1"/>
        <v>AC</v>
      </c>
      <c r="AD1" s="612" t="str">
        <f t="shared" si="1"/>
        <v>AD</v>
      </c>
      <c r="AE1" s="612" t="str">
        <f t="shared" si="1"/>
        <v>AE</v>
      </c>
      <c r="AF1" s="612" t="str">
        <f t="shared" si="1"/>
        <v>AF</v>
      </c>
      <c r="AG1" s="612" t="str">
        <f t="shared" si="1"/>
        <v>AG</v>
      </c>
      <c r="AH1" s="612" t="str">
        <f t="shared" si="1"/>
        <v>AH</v>
      </c>
      <c r="AI1" s="612" t="str">
        <f t="shared" si="1"/>
        <v>AI</v>
      </c>
      <c r="AJ1" s="612" t="str">
        <f t="shared" si="1"/>
        <v>AJ</v>
      </c>
      <c r="AK1" s="612" t="str">
        <f t="shared" si="1"/>
        <v>AK</v>
      </c>
      <c r="AL1" s="612" t="str">
        <f t="shared" si="1"/>
        <v>AL</v>
      </c>
      <c r="AM1" s="612" t="str">
        <f t="shared" si="1"/>
        <v>AM</v>
      </c>
      <c r="AN1" s="612" t="str">
        <f t="shared" si="1"/>
        <v>AN</v>
      </c>
      <c r="AO1" s="612" t="str">
        <f t="shared" si="1"/>
        <v>AO</v>
      </c>
      <c r="AP1" s="612" t="str">
        <f t="shared" si="1"/>
        <v>AP</v>
      </c>
      <c r="AQ1" s="612" t="str">
        <f t="shared" si="1"/>
        <v>AQ</v>
      </c>
      <c r="AR1" s="797" t="s">
        <v>793</v>
      </c>
      <c r="AS1" s="225" t="str">
        <f t="shared" ref="AS1:BJ1" si="2">SUBSTITUTE(ADDRESS(1,COLUMN(),4),"1","")</f>
        <v>AS</v>
      </c>
      <c r="AT1" s="225" t="str">
        <f t="shared" si="2"/>
        <v>AT</v>
      </c>
      <c r="AU1" s="225" t="str">
        <f t="shared" si="2"/>
        <v>AU</v>
      </c>
      <c r="AV1" s="225" t="str">
        <f t="shared" si="2"/>
        <v>AV</v>
      </c>
      <c r="AW1" s="225" t="str">
        <f t="shared" si="2"/>
        <v>AW</v>
      </c>
      <c r="AX1" s="225" t="str">
        <f t="shared" si="2"/>
        <v>AX</v>
      </c>
      <c r="AY1" s="225" t="str">
        <f t="shared" si="2"/>
        <v>AY</v>
      </c>
      <c r="AZ1" s="225" t="str">
        <f t="shared" si="2"/>
        <v>AZ</v>
      </c>
      <c r="BA1" s="225" t="str">
        <f t="shared" si="2"/>
        <v>BA</v>
      </c>
      <c r="BB1" s="225" t="str">
        <f t="shared" si="2"/>
        <v>BB</v>
      </c>
      <c r="BC1" s="225" t="str">
        <f t="shared" si="2"/>
        <v>BC</v>
      </c>
      <c r="BD1" s="225" t="str">
        <f t="shared" si="2"/>
        <v>BD</v>
      </c>
      <c r="BE1" s="225" t="str">
        <f t="shared" si="2"/>
        <v>BE</v>
      </c>
      <c r="BF1" s="225" t="str">
        <f t="shared" si="2"/>
        <v>BF</v>
      </c>
      <c r="BG1" s="225" t="str">
        <f t="shared" si="2"/>
        <v>BG</v>
      </c>
      <c r="BH1" s="225" t="str">
        <f t="shared" si="2"/>
        <v>BH</v>
      </c>
      <c r="BI1" s="225" t="str">
        <f t="shared" si="2"/>
        <v>BI</v>
      </c>
      <c r="BJ1" s="225" t="str">
        <f t="shared" si="2"/>
        <v>BJ</v>
      </c>
      <c r="BK1" s="225" t="str">
        <f>SUBSTITUTE(ADDRESS(1,COLUMN(),4),"1","")</f>
        <v>BK</v>
      </c>
      <c r="BL1" s="225" t="str">
        <f>SUBSTITUTE(ADDRESS(1,COLUMN(),4),"1","")</f>
        <v>BL</v>
      </c>
      <c r="BM1" s="797" t="s">
        <v>793</v>
      </c>
      <c r="BN1" s="225" t="str">
        <f>SUBSTITUTE(ADDRESS(1,COLUMN(),4),"1","")</f>
        <v>BN</v>
      </c>
      <c r="BO1" s="225" t="str">
        <f t="shared" ref="BO1:BR1" si="3">SUBSTITUTE(ADDRESS(1,COLUMN(),4),"1","")</f>
        <v>BO</v>
      </c>
      <c r="BP1" s="225" t="str">
        <f t="shared" si="3"/>
        <v>BP</v>
      </c>
      <c r="BQ1" s="225" t="str">
        <f t="shared" si="3"/>
        <v>BQ</v>
      </c>
      <c r="BR1" s="225" t="str">
        <f t="shared" si="3"/>
        <v>BR</v>
      </c>
      <c r="BS1" s="2"/>
      <c r="BT1" s="73"/>
      <c r="BU1" s="73"/>
      <c r="BV1" s="73"/>
      <c r="BW1" s="73"/>
      <c r="BX1" s="73"/>
      <c r="BY1" s="3">
        <v>1</v>
      </c>
      <c r="BZ1" s="4" t="str">
        <f>SUBSTITUTE(ADDRESS(1,COLUMN(),4),"1","")</f>
        <v>BZ</v>
      </c>
      <c r="CA1" s="5" t="str">
        <f>SUBSTITUTE(ADDRESS(1,COLUMN(),4),"1","")</f>
        <v>CA</v>
      </c>
    </row>
    <row r="2" spans="1:79" ht="26.25" customHeight="1">
      <c r="A2" s="2"/>
      <c r="B2" s="718"/>
      <c r="C2" s="718"/>
      <c r="D2" s="718"/>
      <c r="E2" s="718"/>
      <c r="F2" s="718"/>
      <c r="G2" s="717"/>
      <c r="H2" s="717"/>
      <c r="I2" s="717"/>
      <c r="J2" s="226">
        <f t="shared" ref="J2:V2" ca="1" si="4">CELL("largeur",J2)</f>
        <v>5</v>
      </c>
      <c r="K2" s="226">
        <f t="shared" ca="1" si="4"/>
        <v>10</v>
      </c>
      <c r="L2" s="226">
        <f t="shared" ca="1" si="4"/>
        <v>5</v>
      </c>
      <c r="M2" s="226">
        <f t="shared" ca="1" si="4"/>
        <v>5</v>
      </c>
      <c r="N2" s="226">
        <f t="shared" ca="1" si="4"/>
        <v>5</v>
      </c>
      <c r="O2" s="226">
        <f t="shared" ca="1" si="4"/>
        <v>5</v>
      </c>
      <c r="P2" s="226">
        <f t="shared" ca="1" si="4"/>
        <v>5</v>
      </c>
      <c r="Q2" s="226">
        <f t="shared" ca="1" si="4"/>
        <v>7</v>
      </c>
      <c r="R2" s="226">
        <f t="shared" ca="1" si="4"/>
        <v>115</v>
      </c>
      <c r="S2" s="226">
        <f t="shared" ca="1" si="4"/>
        <v>7</v>
      </c>
      <c r="T2" s="226">
        <f t="shared" ca="1" si="4"/>
        <v>116</v>
      </c>
      <c r="U2" s="226">
        <f t="shared" ca="1" si="4"/>
        <v>10</v>
      </c>
      <c r="V2" s="226">
        <f t="shared" ca="1" si="4"/>
        <v>10</v>
      </c>
      <c r="W2" s="797"/>
      <c r="X2" s="226">
        <f t="shared" ref="X2:AQ2" ca="1" si="5">CELL("largeur",X2)</f>
        <v>3</v>
      </c>
      <c r="Y2" s="226">
        <f t="shared" ca="1" si="5"/>
        <v>3</v>
      </c>
      <c r="Z2" s="226">
        <f t="shared" ca="1" si="5"/>
        <v>3</v>
      </c>
      <c r="AA2" s="226">
        <f t="shared" ca="1" si="5"/>
        <v>3</v>
      </c>
      <c r="AB2" s="226">
        <f t="shared" ca="1" si="5"/>
        <v>5</v>
      </c>
      <c r="AC2" s="226">
        <f t="shared" ca="1" si="5"/>
        <v>12</v>
      </c>
      <c r="AD2" s="226">
        <f t="shared" ca="1" si="5"/>
        <v>12</v>
      </c>
      <c r="AE2" s="226">
        <f t="shared" ca="1" si="5"/>
        <v>3</v>
      </c>
      <c r="AF2" s="226">
        <f t="shared" ca="1" si="5"/>
        <v>9</v>
      </c>
      <c r="AG2" s="226">
        <f t="shared" ca="1" si="5"/>
        <v>12</v>
      </c>
      <c r="AH2" s="226">
        <f t="shared" ca="1" si="5"/>
        <v>13</v>
      </c>
      <c r="AI2" s="226">
        <f t="shared" ca="1" si="5"/>
        <v>6</v>
      </c>
      <c r="AJ2" s="226">
        <f t="shared" ca="1" si="5"/>
        <v>40</v>
      </c>
      <c r="AK2" s="226">
        <f t="shared" ca="1" si="5"/>
        <v>10</v>
      </c>
      <c r="AL2" s="226">
        <f t="shared" ca="1" si="5"/>
        <v>9</v>
      </c>
      <c r="AM2" s="226">
        <f t="shared" ca="1" si="5"/>
        <v>11</v>
      </c>
      <c r="AN2" s="226">
        <f t="shared" ca="1" si="5"/>
        <v>13</v>
      </c>
      <c r="AO2" s="226">
        <f t="shared" ca="1" si="5"/>
        <v>13</v>
      </c>
      <c r="AP2" s="226">
        <f t="shared" ca="1" si="5"/>
        <v>13</v>
      </c>
      <c r="AQ2" s="226">
        <f t="shared" ca="1" si="5"/>
        <v>17</v>
      </c>
      <c r="AR2" s="797"/>
      <c r="AS2" s="226">
        <f t="shared" ref="AS2:BJ2" ca="1" si="6">CELL("largeur",AS2)</f>
        <v>11</v>
      </c>
      <c r="AT2" s="226">
        <f t="shared" ca="1" si="6"/>
        <v>14</v>
      </c>
      <c r="AU2" s="226">
        <f t="shared" ca="1" si="6"/>
        <v>60</v>
      </c>
      <c r="AV2" s="226">
        <f t="shared" ca="1" si="6"/>
        <v>60</v>
      </c>
      <c r="AW2" s="226">
        <f t="shared" ca="1" si="6"/>
        <v>26</v>
      </c>
      <c r="AX2" s="226">
        <f t="shared" ca="1" si="6"/>
        <v>0</v>
      </c>
      <c r="AY2" s="226">
        <f t="shared" ca="1" si="6"/>
        <v>0</v>
      </c>
      <c r="AZ2" s="226">
        <f t="shared" ca="1" si="6"/>
        <v>0</v>
      </c>
      <c r="BA2" s="226">
        <f t="shared" ca="1" si="6"/>
        <v>0</v>
      </c>
      <c r="BB2" s="226">
        <f t="shared" ca="1" si="6"/>
        <v>0</v>
      </c>
      <c r="BC2" s="226">
        <f t="shared" ca="1" si="6"/>
        <v>0</v>
      </c>
      <c r="BD2" s="226">
        <f t="shared" ca="1" si="6"/>
        <v>0</v>
      </c>
      <c r="BE2" s="226">
        <f t="shared" ca="1" si="6"/>
        <v>0</v>
      </c>
      <c r="BF2" s="226">
        <f t="shared" ca="1" si="6"/>
        <v>0</v>
      </c>
      <c r="BG2" s="226">
        <f t="shared" ca="1" si="6"/>
        <v>0</v>
      </c>
      <c r="BH2" s="226">
        <f t="shared" ca="1" si="6"/>
        <v>21</v>
      </c>
      <c r="BI2" s="226">
        <f t="shared" ca="1" si="6"/>
        <v>21</v>
      </c>
      <c r="BJ2" s="226">
        <f t="shared" ca="1" si="6"/>
        <v>15</v>
      </c>
      <c r="BK2" s="226">
        <f ca="1">CELL("largeur",BK2)</f>
        <v>27</v>
      </c>
      <c r="BL2" s="226">
        <f ca="1">CELL("largeur",BL2)</f>
        <v>11</v>
      </c>
      <c r="BM2" s="797"/>
      <c r="BN2" s="226">
        <f ca="1">CELL("largeur",BN2)</f>
        <v>26</v>
      </c>
      <c r="BO2" s="226">
        <f t="shared" ref="BO2:BR2" ca="1" si="7">CELL("largeur",BO2)</f>
        <v>27</v>
      </c>
      <c r="BP2" s="226">
        <f t="shared" ca="1" si="7"/>
        <v>32</v>
      </c>
      <c r="BQ2" s="226">
        <f t="shared" ca="1" si="7"/>
        <v>32</v>
      </c>
      <c r="BR2" s="226">
        <f t="shared" ca="1" si="7"/>
        <v>20</v>
      </c>
      <c r="BT2" s="73"/>
      <c r="BU2" s="73"/>
      <c r="BV2" s="68" t="s">
        <v>84</v>
      </c>
      <c r="BW2" s="609" t="str">
        <f>BY779</f>
        <v>BY779</v>
      </c>
      <c r="BX2" s="73"/>
      <c r="BY2" s="3">
        <v>1</v>
      </c>
      <c r="BZ2" s="7" t="s">
        <v>0</v>
      </c>
      <c r="CA2" s="8"/>
    </row>
    <row r="3" spans="1:79" ht="21" customHeight="1">
      <c r="A3" s="2"/>
      <c r="B3" s="718"/>
      <c r="C3" s="718"/>
      <c r="D3" s="718"/>
      <c r="E3" s="718"/>
      <c r="F3" s="718"/>
      <c r="G3" s="717"/>
      <c r="H3" s="717"/>
      <c r="I3" s="717"/>
      <c r="J3" s="227">
        <v>5</v>
      </c>
      <c r="K3" s="227">
        <v>10</v>
      </c>
      <c r="L3" s="227">
        <v>5</v>
      </c>
      <c r="M3" s="227">
        <v>5</v>
      </c>
      <c r="N3" s="227">
        <v>5</v>
      </c>
      <c r="O3" s="227">
        <v>5</v>
      </c>
      <c r="P3" s="227">
        <v>5</v>
      </c>
      <c r="Q3" s="227">
        <v>7</v>
      </c>
      <c r="R3" s="227">
        <f ca="1">R2</f>
        <v>115</v>
      </c>
      <c r="S3" s="227">
        <v>7</v>
      </c>
      <c r="T3" s="227">
        <f ca="1">T2</f>
        <v>116</v>
      </c>
      <c r="U3" s="227">
        <v>10</v>
      </c>
      <c r="V3" s="227">
        <v>10</v>
      </c>
      <c r="W3" s="798" t="s">
        <v>792</v>
      </c>
      <c r="X3" s="611">
        <v>3</v>
      </c>
      <c r="Y3" s="611">
        <v>3</v>
      </c>
      <c r="Z3" s="611">
        <v>3</v>
      </c>
      <c r="AA3" s="611">
        <v>3</v>
      </c>
      <c r="AB3" s="611">
        <v>5</v>
      </c>
      <c r="AC3" s="611">
        <v>12</v>
      </c>
      <c r="AD3" s="611">
        <v>12</v>
      </c>
      <c r="AE3" s="611">
        <v>3</v>
      </c>
      <c r="AF3" s="611">
        <v>9</v>
      </c>
      <c r="AG3" s="611">
        <v>12</v>
      </c>
      <c r="AH3" s="611">
        <v>9</v>
      </c>
      <c r="AI3" s="611">
        <v>6</v>
      </c>
      <c r="AJ3" s="611">
        <v>40</v>
      </c>
      <c r="AK3" s="611">
        <v>10</v>
      </c>
      <c r="AL3" s="611">
        <v>9</v>
      </c>
      <c r="AM3" s="611">
        <v>11</v>
      </c>
      <c r="AN3" s="611">
        <v>13</v>
      </c>
      <c r="AO3" s="611">
        <v>13</v>
      </c>
      <c r="AP3" s="611">
        <v>13</v>
      </c>
      <c r="AQ3" s="611">
        <v>17</v>
      </c>
      <c r="AR3" s="798" t="s">
        <v>792</v>
      </c>
      <c r="AS3" s="473">
        <v>11</v>
      </c>
      <c r="AT3" s="473">
        <v>14</v>
      </c>
      <c r="AU3" s="473">
        <v>40</v>
      </c>
      <c r="AV3" s="473">
        <v>40</v>
      </c>
      <c r="AW3" s="473">
        <v>26</v>
      </c>
      <c r="AX3" s="473">
        <v>26</v>
      </c>
      <c r="AY3" s="473">
        <v>10</v>
      </c>
      <c r="AZ3" s="473">
        <v>21</v>
      </c>
      <c r="BA3" s="473">
        <v>21</v>
      </c>
      <c r="BB3" s="473">
        <v>15</v>
      </c>
      <c r="BC3" s="473">
        <v>27</v>
      </c>
      <c r="BD3" s="473">
        <v>11</v>
      </c>
      <c r="BE3" s="473">
        <v>11</v>
      </c>
      <c r="BF3" s="473">
        <v>11</v>
      </c>
      <c r="BG3" s="473">
        <v>9</v>
      </c>
      <c r="BH3" s="473">
        <v>21</v>
      </c>
      <c r="BI3" s="473">
        <v>21</v>
      </c>
      <c r="BJ3" s="473">
        <v>15</v>
      </c>
      <c r="BK3" s="473">
        <v>27</v>
      </c>
      <c r="BL3" s="473">
        <v>11</v>
      </c>
      <c r="BM3" s="798" t="s">
        <v>792</v>
      </c>
      <c r="BN3" s="473">
        <v>26</v>
      </c>
      <c r="BO3" s="473">
        <v>32</v>
      </c>
      <c r="BP3" s="473">
        <v>32</v>
      </c>
      <c r="BQ3" s="473">
        <v>32</v>
      </c>
      <c r="BR3" s="473">
        <v>20</v>
      </c>
      <c r="BS3" s="2"/>
      <c r="BT3" s="2"/>
      <c r="BU3" s="2"/>
      <c r="BW3" s="73"/>
      <c r="BX3" s="73"/>
      <c r="BY3" s="3">
        <v>1</v>
      </c>
      <c r="BZ3" s="9">
        <f ca="1">COUNTA(A1:BY769) + COUNTBLANK(A1:BY769)</f>
        <v>67938</v>
      </c>
      <c r="CA3" s="10" t="str">
        <f>"cellules entre -cells -celdas  "&amp;" " &amp;A1&amp;" et  "&amp;BY779</f>
        <v>cellules entre -cells -celdas   A1 et  BY779</v>
      </c>
    </row>
    <row r="4" spans="1:79" ht="21" customHeight="1" thickBot="1">
      <c r="A4" s="2"/>
      <c r="B4" s="718"/>
      <c r="C4" s="718"/>
      <c r="D4" s="718"/>
      <c r="E4" s="718"/>
      <c r="F4" s="718"/>
      <c r="G4" s="717"/>
      <c r="H4" s="717"/>
      <c r="I4" s="717"/>
      <c r="J4" s="859" t="s">
        <v>282</v>
      </c>
      <c r="K4" s="859"/>
      <c r="L4" s="859"/>
      <c r="M4" s="859"/>
      <c r="N4" s="859"/>
      <c r="O4" s="859"/>
      <c r="P4" s="859"/>
      <c r="Q4" s="859"/>
      <c r="R4" s="859"/>
      <c r="S4" s="859"/>
      <c r="T4" s="859"/>
      <c r="U4" s="859"/>
      <c r="V4" s="859"/>
      <c r="W4" s="798"/>
      <c r="X4" s="613" t="s">
        <v>794</v>
      </c>
      <c r="AM4" s="610" t="s">
        <v>790</v>
      </c>
      <c r="AP4" s="137" t="s">
        <v>84</v>
      </c>
      <c r="AQ4" s="609" t="str">
        <f>BY779</f>
        <v>BY779</v>
      </c>
      <c r="AR4" s="798"/>
      <c r="AS4" s="860" t="s">
        <v>791</v>
      </c>
      <c r="AT4" s="860"/>
      <c r="AU4" s="860"/>
      <c r="AV4" s="860"/>
      <c r="AW4" s="860"/>
      <c r="AX4" s="860"/>
      <c r="AY4" s="860"/>
      <c r="AZ4" s="860"/>
      <c r="BA4" s="860"/>
      <c r="BB4" s="860"/>
      <c r="BC4" s="860"/>
      <c r="BD4" s="860"/>
      <c r="BE4" s="860"/>
      <c r="BF4" s="860"/>
      <c r="BG4" s="860"/>
      <c r="BH4" s="860"/>
      <c r="BI4" s="860"/>
      <c r="BJ4" s="860"/>
      <c r="BK4" s="860"/>
      <c r="BL4" s="860"/>
      <c r="BM4" s="798"/>
      <c r="BN4" s="73"/>
      <c r="BO4" s="2"/>
      <c r="BP4" s="2"/>
      <c r="BQ4" s="2"/>
      <c r="BV4" s="608" t="s">
        <v>790</v>
      </c>
      <c r="BW4" s="73"/>
      <c r="BX4" s="73"/>
      <c r="BY4" s="3">
        <v>1</v>
      </c>
      <c r="BZ4" s="9">
        <f ca="1">COUNTA(A1:BY769)</f>
        <v>13959</v>
      </c>
      <c r="CA4" s="10" t="s">
        <v>1</v>
      </c>
    </row>
    <row r="5" spans="1:79" ht="21" customHeight="1">
      <c r="A5" s="2"/>
      <c r="B5" s="718"/>
      <c r="C5" s="717"/>
      <c r="D5" s="717"/>
      <c r="E5" s="717"/>
      <c r="F5" s="717"/>
      <c r="G5" s="717"/>
      <c r="H5" s="717"/>
      <c r="I5" s="717"/>
      <c r="J5" s="859"/>
      <c r="K5" s="859"/>
      <c r="L5" s="859"/>
      <c r="M5" s="859"/>
      <c r="N5" s="859"/>
      <c r="O5" s="859"/>
      <c r="P5" s="859"/>
      <c r="Q5" s="859"/>
      <c r="R5" s="859"/>
      <c r="S5" s="859"/>
      <c r="T5" s="859"/>
      <c r="U5" s="859"/>
      <c r="V5" s="859"/>
      <c r="W5" s="2"/>
      <c r="X5" s="607"/>
      <c r="Y5" s="861" t="s">
        <v>824</v>
      </c>
      <c r="Z5" s="861"/>
      <c r="AA5" s="861"/>
      <c r="AB5" s="861"/>
      <c r="AC5" s="861"/>
      <c r="AD5" s="861"/>
      <c r="AE5" s="861"/>
      <c r="AF5" s="861"/>
      <c r="AG5" s="861"/>
      <c r="AH5" s="861"/>
      <c r="AI5" s="861"/>
      <c r="AJ5" s="861"/>
      <c r="AK5" s="861"/>
      <c r="AL5" s="861"/>
      <c r="AM5" s="861"/>
      <c r="AN5" s="861"/>
      <c r="AO5" s="861"/>
      <c r="AP5" s="863" t="s">
        <v>789</v>
      </c>
      <c r="AQ5" s="864"/>
      <c r="AS5" s="860"/>
      <c r="AT5" s="860"/>
      <c r="AU5" s="860"/>
      <c r="AV5" s="860"/>
      <c r="AW5" s="860"/>
      <c r="AX5" s="860"/>
      <c r="AY5" s="860"/>
      <c r="AZ5" s="860"/>
      <c r="BA5" s="860"/>
      <c r="BB5" s="860"/>
      <c r="BC5" s="860"/>
      <c r="BD5" s="860"/>
      <c r="BE5" s="860"/>
      <c r="BF5" s="860"/>
      <c r="BG5" s="860"/>
      <c r="BH5" s="860"/>
      <c r="BI5" s="860"/>
      <c r="BJ5" s="860"/>
      <c r="BK5" s="860"/>
      <c r="BL5" s="860"/>
      <c r="BM5" s="73"/>
      <c r="BN5" s="73"/>
      <c r="BO5" s="2"/>
      <c r="BP5" s="2"/>
      <c r="BQ5" s="2"/>
      <c r="BS5" s="63"/>
      <c r="BT5" s="73"/>
      <c r="BU5" s="73"/>
      <c r="BW5" s="73"/>
      <c r="BX5" s="73"/>
      <c r="BY5" s="3">
        <v>1</v>
      </c>
      <c r="BZ5" s="9">
        <f ca="1">COUNTBLANK(A1:BY769)</f>
        <v>53979</v>
      </c>
      <c r="CA5" s="10" t="s">
        <v>2</v>
      </c>
    </row>
    <row r="6" spans="1:79" ht="21" customHeight="1">
      <c r="A6" s="2"/>
      <c r="B6" s="718"/>
      <c r="C6" s="717"/>
      <c r="D6" s="717"/>
      <c r="E6" s="717"/>
      <c r="F6" s="717"/>
      <c r="G6" s="717"/>
      <c r="H6" s="717"/>
      <c r="I6" s="717"/>
      <c r="J6" s="726" t="s">
        <v>795</v>
      </c>
      <c r="K6" s="717"/>
      <c r="L6" s="717"/>
      <c r="M6" s="717"/>
      <c r="N6" s="717"/>
      <c r="O6" s="717"/>
      <c r="P6" s="717"/>
      <c r="Q6" s="63"/>
      <c r="R6" s="63"/>
      <c r="S6" s="63"/>
      <c r="T6" s="63"/>
      <c r="U6" s="63"/>
      <c r="V6" s="67"/>
      <c r="W6" s="2"/>
      <c r="X6" s="584"/>
      <c r="Y6" s="862"/>
      <c r="Z6" s="862"/>
      <c r="AA6" s="862"/>
      <c r="AB6" s="862"/>
      <c r="AC6" s="862"/>
      <c r="AD6" s="862"/>
      <c r="AE6" s="862"/>
      <c r="AF6" s="862"/>
      <c r="AG6" s="862"/>
      <c r="AH6" s="862"/>
      <c r="AI6" s="862"/>
      <c r="AJ6" s="862"/>
      <c r="AK6" s="862"/>
      <c r="AL6" s="862"/>
      <c r="AM6" s="862"/>
      <c r="AN6" s="862"/>
      <c r="AO6" s="862"/>
      <c r="AP6" s="865">
        <v>20</v>
      </c>
      <c r="AQ6" s="866"/>
      <c r="AR6" s="2"/>
      <c r="AS6" s="2" t="s">
        <v>795</v>
      </c>
      <c r="AT6" s="516"/>
      <c r="AU6" s="516"/>
      <c r="AV6" s="516"/>
      <c r="AW6" s="516"/>
      <c r="AX6" s="604" t="s">
        <v>788</v>
      </c>
      <c r="AY6" s="604"/>
      <c r="AZ6" s="604"/>
      <c r="BA6" s="604"/>
      <c r="BB6" s="604"/>
      <c r="BC6" s="604"/>
      <c r="BD6" s="604"/>
      <c r="BE6" s="604"/>
      <c r="BF6" s="604"/>
      <c r="BG6" s="604"/>
      <c r="BH6" s="73"/>
      <c r="BI6" s="73"/>
      <c r="BJ6" s="73"/>
      <c r="BK6" s="73"/>
      <c r="BM6" s="73"/>
      <c r="BN6" s="73"/>
      <c r="BO6" s="2"/>
      <c r="BP6" s="2"/>
      <c r="BQ6" s="2"/>
      <c r="BR6" s="473" t="str">
        <f ca="1">"Page "&amp;_xlfn.SHEET()&amp;" sur "&amp;_xlfn.SHEETS()</f>
        <v>Page 8 sur 8</v>
      </c>
      <c r="BS6" s="2"/>
      <c r="BT6" s="73"/>
      <c r="BU6" s="73"/>
      <c r="BV6" s="73"/>
      <c r="BW6" s="73"/>
      <c r="BX6" s="73"/>
      <c r="BY6" s="3">
        <v>1</v>
      </c>
      <c r="BZ6" s="9">
        <f>SUM(BY1:BY767)+2</f>
        <v>769</v>
      </c>
      <c r="CA6" s="10" t="s">
        <v>3</v>
      </c>
    </row>
    <row r="7" spans="1:79" ht="21" customHeight="1">
      <c r="A7" s="2"/>
      <c r="B7" s="718"/>
      <c r="C7" s="717"/>
      <c r="D7" s="717"/>
      <c r="E7" s="717"/>
      <c r="F7" s="717"/>
      <c r="G7" s="719" t="str">
        <f>"à coller "&amp;R34&amp;" pour aérer le texte"</f>
        <v>à coller Colonne R pour aérer le texte</v>
      </c>
      <c r="H7" s="717"/>
      <c r="I7" s="717"/>
      <c r="J7" s="717"/>
      <c r="K7" s="717"/>
      <c r="L7" s="717"/>
      <c r="M7" s="717"/>
      <c r="N7" s="717"/>
      <c r="O7" s="717"/>
      <c r="P7" s="717"/>
      <c r="Q7" s="63"/>
      <c r="R7" s="63"/>
      <c r="S7" s="63"/>
      <c r="T7" s="63"/>
      <c r="U7" s="63"/>
      <c r="V7" s="67"/>
      <c r="W7" s="2"/>
      <c r="X7" s="584"/>
      <c r="Y7" s="583"/>
      <c r="Z7" s="583"/>
      <c r="AA7" s="583"/>
      <c r="AB7" s="583"/>
      <c r="AC7" s="603" t="s">
        <v>787</v>
      </c>
      <c r="AD7" s="583"/>
      <c r="AE7" s="583"/>
      <c r="AF7" s="583"/>
      <c r="AG7" s="583"/>
      <c r="AH7" s="583"/>
      <c r="AI7" s="583"/>
      <c r="AJ7" s="583"/>
      <c r="AK7" s="603" t="s">
        <v>786</v>
      </c>
      <c r="AL7" s="583"/>
      <c r="AM7" s="583"/>
      <c r="AN7" s="583"/>
      <c r="AO7" s="583"/>
      <c r="AP7" s="865"/>
      <c r="AQ7" s="866"/>
      <c r="AR7" s="2"/>
      <c r="AS7" s="606" t="s">
        <v>274</v>
      </c>
      <c r="AT7" s="605" t="str">
        <f ca="1">CELL("nomfichier")</f>
        <v>D:\Données\1.UPRT\0-UPRT.fait\1-UPRT.FR-SITE-WEB\ff-fiches-fabrications\ff.fiches.fabrication.2023\ffr.restaurant.2023\[TABLEAU.MAGIQUE.21.02.2026-2.xlsx]allergènes</v>
      </c>
      <c r="AU7" s="516"/>
      <c r="AV7" s="516"/>
      <c r="AW7" s="516"/>
      <c r="AX7" s="532"/>
      <c r="AY7" s="530"/>
      <c r="AZ7" s="543"/>
      <c r="BA7" s="543"/>
      <c r="BB7" s="543"/>
      <c r="BC7" s="543"/>
      <c r="BD7" s="543"/>
      <c r="BE7" s="577"/>
      <c r="BF7" s="577"/>
      <c r="BG7" s="577"/>
      <c r="BH7" s="602" t="s">
        <v>657</v>
      </c>
      <c r="BI7" s="457" t="s">
        <v>656</v>
      </c>
      <c r="BJ7" s="516"/>
      <c r="BK7" s="601" t="s">
        <v>377</v>
      </c>
      <c r="BL7" s="300" t="s">
        <v>372</v>
      </c>
      <c r="BM7" s="73"/>
      <c r="BN7" s="73"/>
      <c r="BO7" s="2"/>
      <c r="BP7" s="2"/>
      <c r="BQ7" s="2"/>
      <c r="BR7" s="2"/>
      <c r="BS7" s="2"/>
      <c r="BT7" s="73"/>
      <c r="BU7" s="73"/>
      <c r="BV7" s="73"/>
      <c r="BW7" s="73"/>
      <c r="BX7" s="73"/>
      <c r="BY7" s="3">
        <v>1</v>
      </c>
      <c r="BZ7" s="9" cm="1">
        <f t="array" ref="BZ7">SUM(A779:BX779+1)</f>
        <v>152</v>
      </c>
      <c r="CA7" s="10" t="s">
        <v>4</v>
      </c>
    </row>
    <row r="8" spans="1:79" ht="21" customHeight="1">
      <c r="A8" s="2"/>
      <c r="B8" s="718"/>
      <c r="C8" s="717"/>
      <c r="D8" s="717"/>
      <c r="E8" s="717"/>
      <c r="F8" s="717"/>
      <c r="G8" s="720" t="s">
        <v>130</v>
      </c>
      <c r="H8" s="720" t="s">
        <v>131</v>
      </c>
      <c r="I8" s="720" t="s">
        <v>80</v>
      </c>
      <c r="J8" s="720" t="s">
        <v>81</v>
      </c>
      <c r="K8" s="717"/>
      <c r="L8" s="717"/>
      <c r="M8" s="717"/>
      <c r="N8" s="717"/>
      <c r="O8" s="717"/>
      <c r="P8" s="717"/>
      <c r="Q8" s="63"/>
      <c r="R8" s="867" t="s">
        <v>275</v>
      </c>
      <c r="S8" s="868"/>
      <c r="T8" s="869"/>
      <c r="U8" s="600"/>
      <c r="V8" s="600"/>
      <c r="W8" s="600" t="s">
        <v>785</v>
      </c>
      <c r="X8" s="584"/>
      <c r="Y8" s="583"/>
      <c r="Z8" s="583"/>
      <c r="AA8" s="583"/>
      <c r="AB8" s="583"/>
      <c r="AC8" s="100" t="s">
        <v>784</v>
      </c>
      <c r="AD8" s="583"/>
      <c r="AE8" s="583"/>
      <c r="AF8" s="583"/>
      <c r="AG8" s="583"/>
      <c r="AH8" s="583"/>
      <c r="AI8" s="583"/>
      <c r="AJ8" s="583"/>
      <c r="AK8" s="100" t="s">
        <v>783</v>
      </c>
      <c r="AL8" s="583"/>
      <c r="AM8" s="583"/>
      <c r="AN8" s="583"/>
      <c r="AO8" s="583"/>
      <c r="AP8" s="865"/>
      <c r="AQ8" s="866"/>
      <c r="AR8" s="599" t="s">
        <v>782</v>
      </c>
      <c r="AS8" s="599"/>
      <c r="AT8" s="599"/>
      <c r="AU8" s="599"/>
      <c r="AV8" s="606" t="s">
        <v>274</v>
      </c>
      <c r="AW8" s="605" t="str">
        <f ca="1">CELL("nomfichier")</f>
        <v>D:\Données\1.UPRT\0-UPRT.fait\1-UPRT.FR-SITE-WEB\ff-fiches-fabrications\ff.fiches.fabrication.2023\ffr.restaurant.2023\[TABLEAU.MAGIQUE.21.02.2026-2.xlsx]allergènes</v>
      </c>
      <c r="AX8" s="532"/>
      <c r="AY8" s="530"/>
      <c r="AZ8" s="543"/>
      <c r="BA8" s="543"/>
      <c r="BB8" s="543"/>
      <c r="BC8" s="543"/>
      <c r="BD8" s="543"/>
      <c r="BE8" s="577"/>
      <c r="BF8" s="577"/>
      <c r="BG8" s="577"/>
      <c r="BH8" s="598" t="s">
        <v>612</v>
      </c>
      <c r="BI8" s="413" t="s">
        <v>611</v>
      </c>
      <c r="BJ8" s="516"/>
      <c r="BK8" s="597" t="s">
        <v>373</v>
      </c>
      <c r="BL8" s="596" t="s">
        <v>781</v>
      </c>
      <c r="BM8" s="73"/>
      <c r="BN8" s="73"/>
      <c r="BO8" s="2"/>
      <c r="BP8" s="2"/>
      <c r="BQ8" s="2"/>
      <c r="BR8" s="2"/>
      <c r="BS8" s="2"/>
      <c r="BT8" s="73"/>
      <c r="BU8" s="73"/>
      <c r="BV8" s="73"/>
      <c r="BW8" s="73"/>
      <c r="BX8" s="73"/>
      <c r="BY8" s="3">
        <v>1</v>
      </c>
      <c r="BZ8" s="9"/>
      <c r="CA8" s="10"/>
    </row>
    <row r="9" spans="1:79" ht="21" customHeight="1">
      <c r="A9" s="2"/>
      <c r="B9" s="718"/>
      <c r="C9" s="717"/>
      <c r="D9" s="717"/>
      <c r="E9" s="717"/>
      <c r="F9" s="717"/>
      <c r="G9" s="717"/>
      <c r="H9" s="717"/>
      <c r="I9" s="717"/>
      <c r="J9" s="717"/>
      <c r="K9" s="717"/>
      <c r="L9" s="717"/>
      <c r="M9" s="717"/>
      <c r="N9" s="717"/>
      <c r="O9" s="717"/>
      <c r="P9" s="717"/>
      <c r="Q9" s="63"/>
      <c r="R9" s="870"/>
      <c r="S9" s="871"/>
      <c r="T9" s="872"/>
      <c r="U9" s="63"/>
      <c r="V9" s="67"/>
      <c r="W9" s="2"/>
      <c r="X9" s="584"/>
      <c r="Y9" s="583"/>
      <c r="Z9" s="583"/>
      <c r="AA9" s="583"/>
      <c r="AB9" s="583"/>
      <c r="AC9" s="535" t="s">
        <v>780</v>
      </c>
      <c r="AD9" s="583"/>
      <c r="AE9" s="583"/>
      <c r="AF9" s="583"/>
      <c r="AG9" s="583"/>
      <c r="AH9" s="583"/>
      <c r="AI9" s="583"/>
      <c r="AJ9" s="583"/>
      <c r="AK9" s="535" t="s">
        <v>779</v>
      </c>
      <c r="AL9" s="583"/>
      <c r="AM9" s="583"/>
      <c r="AN9" s="583"/>
      <c r="AO9" s="583"/>
      <c r="AP9" s="865"/>
      <c r="AQ9" s="866"/>
      <c r="AR9" s="2"/>
      <c r="AS9" s="2"/>
      <c r="AT9" s="544" t="s">
        <v>778</v>
      </c>
      <c r="AU9" s="516"/>
      <c r="AV9" s="516"/>
      <c r="AW9" s="516"/>
      <c r="AX9" s="532"/>
      <c r="AY9" s="530"/>
      <c r="AZ9" s="543"/>
      <c r="BA9" s="543"/>
      <c r="BB9" s="543"/>
      <c r="BC9" s="543"/>
      <c r="BD9" s="543"/>
      <c r="BE9" s="577"/>
      <c r="BF9" s="577"/>
      <c r="BG9" s="577"/>
      <c r="BH9" s="595" t="s">
        <v>777</v>
      </c>
      <c r="BI9" s="303" t="s">
        <v>432</v>
      </c>
      <c r="BJ9" s="516"/>
      <c r="BK9" s="594" t="s">
        <v>351</v>
      </c>
      <c r="BL9" s="299" t="s">
        <v>350</v>
      </c>
      <c r="BM9" s="73"/>
      <c r="BN9" s="73"/>
      <c r="BO9" s="2"/>
      <c r="BP9" s="2"/>
      <c r="BQ9" s="2"/>
      <c r="BR9" s="2"/>
      <c r="BS9" s="2"/>
      <c r="BT9" s="73"/>
      <c r="BU9" s="73"/>
      <c r="BV9" s="73"/>
      <c r="BW9" s="73"/>
      <c r="BX9" s="73"/>
      <c r="BY9" s="3">
        <v>1</v>
      </c>
    </row>
    <row r="10" spans="1:79" ht="21" customHeight="1">
      <c r="A10" s="2"/>
      <c r="B10" s="718"/>
      <c r="C10" s="717"/>
      <c r="D10" s="717"/>
      <c r="E10" s="717"/>
      <c r="F10" s="717"/>
      <c r="G10" s="718" t="s">
        <v>152</v>
      </c>
      <c r="H10" s="717"/>
      <c r="I10" s="717"/>
      <c r="J10" s="717"/>
      <c r="K10" s="717"/>
      <c r="L10" s="717"/>
      <c r="M10" s="717"/>
      <c r="N10" s="717"/>
      <c r="O10" s="717"/>
      <c r="P10" s="717"/>
      <c r="Q10" s="63"/>
      <c r="R10" s="614" t="s">
        <v>276</v>
      </c>
      <c r="S10" s="615" t="str">
        <f>"ligne "&amp;ROW(R47)</f>
        <v>ligne 47</v>
      </c>
      <c r="T10" s="616"/>
      <c r="U10" s="63"/>
      <c r="V10" s="67"/>
      <c r="W10" s="2"/>
      <c r="X10" s="584"/>
      <c r="Y10" s="583"/>
      <c r="Z10" s="583"/>
      <c r="AA10" s="583"/>
      <c r="AB10" s="583"/>
      <c r="AC10" s="535" t="s">
        <v>797</v>
      </c>
      <c r="AD10" s="583"/>
      <c r="AE10" s="583"/>
      <c r="AF10" s="583"/>
      <c r="AG10" s="583"/>
      <c r="AH10" s="583"/>
      <c r="AI10" s="583"/>
      <c r="AJ10" s="583"/>
      <c r="AK10" s="535" t="s">
        <v>776</v>
      </c>
      <c r="AL10" s="583"/>
      <c r="AM10" s="583"/>
      <c r="AN10" s="583"/>
      <c r="AO10" s="583"/>
      <c r="AP10" s="865"/>
      <c r="AQ10" s="866"/>
      <c r="AR10" s="2"/>
      <c r="AS10" s="2"/>
      <c r="AT10" s="544" t="s">
        <v>775</v>
      </c>
      <c r="AU10" s="516"/>
      <c r="AV10" s="516"/>
      <c r="AW10" s="516"/>
      <c r="AX10" s="532"/>
      <c r="AY10" s="530"/>
      <c r="AZ10" s="543"/>
      <c r="BA10" s="543"/>
      <c r="BB10" s="543"/>
      <c r="BC10" s="543"/>
      <c r="BD10" s="543"/>
      <c r="BE10" s="577"/>
      <c r="BF10" s="577"/>
      <c r="BG10" s="577"/>
      <c r="BH10" s="593" t="s">
        <v>547</v>
      </c>
      <c r="BI10" s="378" t="s">
        <v>546</v>
      </c>
      <c r="BJ10" s="516"/>
      <c r="BK10" s="592" t="s">
        <v>329</v>
      </c>
      <c r="BL10" s="298" t="s">
        <v>328</v>
      </c>
      <c r="BM10" s="73"/>
      <c r="BN10" s="73"/>
      <c r="BO10" s="2"/>
      <c r="BP10" s="2"/>
      <c r="BQ10" s="2"/>
      <c r="BR10" s="2"/>
      <c r="BS10" s="2"/>
      <c r="BT10" s="73"/>
      <c r="BU10" s="73"/>
      <c r="BV10" s="73"/>
      <c r="BW10" s="73"/>
      <c r="BX10" s="73"/>
      <c r="BY10" s="3">
        <v>1</v>
      </c>
      <c r="BZ10" s="184" t="s">
        <v>252</v>
      </c>
      <c r="CA10" s="2"/>
    </row>
    <row r="11" spans="1:79" ht="21" customHeight="1">
      <c r="A11" s="2"/>
      <c r="B11" s="718"/>
      <c r="C11" s="717"/>
      <c r="D11" s="717"/>
      <c r="E11" s="717"/>
      <c r="F11" s="717"/>
      <c r="G11" s="717"/>
      <c r="H11" s="717"/>
      <c r="I11" s="717"/>
      <c r="J11" s="717"/>
      <c r="K11" s="717"/>
      <c r="L11" s="717"/>
      <c r="M11" s="717"/>
      <c r="N11" s="717"/>
      <c r="O11" s="717"/>
      <c r="P11" s="717"/>
      <c r="Q11" s="63"/>
      <c r="R11" s="228"/>
      <c r="S11" s="63"/>
      <c r="T11" s="63"/>
      <c r="U11" s="63"/>
      <c r="V11" s="67"/>
      <c r="W11" s="2"/>
      <c r="X11" s="584"/>
      <c r="Y11" s="583"/>
      <c r="Z11" s="583"/>
      <c r="AA11" s="583"/>
      <c r="AB11" s="583"/>
      <c r="AC11" s="535" t="s">
        <v>798</v>
      </c>
      <c r="AD11" s="583"/>
      <c r="AE11" s="583"/>
      <c r="AF11" s="583"/>
      <c r="AG11" s="583"/>
      <c r="AH11" s="583"/>
      <c r="AI11" s="583"/>
      <c r="AJ11" s="583"/>
      <c r="AK11" s="535" t="s">
        <v>774</v>
      </c>
      <c r="AL11" s="583"/>
      <c r="AM11" s="583"/>
      <c r="AN11" s="583"/>
      <c r="AO11" s="583"/>
      <c r="AP11" s="865"/>
      <c r="AQ11" s="866"/>
      <c r="AR11" s="2"/>
      <c r="AS11" s="2"/>
      <c r="AT11" s="544" t="s">
        <v>773</v>
      </c>
      <c r="AU11" s="516"/>
      <c r="AV11" s="516"/>
      <c r="AW11" s="516"/>
      <c r="AX11" s="532"/>
      <c r="AY11" s="530"/>
      <c r="AZ11" s="543"/>
      <c r="BA11" s="543"/>
      <c r="BB11" s="543"/>
      <c r="BC11" s="543"/>
      <c r="BD11" s="543"/>
      <c r="BE11" s="577"/>
      <c r="BF11" s="577"/>
      <c r="BG11" s="577"/>
      <c r="BH11" s="591" t="s">
        <v>475</v>
      </c>
      <c r="BI11" s="320" t="s">
        <v>474</v>
      </c>
      <c r="BJ11" s="516"/>
      <c r="BK11" s="590" t="s">
        <v>326</v>
      </c>
      <c r="BL11" s="297" t="s">
        <v>325</v>
      </c>
      <c r="BM11" s="73"/>
      <c r="BN11" s="73"/>
      <c r="BO11" s="2"/>
      <c r="BP11" s="2"/>
      <c r="BQ11" s="2"/>
      <c r="BR11" s="2"/>
      <c r="BS11" s="2"/>
      <c r="BT11" s="73"/>
      <c r="BU11" s="73"/>
      <c r="BV11" s="73"/>
      <c r="BW11" s="73"/>
      <c r="BX11" s="73"/>
      <c r="BY11" s="3">
        <v>1</v>
      </c>
      <c r="BZ11" s="184" t="s">
        <v>253</v>
      </c>
      <c r="CA11" s="2"/>
    </row>
    <row r="12" spans="1:79" ht="21" customHeight="1">
      <c r="A12" s="2"/>
      <c r="B12" s="718"/>
      <c r="C12" s="717"/>
      <c r="D12" s="717"/>
      <c r="E12" s="717"/>
      <c r="F12" s="717"/>
      <c r="G12" s="721" t="s">
        <v>105</v>
      </c>
      <c r="H12" s="717"/>
      <c r="I12" s="717"/>
      <c r="J12" s="717"/>
      <c r="K12" s="717"/>
      <c r="L12" s="717"/>
      <c r="M12" s="717"/>
      <c r="N12" s="717"/>
      <c r="O12" s="717"/>
      <c r="P12" s="717"/>
      <c r="Q12" s="63"/>
      <c r="R12" s="228"/>
      <c r="S12" s="63"/>
      <c r="T12" s="63"/>
      <c r="U12" s="63"/>
      <c r="V12" s="67"/>
      <c r="W12" s="2"/>
      <c r="X12" s="584"/>
      <c r="Y12" s="583"/>
      <c r="Z12" s="583"/>
      <c r="AA12" s="583"/>
      <c r="AB12" s="583"/>
      <c r="AC12" s="535" t="s">
        <v>799</v>
      </c>
      <c r="AD12" s="583"/>
      <c r="AE12" s="583"/>
      <c r="AF12" s="583"/>
      <c r="AG12" s="583"/>
      <c r="AH12" s="583"/>
      <c r="AI12" s="583"/>
      <c r="AJ12" s="583"/>
      <c r="AK12" s="535" t="s">
        <v>772</v>
      </c>
      <c r="AL12" s="583"/>
      <c r="AM12" s="583"/>
      <c r="AN12" s="583"/>
      <c r="AO12" s="583"/>
      <c r="AP12" s="865"/>
      <c r="AQ12" s="866"/>
      <c r="AR12" s="2"/>
      <c r="AS12" s="2"/>
      <c r="AT12" s="544" t="s">
        <v>771</v>
      </c>
      <c r="AU12" s="516"/>
      <c r="AV12" s="516"/>
      <c r="AW12" s="516"/>
      <c r="AX12" s="532"/>
      <c r="AY12" s="530"/>
      <c r="AZ12" s="543"/>
      <c r="BA12" s="543"/>
      <c r="BB12" s="543"/>
      <c r="BC12" s="543"/>
      <c r="BD12" s="543"/>
      <c r="BE12" s="577"/>
      <c r="BF12" s="577"/>
      <c r="BG12" s="577"/>
      <c r="BH12" s="589" t="s">
        <v>411</v>
      </c>
      <c r="BI12" s="302" t="s">
        <v>410</v>
      </c>
      <c r="BJ12" s="516"/>
      <c r="BK12" s="588" t="s">
        <v>311</v>
      </c>
      <c r="BL12" s="296" t="s">
        <v>310</v>
      </c>
      <c r="BM12" s="73"/>
      <c r="BN12" s="73"/>
      <c r="BO12" s="2"/>
      <c r="BP12" s="2"/>
      <c r="BQ12" s="2"/>
      <c r="BR12" s="2"/>
      <c r="BS12" s="2"/>
      <c r="BT12" s="73"/>
      <c r="BU12" s="73"/>
      <c r="BV12" s="73"/>
      <c r="BW12" s="73"/>
      <c r="BX12" s="73"/>
      <c r="BY12" s="3">
        <v>1</v>
      </c>
      <c r="BZ12" s="184"/>
      <c r="CA12" s="2"/>
    </row>
    <row r="13" spans="1:79" ht="21" customHeight="1">
      <c r="A13" s="2"/>
      <c r="B13" s="718"/>
      <c r="C13" s="717"/>
      <c r="D13" s="717"/>
      <c r="E13" s="717"/>
      <c r="F13" s="717"/>
      <c r="G13" s="718" t="s">
        <v>106</v>
      </c>
      <c r="H13" s="717"/>
      <c r="I13" s="717"/>
      <c r="J13" s="717"/>
      <c r="K13" s="717"/>
      <c r="L13" s="717"/>
      <c r="M13" s="717"/>
      <c r="N13" s="717"/>
      <c r="O13" s="717"/>
      <c r="P13" s="717"/>
      <c r="Q13" s="63"/>
      <c r="R13" s="229"/>
      <c r="S13" s="63"/>
      <c r="T13" s="63"/>
      <c r="U13" s="63"/>
      <c r="V13" s="67"/>
      <c r="W13" s="2"/>
      <c r="X13" s="584"/>
      <c r="Y13" s="583"/>
      <c r="Z13" s="583"/>
      <c r="AA13" s="583"/>
      <c r="AB13" s="583"/>
      <c r="AC13" s="535" t="s">
        <v>800</v>
      </c>
      <c r="AD13" s="583"/>
      <c r="AE13" s="583"/>
      <c r="AF13" s="583"/>
      <c r="AG13" s="583"/>
      <c r="AH13" s="583"/>
      <c r="AI13" s="583"/>
      <c r="AJ13" s="583"/>
      <c r="AK13" s="583"/>
      <c r="AL13" s="583"/>
      <c r="AM13" s="583"/>
      <c r="AN13" s="583"/>
      <c r="AO13" s="583"/>
      <c r="AP13" s="865"/>
      <c r="AQ13" s="866"/>
      <c r="AR13" s="2"/>
      <c r="AS13" s="2"/>
      <c r="AT13" s="587" t="s">
        <v>770</v>
      </c>
      <c r="AU13" s="516"/>
      <c r="AV13" s="516"/>
      <c r="AW13" s="516"/>
      <c r="AX13" s="532"/>
      <c r="AY13" s="530"/>
      <c r="AZ13" s="543"/>
      <c r="BA13" s="543"/>
      <c r="BB13" s="543"/>
      <c r="BC13" s="543"/>
      <c r="BD13" s="543"/>
      <c r="BE13" s="577"/>
      <c r="BF13" s="577"/>
      <c r="BG13" s="577"/>
      <c r="BH13" s="586" t="s">
        <v>406</v>
      </c>
      <c r="BI13" s="301" t="s">
        <v>405</v>
      </c>
      <c r="BJ13" s="516"/>
      <c r="BK13" s="585" t="s">
        <v>293</v>
      </c>
      <c r="BL13" s="295" t="s">
        <v>292</v>
      </c>
      <c r="BM13" s="73"/>
      <c r="BN13" s="73"/>
      <c r="BO13" s="2"/>
      <c r="BP13" s="2"/>
      <c r="BQ13" s="2"/>
      <c r="BR13" s="2"/>
      <c r="BS13" s="2"/>
      <c r="BT13" s="73"/>
      <c r="BU13" s="73"/>
      <c r="BV13" s="73"/>
      <c r="BW13" s="73"/>
      <c r="BX13" s="73"/>
      <c r="BY13" s="3">
        <v>1</v>
      </c>
      <c r="BZ13" s="184" t="s">
        <v>256</v>
      </c>
      <c r="CA13" s="2"/>
    </row>
    <row r="14" spans="1:79" ht="21" customHeight="1">
      <c r="A14" s="2"/>
      <c r="B14" s="718"/>
      <c r="C14" s="717"/>
      <c r="D14" s="717"/>
      <c r="E14" s="717"/>
      <c r="F14" s="717"/>
      <c r="G14" s="722"/>
      <c r="H14" s="717"/>
      <c r="I14" s="717"/>
      <c r="J14" s="717"/>
      <c r="K14" s="717"/>
      <c r="L14" s="717"/>
      <c r="M14" s="717"/>
      <c r="N14" s="717"/>
      <c r="O14" s="717"/>
      <c r="P14" s="717"/>
      <c r="Q14" s="63"/>
      <c r="R14" s="2"/>
      <c r="S14" s="63"/>
      <c r="T14" s="63"/>
      <c r="U14" s="63"/>
      <c r="V14" s="67"/>
      <c r="W14" s="2"/>
      <c r="X14" s="584"/>
      <c r="Y14" s="583"/>
      <c r="Z14" s="583"/>
      <c r="AA14" s="583"/>
      <c r="AB14" s="583"/>
      <c r="AC14" s="535"/>
      <c r="AD14" s="583"/>
      <c r="AE14" s="583"/>
      <c r="AF14" s="583"/>
      <c r="AG14" s="583"/>
      <c r="AH14" s="583"/>
      <c r="AI14" s="583"/>
      <c r="AJ14" s="575" t="s">
        <v>745</v>
      </c>
      <c r="AK14" s="583"/>
      <c r="AL14" s="583"/>
      <c r="AM14" s="583"/>
      <c r="AN14" s="583"/>
      <c r="AO14" s="583"/>
      <c r="AP14" s="865"/>
      <c r="AQ14" s="866"/>
      <c r="AS14" s="2"/>
      <c r="AT14" s="470" t="s">
        <v>769</v>
      </c>
      <c r="AU14" s="516"/>
      <c r="AV14" s="516"/>
      <c r="AW14" s="516"/>
      <c r="AX14" s="532"/>
      <c r="AY14" s="530"/>
      <c r="AZ14" s="543"/>
      <c r="BA14" s="543"/>
      <c r="BB14" s="543"/>
      <c r="BC14" s="543"/>
      <c r="BD14" s="543"/>
      <c r="BE14" s="577"/>
      <c r="BF14" s="577"/>
      <c r="BG14" s="577"/>
      <c r="BH14" s="516"/>
      <c r="BI14" s="559"/>
      <c r="BJ14" s="516"/>
      <c r="BK14" s="516"/>
      <c r="BL14" s="516"/>
      <c r="BM14" s="73"/>
      <c r="BN14" s="73"/>
      <c r="BO14" s="2"/>
      <c r="BP14" s="2"/>
      <c r="BQ14" s="2"/>
      <c r="BR14" s="2"/>
      <c r="BS14" s="2"/>
      <c r="BT14" s="35"/>
      <c r="BU14" s="35"/>
      <c r="BV14" s="35"/>
      <c r="BW14" s="35"/>
      <c r="BX14" s="35"/>
      <c r="BY14" s="3">
        <v>1</v>
      </c>
      <c r="BZ14" s="184" t="s">
        <v>266</v>
      </c>
      <c r="CA14" s="2"/>
    </row>
    <row r="15" spans="1:79" ht="21" customHeight="1" thickBot="1">
      <c r="A15" s="2"/>
      <c r="B15" s="718"/>
      <c r="C15" s="717"/>
      <c r="D15" s="717"/>
      <c r="E15" s="717"/>
      <c r="F15" s="717"/>
      <c r="G15" s="721" t="s">
        <v>277</v>
      </c>
      <c r="H15" s="717"/>
      <c r="I15" s="717"/>
      <c r="J15" s="717"/>
      <c r="K15" s="717"/>
      <c r="L15" s="717"/>
      <c r="M15" s="717"/>
      <c r="N15" s="717"/>
      <c r="O15" s="717"/>
      <c r="P15" s="717"/>
      <c r="Q15" s="63"/>
      <c r="R15" s="2"/>
      <c r="S15" s="63"/>
      <c r="T15" s="63"/>
      <c r="U15" s="63"/>
      <c r="V15" s="67"/>
      <c r="W15" s="2"/>
      <c r="X15" s="582"/>
      <c r="Y15" s="581"/>
      <c r="Z15" s="580" t="s">
        <v>768</v>
      </c>
      <c r="AA15" s="578"/>
      <c r="AB15" s="578"/>
      <c r="AC15" s="578"/>
      <c r="AD15" s="578"/>
      <c r="AE15" s="578"/>
      <c r="AF15" s="578"/>
      <c r="AG15" s="578"/>
      <c r="AH15" s="578"/>
      <c r="AI15" s="579"/>
      <c r="AJ15" s="578" t="s">
        <v>767</v>
      </c>
      <c r="AK15" s="578"/>
      <c r="AL15" s="128"/>
      <c r="AM15" s="578"/>
      <c r="AN15" s="578"/>
      <c r="AO15" s="578"/>
      <c r="AP15" s="873" t="s">
        <v>766</v>
      </c>
      <c r="AQ15" s="874"/>
      <c r="AS15" s="2"/>
      <c r="AT15" s="516"/>
      <c r="AU15" s="516"/>
      <c r="AW15" s="516"/>
      <c r="AX15" s="532"/>
      <c r="AY15" s="530"/>
      <c r="AZ15" s="543"/>
      <c r="BA15" s="543"/>
      <c r="BB15" s="543"/>
      <c r="BC15" s="543"/>
      <c r="BD15" s="543"/>
      <c r="BE15" s="577"/>
      <c r="BF15" s="577"/>
      <c r="BG15" s="577"/>
      <c r="BH15" s="875" t="s">
        <v>765</v>
      </c>
      <c r="BI15" s="876"/>
      <c r="BJ15" s="876"/>
      <c r="BK15" s="876"/>
      <c r="BL15" s="877"/>
      <c r="BM15" s="73"/>
      <c r="BN15" s="73"/>
      <c r="BO15" s="2"/>
      <c r="BP15" s="2"/>
      <c r="BQ15" s="2"/>
      <c r="BR15" s="2"/>
      <c r="BS15" s="2"/>
      <c r="BT15" s="35"/>
      <c r="BU15" s="35"/>
      <c r="BV15" s="35"/>
      <c r="BW15" s="35"/>
      <c r="BX15" s="35"/>
      <c r="BY15" s="3">
        <v>1</v>
      </c>
      <c r="BZ15" s="184" t="s">
        <v>267</v>
      </c>
      <c r="CA15" s="2"/>
    </row>
    <row r="16" spans="1:79" ht="21" customHeight="1" thickBot="1">
      <c r="A16" s="2"/>
      <c r="B16" s="718"/>
      <c r="C16" s="717"/>
      <c r="D16" s="717"/>
      <c r="E16" s="717"/>
      <c r="F16" s="717"/>
      <c r="G16" s="718" t="s">
        <v>108</v>
      </c>
      <c r="H16" s="717"/>
      <c r="I16" s="717"/>
      <c r="J16" s="717"/>
      <c r="K16" s="717"/>
      <c r="L16" s="717"/>
      <c r="M16" s="717"/>
      <c r="N16" s="717"/>
      <c r="O16" s="717"/>
      <c r="P16" s="717"/>
      <c r="Q16" s="63"/>
      <c r="R16" s="2"/>
      <c r="S16" s="63"/>
      <c r="T16" s="63"/>
      <c r="U16" s="63"/>
      <c r="V16" s="67"/>
      <c r="W16" s="2"/>
      <c r="X16" s="576"/>
      <c r="Y16" s="617"/>
      <c r="Z16" s="618"/>
      <c r="AA16" s="619"/>
      <c r="AB16" s="620"/>
      <c r="AC16" s="621"/>
      <c r="AD16" s="621"/>
      <c r="AE16" s="621"/>
      <c r="AF16" s="621"/>
      <c r="AG16" s="621"/>
      <c r="AH16" s="622" t="s">
        <v>604</v>
      </c>
      <c r="AI16" s="575"/>
      <c r="AJ16"/>
      <c r="AK16" s="574"/>
      <c r="AL16"/>
      <c r="AM16"/>
      <c r="AN16"/>
      <c r="AO16"/>
      <c r="AP16"/>
      <c r="AQ16" s="573"/>
      <c r="AS16" s="2"/>
      <c r="AT16" s="572" t="str">
        <f>"1  - colonne "&amp;SUBSTITUTE(ADDRESS(1,COLUMN(AU30),4),"1","")&amp;" collez ou saisissez les denrées"&amp;" de la ligne "&amp;ROW(AU30)&amp;" à la ligne "&amp;ROW(AV490)</f>
        <v>1  - colonne AU collez ou saisissez les denrées de la ligne 30 à la ligne 490</v>
      </c>
      <c r="AU16" s="516"/>
      <c r="AV16" s="516"/>
      <c r="AW16" s="516"/>
      <c r="AX16" s="532"/>
      <c r="AY16" s="530"/>
      <c r="AZ16" s="543"/>
      <c r="BA16" s="543"/>
      <c r="BB16" s="543"/>
      <c r="BC16" s="543"/>
      <c r="BD16" s="543"/>
      <c r="BE16" s="539"/>
      <c r="BF16" s="539"/>
      <c r="BG16" s="539"/>
      <c r="BH16" s="878"/>
      <c r="BI16" s="879"/>
      <c r="BJ16" s="879"/>
      <c r="BK16" s="879"/>
      <c r="BL16" s="880"/>
      <c r="BM16" s="73"/>
      <c r="BN16" s="73"/>
      <c r="BO16" s="2"/>
      <c r="BP16" s="2"/>
      <c r="BQ16" s="2"/>
      <c r="BR16" s="2"/>
      <c r="BS16" s="2"/>
      <c r="BT16" s="35"/>
      <c r="BU16" s="35"/>
      <c r="BV16" s="35"/>
      <c r="BW16" s="35"/>
      <c r="BX16" s="35"/>
      <c r="BY16" s="3">
        <v>1</v>
      </c>
      <c r="BZ16" s="184"/>
      <c r="CA16" s="2"/>
    </row>
    <row r="17" spans="1:79" ht="21" customHeight="1">
      <c r="A17" s="2"/>
      <c r="B17" s="718"/>
      <c r="C17" s="717"/>
      <c r="D17" s="717"/>
      <c r="E17" s="717"/>
      <c r="F17" s="717"/>
      <c r="G17" s="718"/>
      <c r="H17" s="717"/>
      <c r="I17" s="717"/>
      <c r="J17" s="717"/>
      <c r="K17" s="717"/>
      <c r="L17" s="717"/>
      <c r="M17" s="717"/>
      <c r="N17" s="717"/>
      <c r="O17" s="717"/>
      <c r="P17" s="717"/>
      <c r="Q17" s="63"/>
      <c r="R17" s="2"/>
      <c r="S17" s="63"/>
      <c r="T17" s="63"/>
      <c r="U17" s="63"/>
      <c r="V17" s="67"/>
      <c r="W17" s="2"/>
      <c r="X17" s="571" t="s">
        <v>506</v>
      </c>
      <c r="Y17" s="570" t="str">
        <f>Y23</f>
        <v>M MACÉDOINE DE LÉGUMES AU COULIS DE TOMATE | HORS D'ŒUVRE texture modifiée-cuidité-MACEDOINE| Auteur &gt; Annette et Jean Pierre DOMERGUES - 45000 ORLÉANS 1981</v>
      </c>
      <c r="Z17" s="569">
        <f>Z23</f>
        <v>10</v>
      </c>
      <c r="AA17" s="569" t="str">
        <f>AA23</f>
        <v>couverts</v>
      </c>
      <c r="AB17" s="568" t="str">
        <f>AB23</f>
        <v>Recette mère ►  Textures modifiées</v>
      </c>
      <c r="AC17" s="567" t="s">
        <v>243</v>
      </c>
      <c r="AD17" s="566" t="s">
        <v>764</v>
      </c>
      <c r="AE17" s="566"/>
      <c r="AF17" s="881" t="s">
        <v>763</v>
      </c>
      <c r="AG17" s="881"/>
      <c r="AH17" s="881"/>
      <c r="AI17" s="881"/>
      <c r="AJ17" s="881"/>
      <c r="AK17" s="881"/>
      <c r="AL17" s="881"/>
      <c r="AM17" s="881"/>
      <c r="AN17" s="881"/>
      <c r="AO17" s="883" t="s">
        <v>762</v>
      </c>
      <c r="AP17" s="883"/>
      <c r="AQ17" s="885" t="str">
        <f>IF(AF17="","",UPPER(LEFT(TRIM(SUBSTITUTE(AF17,CHAR(160),"")),1)))</f>
        <v>M</v>
      </c>
      <c r="AS17" s="2"/>
      <c r="AT17" s="516"/>
      <c r="AU17" s="516"/>
      <c r="AV17" s="516"/>
      <c r="AW17" s="516"/>
      <c r="AX17" s="532"/>
      <c r="AY17" s="530"/>
      <c r="AZ17" s="543"/>
      <c r="BA17" s="543"/>
      <c r="BB17" s="543"/>
      <c r="BC17" s="543"/>
      <c r="BD17" s="543"/>
      <c r="BE17" s="539"/>
      <c r="BF17" s="539"/>
      <c r="BG17" s="539"/>
      <c r="BH17" s="516"/>
      <c r="BI17" s="559"/>
      <c r="BJ17" s="516"/>
      <c r="BK17" s="516"/>
      <c r="BL17" s="40" t="str" cm="1">
        <f t="array" aca="1" ref="BL17" ca="1">IF(COUNTIF(AS2:BL2,"&lt;0.5")=0,"Aucune colonne masquée ",COUNTIF(AS2:BL2,"&lt;0.5") &amp; " " &amp; IF(COUNTIF(AS2:BL2,"&lt;0.5")&gt;1,"colonnes masquées","colonne masquée") &amp; " " &amp; _xlfn.TEXTJOIN(" ", TRUE, IF(AS2:BL2&lt;0.5,AS1:BL1,"")))&amp;" "</f>
        <v xml:space="preserve">10 colonnes masquées AX AY AZ BA BB BC BD BE BF BG </v>
      </c>
      <c r="BM17" s="73"/>
      <c r="BN17" s="73"/>
      <c r="BO17" s="2"/>
      <c r="BP17" s="2"/>
      <c r="BQ17" s="2"/>
      <c r="BR17" s="2"/>
      <c r="BS17" s="2"/>
      <c r="BT17" s="35"/>
      <c r="BU17" s="35"/>
      <c r="BV17" s="35"/>
      <c r="BW17" s="35"/>
      <c r="BX17" s="35"/>
      <c r="BY17" s="3">
        <v>1</v>
      </c>
      <c r="BZ17" s="184" t="s">
        <v>268</v>
      </c>
      <c r="CA17" s="2"/>
    </row>
    <row r="18" spans="1:79" ht="21" customHeight="1">
      <c r="A18" s="2"/>
      <c r="B18" s="718"/>
      <c r="C18" s="717"/>
      <c r="D18" s="717"/>
      <c r="E18" s="717"/>
      <c r="F18" s="717"/>
      <c r="G18" s="721" t="s">
        <v>278</v>
      </c>
      <c r="H18" s="717"/>
      <c r="I18" s="717"/>
      <c r="J18" s="717"/>
      <c r="K18" s="717"/>
      <c r="L18" s="717"/>
      <c r="M18" s="717"/>
      <c r="N18" s="717"/>
      <c r="O18" s="717"/>
      <c r="P18" s="717"/>
      <c r="Q18" s="63"/>
      <c r="R18" s="230"/>
      <c r="S18" s="63"/>
      <c r="T18" s="63"/>
      <c r="U18" s="63"/>
      <c r="V18" s="67"/>
      <c r="W18" s="2"/>
      <c r="X18" s="341" t="s">
        <v>506</v>
      </c>
      <c r="Y18" s="565" t="str">
        <f>Y23</f>
        <v>M MACÉDOINE DE LÉGUMES AU COULIS DE TOMATE | HORS D'ŒUVRE texture modifiée-cuidité-MACEDOINE| Auteur &gt; Annette et Jean Pierre DOMERGUES - 45000 ORLÉANS 1981</v>
      </c>
      <c r="Z18" s="564">
        <f>Z23</f>
        <v>10</v>
      </c>
      <c r="AA18" s="564" t="str">
        <f>AA23</f>
        <v>couverts</v>
      </c>
      <c r="AB18" s="563" t="str">
        <f>AB23</f>
        <v>Recette mère ►  Textures modifiées</v>
      </c>
      <c r="AC18" s="562" t="s">
        <v>761</v>
      </c>
      <c r="AD18" s="561" t="s">
        <v>760</v>
      </c>
      <c r="AE18" s="561"/>
      <c r="AF18" s="882"/>
      <c r="AG18" s="882"/>
      <c r="AH18" s="882"/>
      <c r="AI18" s="882"/>
      <c r="AJ18" s="882"/>
      <c r="AK18" s="882"/>
      <c r="AL18" s="882"/>
      <c r="AM18" s="882"/>
      <c r="AN18" s="882"/>
      <c r="AO18" s="884"/>
      <c r="AP18" s="884"/>
      <c r="AQ18" s="886"/>
      <c r="AS18" s="2"/>
      <c r="AT18" s="560" t="str">
        <f>"2  - colonne " &amp;SUBSTITUTE(ADDRESS(1,COLUMN(AV29),4),"1","")&amp;" copiez les denrées et collez les dans votre document"</f>
        <v>2  - colonne AV copiez les denrées et collez les dans votre document</v>
      </c>
      <c r="AU18" s="516"/>
      <c r="AV18" s="516"/>
      <c r="AW18" s="516"/>
      <c r="AX18" s="543"/>
      <c r="AY18" s="530"/>
      <c r="AZ18" s="543"/>
      <c r="BA18" s="543"/>
      <c r="BB18" s="543"/>
      <c r="BC18" s="543"/>
      <c r="BD18" s="543"/>
      <c r="BE18" s="539"/>
      <c r="BF18" s="539"/>
      <c r="BG18" s="539"/>
      <c r="BH18" s="516" t="s">
        <v>759</v>
      </c>
      <c r="BI18" s="559"/>
      <c r="BJ18" s="516"/>
      <c r="BK18" s="516"/>
      <c r="BL18" s="516"/>
      <c r="BM18" s="73"/>
      <c r="BN18" s="73"/>
      <c r="BO18" s="2"/>
      <c r="BP18" s="2"/>
      <c r="BQ18" s="2"/>
      <c r="BR18" s="2"/>
      <c r="BT18" s="35"/>
      <c r="BU18" s="35"/>
      <c r="BV18" s="35"/>
      <c r="BW18" s="35"/>
      <c r="BX18" s="35"/>
      <c r="BY18" s="3">
        <v>1</v>
      </c>
      <c r="BZ18" s="184" t="s">
        <v>269</v>
      </c>
      <c r="CA18" s="2"/>
    </row>
    <row r="19" spans="1:79" ht="21" customHeight="1">
      <c r="A19" s="2"/>
      <c r="B19" s="718"/>
      <c r="C19" s="717"/>
      <c r="D19" s="717"/>
      <c r="E19" s="717"/>
      <c r="F19" s="717"/>
      <c r="G19" s="718" t="s">
        <v>110</v>
      </c>
      <c r="H19" s="717"/>
      <c r="I19" s="717"/>
      <c r="J19" s="717"/>
      <c r="K19" s="717"/>
      <c r="L19" s="717"/>
      <c r="M19" s="717"/>
      <c r="N19" s="717"/>
      <c r="O19" s="717"/>
      <c r="P19" s="717"/>
      <c r="Q19" s="63"/>
      <c r="R19" s="230"/>
      <c r="S19" s="63"/>
      <c r="T19" s="63"/>
      <c r="U19" s="63"/>
      <c r="V19" s="67"/>
      <c r="W19" s="2"/>
      <c r="X19" s="341" t="s">
        <v>506</v>
      </c>
      <c r="Y19" s="281" t="str">
        <f>Y23</f>
        <v>M MACÉDOINE DE LÉGUMES AU COULIS DE TOMATE | HORS D'ŒUVRE texture modifiée-cuidité-MACEDOINE| Auteur &gt; Annette et Jean Pierre DOMERGUES - 45000 ORLÉANS 1981</v>
      </c>
      <c r="Z19" s="282">
        <f>Z23</f>
        <v>10</v>
      </c>
      <c r="AA19" s="282" t="str">
        <f>AA23</f>
        <v>couverts</v>
      </c>
      <c r="AB19" s="280" t="str">
        <f>AB23</f>
        <v>Recette mère ►  Textures modifiées</v>
      </c>
      <c r="AC19" s="558"/>
      <c r="AD19" s="557" t="s">
        <v>758</v>
      </c>
      <c r="AE19" s="556"/>
      <c r="AF19" s="555" t="s">
        <v>757</v>
      </c>
      <c r="AG19" s="554" t="s">
        <v>598</v>
      </c>
      <c r="AH19" s="2"/>
      <c r="AI19" s="2"/>
      <c r="AJ19" s="554"/>
      <c r="AK19" s="554"/>
      <c r="AL19" s="554"/>
      <c r="AM19" s="553"/>
      <c r="AN19" s="2"/>
      <c r="AO19" s="552"/>
      <c r="AP19" s="552"/>
      <c r="AQ19" s="551" t="str" cm="1">
        <f t="array" aca="1" ref="AQ19" ca="1">IF(COUNTIF(Y45:AQ45,"&lt;0.5")=0,"Aucune colonne masquée ",COUNTIF(Y45:AQ45,"&lt;0.5") &amp; " " &amp; IF(COUNTIF(Y45:AQ45,"&lt;0.5")&gt;1,"colonnes masquées","colonne masquée") &amp; " " &amp; _xlfn.TEXTJOIN(" ", TRUE, IF(Y45:AQ45&lt;0.5,Y44:AQ44,"")))&amp;" "</f>
        <v xml:space="preserve">Aucune colonne masquée  </v>
      </c>
      <c r="AS19" s="2"/>
      <c r="AT19" s="545" t="s">
        <v>756</v>
      </c>
      <c r="AU19" s="516"/>
      <c r="AV19" s="516"/>
      <c r="AW19" s="544"/>
      <c r="AX19" s="543"/>
      <c r="AY19" s="542"/>
      <c r="AZ19" s="542"/>
      <c r="BA19" s="541"/>
      <c r="BB19" s="540"/>
      <c r="BC19" s="540"/>
      <c r="BD19" s="530"/>
      <c r="BE19" s="539"/>
      <c r="BF19" s="539"/>
      <c r="BG19" s="539"/>
      <c r="BH19" s="35"/>
      <c r="BI19" s="35"/>
      <c r="BJ19" s="35"/>
      <c r="BK19" s="73"/>
      <c r="BL19" s="73"/>
      <c r="BM19" s="73"/>
      <c r="BN19" s="73"/>
      <c r="BO19" s="2"/>
      <c r="BP19" s="2"/>
      <c r="BQ19" s="2"/>
      <c r="BR19" s="2"/>
      <c r="BT19" s="35"/>
      <c r="BU19" s="35"/>
      <c r="BV19" s="35"/>
      <c r="BW19" s="35"/>
      <c r="BX19" s="35"/>
      <c r="BY19" s="3">
        <v>1</v>
      </c>
    </row>
    <row r="20" spans="1:79" ht="21" customHeight="1">
      <c r="A20" s="2"/>
      <c r="B20" s="718"/>
      <c r="C20" s="717"/>
      <c r="D20" s="717"/>
      <c r="E20" s="717"/>
      <c r="F20" s="717"/>
      <c r="G20" s="718"/>
      <c r="H20" s="717"/>
      <c r="I20" s="717"/>
      <c r="J20" s="717"/>
      <c r="K20" s="717"/>
      <c r="L20" s="717"/>
      <c r="M20" s="717"/>
      <c r="N20" s="717"/>
      <c r="O20" s="717"/>
      <c r="P20" s="717"/>
      <c r="Q20" s="63"/>
      <c r="R20" s="231"/>
      <c r="S20" s="63"/>
      <c r="T20" s="63"/>
      <c r="U20" s="63"/>
      <c r="V20" s="67"/>
      <c r="W20" s="2"/>
      <c r="X20" s="341" t="s">
        <v>506</v>
      </c>
      <c r="Y20" s="281" t="str">
        <f>Y23</f>
        <v>M MACÉDOINE DE LÉGUMES AU COULIS DE TOMATE | HORS D'ŒUVRE texture modifiée-cuidité-MACEDOINE| Auteur &gt; Annette et Jean Pierre DOMERGUES - 45000 ORLÉANS 1981</v>
      </c>
      <c r="Z20" s="282">
        <f>Z23</f>
        <v>10</v>
      </c>
      <c r="AA20" s="282" t="str">
        <f>AA23</f>
        <v>couverts</v>
      </c>
      <c r="AB20" s="280" t="str">
        <f>AB23</f>
        <v>Recette mère ►  Textures modifiées</v>
      </c>
      <c r="AC20" s="536" t="s">
        <v>755</v>
      </c>
      <c r="AD20" s="550"/>
      <c r="AE20" s="550"/>
      <c r="AF20" s="549" t="s">
        <v>754</v>
      </c>
      <c r="AG20" s="858" t="str">
        <f>AI23&amp;" "&amp;AJ23&amp;" ► Famille = "&amp;AO17&amp;" ► "&amp;AF17&amp;" "&amp;AM20&amp;" "&amp;AO20&amp;" "&amp;AP20&amp;" "&amp;AQ20</f>
        <v>Recette mère ►  Textures modifiées ► Famille = HORS D'ŒUVRE texture modifiée-cuidité-MACEDOINE ► MACÉDOINE DE LÉGUMES AU COULIS DE TOMATE  ⓫  Dupliquée pour 5 couverts</v>
      </c>
      <c r="AH20" s="858"/>
      <c r="AI20" s="858"/>
      <c r="AJ20" s="858"/>
      <c r="AK20" s="858"/>
      <c r="AL20" s="858"/>
      <c r="AM20" s="858"/>
      <c r="AN20" s="548"/>
      <c r="AO20" s="548" t="s">
        <v>753</v>
      </c>
      <c r="AP20" s="547">
        <v>5</v>
      </c>
      <c r="AQ20" s="546" t="str">
        <f>AQ22</f>
        <v>couverts</v>
      </c>
      <c r="AS20" s="2"/>
      <c r="AT20" s="545"/>
      <c r="AU20" s="516"/>
      <c r="AV20" s="516"/>
      <c r="AW20" s="544"/>
      <c r="AX20" s="543"/>
      <c r="AY20" s="542"/>
      <c r="AZ20" s="542"/>
      <c r="BA20" s="541"/>
      <c r="BB20" s="540"/>
      <c r="BC20" s="540"/>
      <c r="BD20" s="530"/>
      <c r="BE20" s="539"/>
      <c r="BF20" s="539"/>
      <c r="BG20" s="539"/>
      <c r="BH20" s="528" t="s">
        <v>752</v>
      </c>
      <c r="BI20" s="35"/>
      <c r="BJ20" s="35"/>
      <c r="BK20" s="73"/>
      <c r="BL20" s="73"/>
      <c r="BM20" s="73"/>
      <c r="BN20" s="73"/>
      <c r="BO20" s="2"/>
      <c r="BP20" s="2"/>
      <c r="BQ20" s="2"/>
      <c r="BR20" s="2"/>
      <c r="BT20" s="35"/>
      <c r="BU20" s="35"/>
      <c r="BV20" s="35"/>
      <c r="BW20" s="35"/>
      <c r="BX20" s="35"/>
      <c r="BY20" s="3">
        <v>1</v>
      </c>
      <c r="BZ20" s="471" t="s">
        <v>682</v>
      </c>
    </row>
    <row r="21" spans="1:79" ht="21" customHeight="1">
      <c r="A21" s="2"/>
      <c r="B21" s="718"/>
      <c r="C21" s="717"/>
      <c r="D21" s="717"/>
      <c r="E21" s="717"/>
      <c r="F21" s="717"/>
      <c r="G21" s="723" t="s">
        <v>111</v>
      </c>
      <c r="H21" s="717"/>
      <c r="I21" s="717"/>
      <c r="J21" s="717"/>
      <c r="K21" s="717"/>
      <c r="L21" s="717"/>
      <c r="M21" s="717"/>
      <c r="N21" s="717"/>
      <c r="O21" s="717"/>
      <c r="P21" s="717"/>
      <c r="Q21" s="63"/>
      <c r="R21" s="2"/>
      <c r="S21" s="63"/>
      <c r="T21" s="63"/>
      <c r="U21" s="63"/>
      <c r="V21" s="67"/>
      <c r="W21" s="2"/>
      <c r="X21" s="341" t="s">
        <v>506</v>
      </c>
      <c r="Y21" s="281" t="str">
        <f>Y23</f>
        <v>M MACÉDOINE DE LÉGUMES AU COULIS DE TOMATE | HORS D'ŒUVRE texture modifiée-cuidité-MACEDOINE| Auteur &gt; Annette et Jean Pierre DOMERGUES - 45000 ORLÉANS 1981</v>
      </c>
      <c r="Z21" s="282">
        <f>Z23</f>
        <v>10</v>
      </c>
      <c r="AA21" s="282" t="str">
        <f>AA23</f>
        <v>couverts</v>
      </c>
      <c r="AB21" s="280" t="str">
        <f>AB23</f>
        <v>Recette mère ►  Textures modifiées</v>
      </c>
      <c r="AC21" s="538">
        <v>10</v>
      </c>
      <c r="AD21" s="537" t="s">
        <v>743</v>
      </c>
      <c r="AE21" s="536"/>
      <c r="AF21" s="536"/>
      <c r="AG21" s="858"/>
      <c r="AH21" s="858"/>
      <c r="AI21" s="858"/>
      <c r="AJ21" s="858"/>
      <c r="AK21" s="858"/>
      <c r="AL21" s="858"/>
      <c r="AM21" s="858"/>
      <c r="AN21" s="535"/>
      <c r="AO21" s="535"/>
      <c r="AP21" s="534" t="s">
        <v>751</v>
      </c>
      <c r="AQ21" s="533" t="s">
        <v>750</v>
      </c>
      <c r="AS21" s="2"/>
      <c r="AT21" s="516"/>
      <c r="AU21" s="363" t="s">
        <v>749</v>
      </c>
      <c r="AV21" s="363" t="s">
        <v>748</v>
      </c>
      <c r="AW21" s="516"/>
      <c r="AX21" s="532"/>
      <c r="AY21" s="530"/>
      <c r="AZ21" s="530"/>
      <c r="BA21" s="531"/>
      <c r="BB21" s="530"/>
      <c r="BC21" s="530"/>
      <c r="BD21" s="530"/>
      <c r="BE21" s="529"/>
      <c r="BF21" s="529"/>
      <c r="BG21" s="529"/>
      <c r="BH21" s="528" t="s">
        <v>747</v>
      </c>
      <c r="BI21" s="527"/>
      <c r="BJ21" s="527"/>
      <c r="BK21" s="73"/>
      <c r="BL21" s="73"/>
      <c r="BM21" s="73"/>
      <c r="BN21" s="73"/>
      <c r="BO21" s="2"/>
      <c r="BP21" s="2"/>
      <c r="BQ21" s="2"/>
      <c r="BR21" s="2"/>
      <c r="BS21" s="2"/>
      <c r="BT21" s="35"/>
      <c r="BU21" s="35"/>
      <c r="BV21" s="35"/>
      <c r="BW21" s="35"/>
      <c r="BX21" s="35"/>
      <c r="BY21" s="3">
        <v>1</v>
      </c>
      <c r="BZ21" s="468" t="s">
        <v>678</v>
      </c>
    </row>
    <row r="22" spans="1:79" ht="21" customHeight="1">
      <c r="A22" s="2"/>
      <c r="B22" s="718"/>
      <c r="C22" s="717"/>
      <c r="D22" s="717"/>
      <c r="E22" s="717"/>
      <c r="F22" s="717"/>
      <c r="G22" s="723" t="s">
        <v>112</v>
      </c>
      <c r="H22" s="717"/>
      <c r="I22" s="717"/>
      <c r="J22" s="717"/>
      <c r="K22" s="717"/>
      <c r="L22" s="717"/>
      <c r="M22" s="717"/>
      <c r="N22" s="717"/>
      <c r="O22" s="717"/>
      <c r="P22" s="717"/>
      <c r="Q22" s="63"/>
      <c r="R22" s="2"/>
      <c r="S22" s="63"/>
      <c r="T22" s="63"/>
      <c r="U22" s="63"/>
      <c r="V22" s="67"/>
      <c r="W22" s="2"/>
      <c r="X22" s="341" t="s">
        <v>506</v>
      </c>
      <c r="Y22" s="281" t="str">
        <f>Y23</f>
        <v>M MACÉDOINE DE LÉGUMES AU COULIS DE TOMATE | HORS D'ŒUVRE texture modifiée-cuidité-MACEDOINE| Auteur &gt; Annette et Jean Pierre DOMERGUES - 45000 ORLÉANS 1981</v>
      </c>
      <c r="Z22" s="282">
        <f>Z23</f>
        <v>10</v>
      </c>
      <c r="AA22" s="282" t="str">
        <f>AA23</f>
        <v>couverts</v>
      </c>
      <c r="AB22" s="280" t="str">
        <f>AB23</f>
        <v>Recette mère ►  Textures modifiées</v>
      </c>
      <c r="AC22" s="526"/>
      <c r="AD22" s="525" t="s">
        <v>746</v>
      </c>
      <c r="AE22" s="887">
        <f>AM39</f>
        <v>1.5269999999999999</v>
      </c>
      <c r="AF22" s="887"/>
      <c r="AG22" s="524" t="str" cm="1">
        <f t="array" ref="AG22">"1= "&amp;IF(OR(AC21&lt;=0,AE22=""),"",_xlfn.LET(_xlpm.kg,IF(ISNUMBER(AE22),AE22,VALEUR(SUBSTITUTE(SUBSTITUTE(SUBSTITUTE(LOWER(AE22),"kg",""),",",".")," ",""))),TEXT(ROUND(_xlpm.kg*1000/AC21,2),"0.##")&amp;" g"))</f>
        <v>1= 152.7 g</v>
      </c>
      <c r="AH22" s="523">
        <f>IFERROR(AP20/AP22,0)</f>
        <v>0.5</v>
      </c>
      <c r="AI22" s="522" t="s">
        <v>745</v>
      </c>
      <c r="AJ22" s="521"/>
      <c r="AK22" s="520"/>
      <c r="AL22" s="520"/>
      <c r="AN22" s="519"/>
      <c r="AO22" s="519" t="s">
        <v>744</v>
      </c>
      <c r="AP22" s="518">
        <v>10</v>
      </c>
      <c r="AQ22" s="517" t="s">
        <v>743</v>
      </c>
      <c r="AS22" s="2"/>
      <c r="AT22" s="888" t="s">
        <v>742</v>
      </c>
      <c r="AU22" s="889" t="str" cm="1">
        <f t="array" ref="AU22">IF(AU25="","",IFERROR("⚠ Allergènes : "&amp;_xlfn.TEXTJOIN(" • ",TRUE,_xlfn.UNIQUE(_xlfn._xlws.FILTER(BJ29:BJ489&amp;" "&amp;BK29:BK489,ISNUMBER(SEARCH(BI29:BI489,AU25))))),"✅ Allergènes : aucun détecté"))</f>
        <v xml:space="preserve">⚠ Allergènes : ⚠ Lait • ⚠ </v>
      </c>
      <c r="AV22" s="889"/>
      <c r="AW22" s="889"/>
      <c r="AX22" s="889"/>
      <c r="AY22" s="889"/>
      <c r="AZ22" s="889"/>
      <c r="BA22" s="889"/>
      <c r="BB22" s="889"/>
      <c r="BC22" s="889"/>
      <c r="BD22" s="889"/>
      <c r="BE22" s="889"/>
      <c r="BF22" s="889"/>
      <c r="BG22" s="889"/>
      <c r="BH22" s="889"/>
      <c r="BI22" s="889"/>
      <c r="BJ22" s="889"/>
      <c r="BK22" s="889"/>
      <c r="BL22" s="2"/>
      <c r="BM22" s="2"/>
      <c r="BN22" s="2"/>
      <c r="BO22" s="2"/>
      <c r="BP22" s="2"/>
      <c r="BQ22" s="2"/>
      <c r="BR22" s="2"/>
      <c r="BS22" s="2"/>
      <c r="BT22" s="35"/>
      <c r="BU22" s="35"/>
      <c r="BV22" s="35"/>
      <c r="BW22" s="35"/>
      <c r="BX22" s="35"/>
      <c r="BY22" s="3">
        <v>1</v>
      </c>
      <c r="BZ22" s="468" t="s">
        <v>673</v>
      </c>
    </row>
    <row r="23" spans="1:79" ht="21" customHeight="1">
      <c r="A23" s="2"/>
      <c r="B23" s="718"/>
      <c r="C23" s="717"/>
      <c r="D23" s="717"/>
      <c r="E23" s="717"/>
      <c r="F23" s="717"/>
      <c r="G23" s="718"/>
      <c r="H23" s="717"/>
      <c r="I23" s="717"/>
      <c r="J23" s="717"/>
      <c r="K23" s="717"/>
      <c r="L23" s="717"/>
      <c r="M23" s="717"/>
      <c r="N23" s="717"/>
      <c r="O23" s="717"/>
      <c r="P23" s="717"/>
      <c r="Q23" s="63"/>
      <c r="R23" s="2"/>
      <c r="S23" s="63"/>
      <c r="T23" s="63"/>
      <c r="U23" s="63"/>
      <c r="V23" s="67"/>
      <c r="W23" s="2"/>
      <c r="X23" s="341" t="s">
        <v>506</v>
      </c>
      <c r="Y23" s="514" t="str">
        <f>AC23</f>
        <v>M MACÉDOINE DE LÉGUMES AU COULIS DE TOMATE | HORS D'ŒUVRE texture modifiée-cuidité-MACEDOINE| Auteur &gt; Annette et Jean Pierre DOMERGUES - 45000 ORLÉANS 1981</v>
      </c>
      <c r="Z23" s="515">
        <f>AC21</f>
        <v>10</v>
      </c>
      <c r="AA23" s="514" t="str">
        <f>AD21</f>
        <v>couverts</v>
      </c>
      <c r="AB23" s="513" t="str">
        <f>AI23&amp;" "&amp;AJ23</f>
        <v>Recette mère ►  Textures modifiées</v>
      </c>
      <c r="AC23" s="512" t="str">
        <f>UPPER(LEFT(AF17,1))&amp;" "&amp;AF17&amp;" | "&amp;AO17&amp;"| "&amp;AF19&amp;" "&amp;AG19</f>
        <v>M MACÉDOINE DE LÉGUMES AU COULIS DE TOMATE | HORS D'ŒUVRE texture modifiée-cuidité-MACEDOINE| Auteur &gt; Annette et Jean Pierre DOMERGUES - 45000 ORLÉANS 1981</v>
      </c>
      <c r="AD23" s="511" t="s">
        <v>741</v>
      </c>
      <c r="AE23" s="890" t="s">
        <v>740</v>
      </c>
      <c r="AF23" s="890"/>
      <c r="AG23" s="890"/>
      <c r="AH23" s="510"/>
      <c r="AI23" s="510" t="str">
        <f>IF(ISTEXT(AJ23),"Recette mère ►",AD23)</f>
        <v>Recette mère ►</v>
      </c>
      <c r="AJ23" s="509" t="s">
        <v>739</v>
      </c>
      <c r="AK23" s="509"/>
      <c r="AL23" s="509"/>
      <c r="AM23" s="508"/>
      <c r="AN23" s="507"/>
      <c r="AO23" s="507"/>
      <c r="AP23" s="507"/>
      <c r="AQ23" s="506" t="str">
        <f>IF(ISNUMBER(IFERROR(VALUE("0,5"),"")),"ATTENTION : sur cet ordinateur, le séparateur décimal est la VIRGULE",IF(ISNUMBER(IFERROR(VALUE("0.5"),"")),"  OK. TOUT VA BIEN : sur cet ordinateur. le séparateur décimal est le POINT","Impossible de déterminer le séparateur décimal"))</f>
        <v xml:space="preserve">  OK. TOUT VA BIEN : sur cet ordinateur. le séparateur décimal est le POINT</v>
      </c>
      <c r="AS23" s="2"/>
      <c r="AT23" s="888"/>
      <c r="AU23" s="889"/>
      <c r="AV23" s="889"/>
      <c r="AW23" s="889"/>
      <c r="AX23" s="889"/>
      <c r="AY23" s="889"/>
      <c r="AZ23" s="889"/>
      <c r="BA23" s="889"/>
      <c r="BB23" s="889"/>
      <c r="BC23" s="889"/>
      <c r="BD23" s="889"/>
      <c r="BE23" s="889"/>
      <c r="BF23" s="889"/>
      <c r="BG23" s="889"/>
      <c r="BH23" s="889"/>
      <c r="BI23" s="889"/>
      <c r="BJ23" s="889"/>
      <c r="BK23" s="889"/>
      <c r="BL23" s="2"/>
      <c r="BM23" s="2"/>
      <c r="BN23" s="2"/>
      <c r="BO23" s="2"/>
      <c r="BP23" s="2"/>
      <c r="BQ23" s="2"/>
      <c r="BR23" s="2"/>
      <c r="BS23" s="2"/>
      <c r="BT23" s="35"/>
      <c r="BU23" s="35"/>
      <c r="BV23" s="35"/>
      <c r="BW23" s="35"/>
      <c r="BX23" s="35"/>
      <c r="BY23" s="3">
        <v>1</v>
      </c>
      <c r="BZ23" s="467" t="s">
        <v>669</v>
      </c>
    </row>
    <row r="24" spans="1:79" ht="21" customHeight="1">
      <c r="A24" s="2"/>
      <c r="B24" s="718"/>
      <c r="C24" s="717"/>
      <c r="D24" s="717"/>
      <c r="E24" s="717"/>
      <c r="F24" s="717"/>
      <c r="G24" s="718" t="s">
        <v>113</v>
      </c>
      <c r="H24" s="717"/>
      <c r="I24" s="717"/>
      <c r="J24" s="717"/>
      <c r="K24" s="717"/>
      <c r="L24" s="717"/>
      <c r="M24" s="717"/>
      <c r="N24" s="717"/>
      <c r="O24" s="717"/>
      <c r="P24" s="717"/>
      <c r="Q24" s="63"/>
      <c r="R24" s="2"/>
      <c r="S24" s="63"/>
      <c r="T24" s="63"/>
      <c r="U24" s="63"/>
      <c r="V24" s="67"/>
      <c r="W24" s="2"/>
      <c r="X24" s="341" t="s">
        <v>506</v>
      </c>
      <c r="Y24" s="505" t="str">
        <f>Y23</f>
        <v>M MACÉDOINE DE LÉGUMES AU COULIS DE TOMATE | HORS D'ŒUVRE texture modifiée-cuidité-MACEDOINE| Auteur &gt; Annette et Jean Pierre DOMERGUES - 45000 ORLÉANS 1981</v>
      </c>
      <c r="Z24" s="505">
        <f>Z23</f>
        <v>10</v>
      </c>
      <c r="AA24" s="505" t="str">
        <f>AA23</f>
        <v>couverts</v>
      </c>
      <c r="AB24" s="504" t="str">
        <f>AB23</f>
        <v>Recette mère ►  Textures modifiées</v>
      </c>
      <c r="AC24" s="501" t="s">
        <v>738</v>
      </c>
      <c r="AD24" s="501" t="s">
        <v>737</v>
      </c>
      <c r="AE24" s="501" t="s">
        <v>736</v>
      </c>
      <c r="AF24" s="501" t="s">
        <v>735</v>
      </c>
      <c r="AG24" s="503" t="s">
        <v>734</v>
      </c>
      <c r="AH24" s="502" t="s">
        <v>733</v>
      </c>
      <c r="AI24" s="501" t="s">
        <v>732</v>
      </c>
      <c r="AJ24" s="501" t="s">
        <v>731</v>
      </c>
      <c r="AK24" s="501" t="s">
        <v>730</v>
      </c>
      <c r="AL24" s="501" t="s">
        <v>729</v>
      </c>
      <c r="AM24" s="501" t="s">
        <v>728</v>
      </c>
      <c r="AN24" s="501" t="s">
        <v>727</v>
      </c>
      <c r="AO24" s="501" t="s">
        <v>726</v>
      </c>
      <c r="AP24" s="501" t="s">
        <v>725</v>
      </c>
      <c r="AQ24" s="500" t="s">
        <v>724</v>
      </c>
      <c r="AS24" s="2"/>
      <c r="AT24" s="888"/>
      <c r="AU24" s="889"/>
      <c r="AV24" s="889"/>
      <c r="AW24" s="889"/>
      <c r="AX24" s="889"/>
      <c r="AY24" s="889"/>
      <c r="AZ24" s="889"/>
      <c r="BA24" s="889"/>
      <c r="BB24" s="889"/>
      <c r="BC24" s="889"/>
      <c r="BD24" s="889"/>
      <c r="BE24" s="889"/>
      <c r="BF24" s="889"/>
      <c r="BG24" s="889"/>
      <c r="BH24" s="889"/>
      <c r="BI24" s="889"/>
      <c r="BJ24" s="889"/>
      <c r="BK24" s="889"/>
      <c r="BL24" s="2"/>
      <c r="BM24" s="2"/>
      <c r="BN24" s="2"/>
      <c r="BO24" s="2"/>
      <c r="BP24" s="2"/>
      <c r="BQ24" s="2"/>
      <c r="BR24" s="2"/>
      <c r="BS24" s="373"/>
      <c r="BT24" s="35"/>
      <c r="BU24" s="35"/>
      <c r="BV24" s="35"/>
      <c r="BW24" s="35"/>
      <c r="BX24" s="35"/>
      <c r="BY24" s="3">
        <v>1</v>
      </c>
      <c r="BZ24" s="466" t="s">
        <v>665</v>
      </c>
    </row>
    <row r="25" spans="1:79" ht="21" customHeight="1">
      <c r="A25" s="2"/>
      <c r="B25" s="718"/>
      <c r="C25" s="717"/>
      <c r="D25" s="717"/>
      <c r="E25" s="717"/>
      <c r="F25" s="717"/>
      <c r="G25" s="718" t="s">
        <v>114</v>
      </c>
      <c r="H25" s="717"/>
      <c r="I25" s="717"/>
      <c r="J25" s="717"/>
      <c r="K25" s="717"/>
      <c r="L25" s="717"/>
      <c r="M25" s="717"/>
      <c r="N25" s="717"/>
      <c r="O25" s="717"/>
      <c r="P25" s="717"/>
      <c r="Q25" s="63"/>
      <c r="R25" s="2"/>
      <c r="S25" s="63"/>
      <c r="T25" s="63"/>
      <c r="U25" s="63"/>
      <c r="V25" s="67"/>
      <c r="W25" s="2"/>
      <c r="X25" s="341" t="s">
        <v>506</v>
      </c>
      <c r="Y25" s="281" t="str">
        <f>Y23</f>
        <v>M MACÉDOINE DE LÉGUMES AU COULIS DE TOMATE | HORS D'ŒUVRE texture modifiée-cuidité-MACEDOINE| Auteur &gt; Annette et Jean Pierre DOMERGUES - 45000 ORLÉANS 1981</v>
      </c>
      <c r="Z25" s="282">
        <f>Z23</f>
        <v>10</v>
      </c>
      <c r="AA25" s="281" t="str">
        <f>AA23</f>
        <v>couverts</v>
      </c>
      <c r="AB25" s="280" t="str">
        <f>AB23</f>
        <v>Recette mère ►  Textures modifiées</v>
      </c>
      <c r="AC25" s="499" t="s">
        <v>723</v>
      </c>
      <c r="AD25" s="498" t="s">
        <v>722</v>
      </c>
      <c r="AE25" s="497"/>
      <c r="AF25" s="891" t="s">
        <v>721</v>
      </c>
      <c r="AG25" s="893" t="s">
        <v>720</v>
      </c>
      <c r="AH25" s="895" t="s">
        <v>719</v>
      </c>
      <c r="AI25" s="897" t="s">
        <v>718</v>
      </c>
      <c r="AJ25" s="496" t="s">
        <v>717</v>
      </c>
      <c r="AK25" s="495" t="s">
        <v>716</v>
      </c>
      <c r="AL25" s="494" t="s">
        <v>714</v>
      </c>
      <c r="AM25" s="899" t="s">
        <v>715</v>
      </c>
      <c r="AN25" s="901" t="s">
        <v>714</v>
      </c>
      <c r="AO25" s="903" t="s">
        <v>713</v>
      </c>
      <c r="AP25" s="904" t="s">
        <v>712</v>
      </c>
      <c r="AQ25" s="906" t="s">
        <v>711</v>
      </c>
      <c r="AS25" s="2"/>
      <c r="AT25" s="908" t="s">
        <v>710</v>
      </c>
      <c r="AU25" s="909" t="str" cm="1">
        <f t="array" ref="AU25">_xlfn.TEXTJOIN(" • ",TRUE,_xlfn.UNIQUE(_xlfn._xlws.FILTER(AV29:AV489,(AV29:AV489&lt;&gt;"")*ISNUMBER(IFERROR(FIND("*",AV29:AV489),"")))))</f>
        <v>fromage blanc 20% mg  * • Mélanger la macédoine, le fromage blanc et la gélatine fondue dans un mixeur. * *</v>
      </c>
      <c r="AV25" s="909"/>
      <c r="AW25" s="909"/>
      <c r="AX25" s="909"/>
      <c r="AY25" s="909"/>
      <c r="AZ25" s="909"/>
      <c r="BA25" s="909"/>
      <c r="BB25" s="909"/>
      <c r="BC25" s="909"/>
      <c r="BD25" s="909"/>
      <c r="BE25" s="909"/>
      <c r="BF25" s="909"/>
      <c r="BG25" s="909"/>
      <c r="BH25" s="909"/>
      <c r="BI25" s="909"/>
      <c r="BJ25" s="909"/>
      <c r="BK25" s="909"/>
      <c r="BL25" s="2"/>
      <c r="BM25" s="2"/>
      <c r="BN25" s="2"/>
      <c r="BO25" s="2"/>
      <c r="BP25" s="2"/>
      <c r="BQ25" s="2"/>
      <c r="BR25" s="2"/>
      <c r="BS25" s="2"/>
      <c r="BT25" s="35"/>
      <c r="BU25" s="35"/>
      <c r="BV25" s="35"/>
      <c r="BW25" s="35"/>
      <c r="BX25" s="35"/>
      <c r="BY25" s="3">
        <v>1</v>
      </c>
    </row>
    <row r="26" spans="1:79" ht="21" customHeight="1">
      <c r="A26" s="2"/>
      <c r="B26" s="718"/>
      <c r="C26" s="717"/>
      <c r="D26" s="717"/>
      <c r="E26" s="717"/>
      <c r="F26" s="717"/>
      <c r="G26" s="718"/>
      <c r="H26" s="717"/>
      <c r="I26" s="717"/>
      <c r="J26" s="717"/>
      <c r="K26" s="717"/>
      <c r="L26" s="717"/>
      <c r="M26" s="717"/>
      <c r="N26" s="717"/>
      <c r="O26" s="717"/>
      <c r="P26" s="717"/>
      <c r="Q26" s="63"/>
      <c r="R26" s="623" t="s">
        <v>81</v>
      </c>
      <c r="S26" s="63"/>
      <c r="T26" s="624" t="str">
        <f>"❶ COLLEZ LE TEXTE BRUT  A DÉCOUPER "&amp;R34</f>
        <v>❶ COLLEZ LE TEXTE BRUT  A DÉCOUPER Colonne R</v>
      </c>
      <c r="U26" s="63"/>
      <c r="V26" s="67"/>
      <c r="W26" s="2"/>
      <c r="X26" s="341" t="s">
        <v>506</v>
      </c>
      <c r="Y26" s="281" t="str">
        <f>Y23</f>
        <v>M MACÉDOINE DE LÉGUMES AU COULIS DE TOMATE | HORS D'ŒUVRE texture modifiée-cuidité-MACEDOINE| Auteur &gt; Annette et Jean Pierre DOMERGUES - 45000 ORLÉANS 1981</v>
      </c>
      <c r="Z26" s="282">
        <f>Z23</f>
        <v>10</v>
      </c>
      <c r="AA26" s="281" t="str">
        <f>AA23</f>
        <v>couverts</v>
      </c>
      <c r="AB26" s="280" t="str">
        <f>AB23</f>
        <v>Recette mère ►  Textures modifiées</v>
      </c>
      <c r="AC26" s="493" t="s">
        <v>709</v>
      </c>
      <c r="AD26" s="492" t="s">
        <v>708</v>
      </c>
      <c r="AE26" s="491" t="s">
        <v>707</v>
      </c>
      <c r="AF26" s="892"/>
      <c r="AG26" s="894"/>
      <c r="AH26" s="896"/>
      <c r="AI26" s="898"/>
      <c r="AJ26" s="490" t="s">
        <v>706</v>
      </c>
      <c r="AK26" s="489" t="s">
        <v>705</v>
      </c>
      <c r="AL26" s="488">
        <v>1</v>
      </c>
      <c r="AM26" s="900"/>
      <c r="AN26" s="902"/>
      <c r="AO26" s="902"/>
      <c r="AP26" s="905"/>
      <c r="AQ26" s="907"/>
      <c r="AS26" s="2"/>
      <c r="AT26" s="908"/>
      <c r="AU26" s="909"/>
      <c r="AV26" s="909"/>
      <c r="AW26" s="909"/>
      <c r="AX26" s="909"/>
      <c r="AY26" s="909"/>
      <c r="AZ26" s="909"/>
      <c r="BA26" s="909"/>
      <c r="BB26" s="909"/>
      <c r="BC26" s="909"/>
      <c r="BD26" s="909"/>
      <c r="BE26" s="909"/>
      <c r="BF26" s="909"/>
      <c r="BG26" s="909"/>
      <c r="BH26" s="909"/>
      <c r="BI26" s="909"/>
      <c r="BJ26" s="909"/>
      <c r="BK26" s="909"/>
      <c r="BL26" s="2"/>
      <c r="BM26" s="2"/>
      <c r="BN26" s="2"/>
      <c r="BO26" s="2"/>
      <c r="BP26" s="2"/>
      <c r="BQ26" s="2"/>
      <c r="BR26" s="2"/>
      <c r="BS26" s="2"/>
      <c r="BT26" s="35"/>
      <c r="BU26" s="35"/>
      <c r="BV26" s="35"/>
      <c r="BW26" s="35"/>
      <c r="BX26" s="35"/>
      <c r="BY26" s="3">
        <v>1</v>
      </c>
    </row>
    <row r="27" spans="1:79" ht="21" customHeight="1" thickBot="1">
      <c r="A27" s="2"/>
      <c r="B27" s="718"/>
      <c r="C27" s="717"/>
      <c r="D27" s="717"/>
      <c r="E27" s="717"/>
      <c r="F27" s="717"/>
      <c r="G27" s="724" t="s">
        <v>115</v>
      </c>
      <c r="H27" s="717"/>
      <c r="I27" s="717"/>
      <c r="J27" s="717"/>
      <c r="K27" s="717"/>
      <c r="L27" s="717"/>
      <c r="M27" s="717"/>
      <c r="N27" s="717"/>
      <c r="O27" s="717"/>
      <c r="P27" s="717"/>
      <c r="Q27" s="63"/>
      <c r="R27" s="2"/>
      <c r="S27" s="63"/>
      <c r="T27" s="233" t="s">
        <v>279</v>
      </c>
      <c r="U27" s="63"/>
      <c r="V27" s="67"/>
      <c r="W27" s="2"/>
      <c r="X27" s="341" t="s">
        <v>506</v>
      </c>
      <c r="Y27" s="281" t="str">
        <f>Y23</f>
        <v>M MACÉDOINE DE LÉGUMES AU COULIS DE TOMATE | HORS D'ŒUVRE texture modifiée-cuidité-MACEDOINE| Auteur &gt; Annette et Jean Pierre DOMERGUES - 45000 ORLÉANS 1981</v>
      </c>
      <c r="Z27" s="282">
        <f>Z23</f>
        <v>10</v>
      </c>
      <c r="AA27" s="281" t="str">
        <f>AA23</f>
        <v>couverts</v>
      </c>
      <c r="AB27" s="280" t="str">
        <f>AB23</f>
        <v>Recette mère ►  Textures modifiées</v>
      </c>
      <c r="AC27" s="464"/>
      <c r="AD27" s="487"/>
      <c r="AE27" s="277" t="str">
        <f t="shared" ref="AE27:AE38" si="8">IF(OR(ISTEXT(AC27), AC27&lt;=0, AF27&lt;=0), "", "de")</f>
        <v/>
      </c>
      <c r="AF27" s="462"/>
      <c r="AG27" s="451"/>
      <c r="AH27" s="461">
        <v>1</v>
      </c>
      <c r="AI27" s="486" t="str">
        <f>ROWS(AI27:AI27)&amp;" ►"</f>
        <v>1 ►</v>
      </c>
      <c r="AJ27" s="448"/>
      <c r="AK27" s="271">
        <f>IF(AM39=0,0,(AM27/AM39)*AL26*1000)</f>
        <v>0</v>
      </c>
      <c r="AL27" s="485">
        <f>IF(AM39=0, 0, (AC27*AH27)/(AM39*AL26))</f>
        <v>0</v>
      </c>
      <c r="AM27" s="269" cm="1">
        <f t="array" ref="AM27">IFERROR(_xlfn.XLOOKUP(UPPER(TRIM(AG27)),UPPER(TRIM(AC40:AQ40)),AC41:AQ41,_xlfn.XLOOKUP(UPPER(TRIM(AG27)),UPPER(TRIM(AC42:AQ42)),AC43:AQ43,0))*AF27*IF(AC27&gt;0,AC27,1),0)</f>
        <v>0</v>
      </c>
      <c r="AN27" s="484">
        <f>IF(AP22&lt;&gt;0,AC27*AH27*AH22,0)</f>
        <v>0</v>
      </c>
      <c r="AO27" s="483">
        <f>AD27</f>
        <v>0</v>
      </c>
      <c r="AP27" s="266">
        <f>IF(OR(ISBLANK(AP22),AP22=0),0,AM27*AH27*AH22)</f>
        <v>0</v>
      </c>
      <c r="AQ27" s="482" t="str">
        <f>IF(AG27="","",IF(COUNTIF(AJ40:AQ40,SUBSTITUTE(TRIM(AG27)," (s)",""))+COUNTIF(AJ42:AQ42,SUBSTITUTE(TRIM(AG27)," (s)",""))&gt;0,IF(ROUND(AP27,3)&gt;=1,ROUND(AP27,3)&amp;" L",MAX(1,ROUND(AP27*100,0))&amp;" cl"),IF(COUNTIF(AC40:AH40,SUBSTITUTE(TRIM(AG27)," (s)",""))+COUNTIF(AC42:AH42,SUBSTITUTE(TRIM(AG27)," (s)",""))&gt;0,IF(ROUND(AP27,3)&gt;=1,ROUND(AP27,3)&amp;" Kg",MAX(1,ROUND(AP27*1000,0))&amp;" g"),"")))</f>
        <v/>
      </c>
      <c r="AS27" s="2"/>
      <c r="AT27" s="908"/>
      <c r="AU27" s="909"/>
      <c r="AV27" s="909"/>
      <c r="AW27" s="909"/>
      <c r="AX27" s="909"/>
      <c r="AY27" s="909"/>
      <c r="AZ27" s="909"/>
      <c r="BA27" s="909"/>
      <c r="BB27" s="909"/>
      <c r="BC27" s="909"/>
      <c r="BD27" s="909"/>
      <c r="BE27" s="909"/>
      <c r="BF27" s="909"/>
      <c r="BG27" s="909"/>
      <c r="BH27" s="909"/>
      <c r="BI27" s="909"/>
      <c r="BJ27" s="909"/>
      <c r="BK27" s="909"/>
      <c r="BL27" s="2"/>
      <c r="BM27" s="2"/>
      <c r="BN27" s="2"/>
      <c r="BO27" s="2"/>
      <c r="BP27" s="2"/>
      <c r="BQ27" s="2"/>
      <c r="BR27" s="2"/>
      <c r="BS27" s="373"/>
      <c r="BT27" s="35"/>
      <c r="BU27" s="35"/>
      <c r="BV27" s="35"/>
      <c r="BW27" s="35"/>
      <c r="BX27" s="35"/>
      <c r="BY27" s="3">
        <v>1</v>
      </c>
    </row>
    <row r="28" spans="1:79" ht="21" customHeight="1">
      <c r="A28" s="2"/>
      <c r="B28" s="718"/>
      <c r="C28" s="717"/>
      <c r="D28" s="717"/>
      <c r="E28" s="717"/>
      <c r="F28" s="717"/>
      <c r="G28" s="724" t="s">
        <v>116</v>
      </c>
      <c r="H28" s="717"/>
      <c r="I28" s="717"/>
      <c r="J28" s="717"/>
      <c r="K28" s="717"/>
      <c r="L28" s="717"/>
      <c r="M28" s="717"/>
      <c r="N28" s="717"/>
      <c r="O28" s="717"/>
      <c r="P28" s="717"/>
      <c r="Q28" s="63"/>
      <c r="R28" s="2"/>
      <c r="S28" s="63"/>
      <c r="T28" s="232" t="str">
        <f>"❷ "&amp;L44</f>
        <v>❷ ◄• Cellule K44 3️⃣ saisissez un nombre de caractères par lignes</v>
      </c>
      <c r="U28" s="63"/>
      <c r="V28" s="67"/>
      <c r="W28" s="2"/>
      <c r="X28" s="341" t="s">
        <v>506</v>
      </c>
      <c r="Y28" s="281" t="str">
        <f>Y23</f>
        <v>M MACÉDOINE DE LÉGUMES AU COULIS DE TOMATE | HORS D'ŒUVRE texture modifiée-cuidité-MACEDOINE| Auteur &gt; Annette et Jean Pierre DOMERGUES - 45000 ORLÉANS 1981</v>
      </c>
      <c r="Z28" s="282">
        <f>Z23</f>
        <v>10</v>
      </c>
      <c r="AA28" s="281" t="str">
        <f>AA23</f>
        <v>couverts</v>
      </c>
      <c r="AB28" s="280" t="str">
        <f>AB23</f>
        <v>Recette mère ►  Textures modifiées</v>
      </c>
      <c r="AC28" s="464"/>
      <c r="AD28" s="463"/>
      <c r="AE28" s="277" t="str">
        <f t="shared" si="8"/>
        <v/>
      </c>
      <c r="AF28" s="462">
        <v>800</v>
      </c>
      <c r="AG28" s="435" t="s">
        <v>646</v>
      </c>
      <c r="AH28" s="461">
        <v>1</v>
      </c>
      <c r="AI28" s="449" t="str">
        <f>ROWS(AI27:AI28)&amp;" ►"</f>
        <v>2 ►</v>
      </c>
      <c r="AJ28" s="448" t="s">
        <v>684</v>
      </c>
      <c r="AK28" s="271">
        <f>IF(AM39=0,0,(AM28/AM39)*AL26*1000)</f>
        <v>523.90307793058287</v>
      </c>
      <c r="AL28" s="447">
        <f>IF(AM39=0, 0, (AC28*AH28)/(AM39*AL26))</f>
        <v>0</v>
      </c>
      <c r="AM28" s="269" cm="1">
        <f t="array" ref="AM28">IFERROR(_xlfn.XLOOKUP(UPPER(TRIM(AG28)),UPPER(TRIM(AC40:AQ40)),AC41:AQ41,_xlfn.XLOOKUP(UPPER(TRIM(AG28)),UPPER(TRIM(AC42:AQ42)),AC43:AQ43,0))*AF28*IF(AC28&gt;0,AC28,1),0)</f>
        <v>0.8</v>
      </c>
      <c r="AN28" s="460">
        <f>IF(AP22&lt;&gt;0,AC28*AH28*AH22,0)</f>
        <v>0</v>
      </c>
      <c r="AO28" s="459">
        <f t="shared" ref="AO28:AO38" si="9">AD28</f>
        <v>0</v>
      </c>
      <c r="AP28" s="266">
        <f>IF(OR(ISBLANK(AP22),AP22=0),0,AM28*AH28*AH22)</f>
        <v>0.4</v>
      </c>
      <c r="AQ28" s="458" t="str">
        <f>IF(AG28="","",IF(COUNTIF(AJ40:AQ40,SUBSTITUTE(TRIM(AG28)," (s)",""))+COUNTIF(AJ42:AQ42,SUBSTITUTE(TRIM(AG28)," (s)",""))&gt;0,IF(ROUND(AP28,3)&gt;=1,ROUND(AP28,3)&amp;" L",MAX(1,ROUND(AP28*100,0))&amp;" cl"),IF(COUNTIF(AC40:AH40,SUBSTITUTE(TRIM(AG28)," (s)",""))+COUNTIF(AC42:AH42,SUBSTITUTE(TRIM(AG28)," (s)",""))&gt;0,IF(ROUND(AP28,3)&gt;=1,ROUND(AP28,3)&amp;" Kg",MAX(1,ROUND(AP28*1000,0))&amp;" g"),"")))</f>
        <v>400 g</v>
      </c>
      <c r="AS28" s="2"/>
      <c r="AT28" s="363" t="s">
        <v>704</v>
      </c>
      <c r="AU28" s="363" t="s">
        <v>703</v>
      </c>
      <c r="AV28" s="363" t="s">
        <v>702</v>
      </c>
      <c r="AW28" s="363" t="s">
        <v>701</v>
      </c>
      <c r="AX28" s="481" t="s">
        <v>700</v>
      </c>
      <c r="AY28" s="481" t="s">
        <v>699</v>
      </c>
      <c r="AZ28" s="481" t="s">
        <v>698</v>
      </c>
      <c r="BA28" s="481" t="s">
        <v>697</v>
      </c>
      <c r="BB28" s="481" t="s">
        <v>696</v>
      </c>
      <c r="BC28" s="481" t="s">
        <v>695</v>
      </c>
      <c r="BD28" s="481" t="s">
        <v>694</v>
      </c>
      <c r="BE28" s="481" t="s">
        <v>693</v>
      </c>
      <c r="BF28" s="481" t="s">
        <v>692</v>
      </c>
      <c r="BG28" s="481" t="s">
        <v>691</v>
      </c>
      <c r="BH28" s="363" t="s">
        <v>690</v>
      </c>
      <c r="BI28" s="363" t="s">
        <v>689</v>
      </c>
      <c r="BJ28" s="363" t="s">
        <v>688</v>
      </c>
      <c r="BK28" s="363" t="s">
        <v>687</v>
      </c>
      <c r="BL28" s="480" t="s">
        <v>686</v>
      </c>
      <c r="BN28" s="479" t="str">
        <f t="shared" ref="BN28:BR28" si="10">SUBSTITUTE(ADDRESS(1,COLUMN(),4),"1","")</f>
        <v>BN</v>
      </c>
      <c r="BO28" s="478" t="str">
        <f t="shared" si="10"/>
        <v>BO</v>
      </c>
      <c r="BP28" s="478" t="str">
        <f t="shared" si="10"/>
        <v>BP</v>
      </c>
      <c r="BQ28" s="478" t="str">
        <f t="shared" si="10"/>
        <v>BQ</v>
      </c>
      <c r="BR28" s="477" t="str">
        <f t="shared" si="10"/>
        <v>BR</v>
      </c>
      <c r="BS28" s="2"/>
      <c r="BT28" s="35"/>
      <c r="BU28" s="35"/>
      <c r="BV28" s="35"/>
      <c r="BW28" s="35"/>
      <c r="BX28" s="35"/>
      <c r="BY28" s="3">
        <v>1</v>
      </c>
    </row>
    <row r="29" spans="1:79" ht="21" customHeight="1">
      <c r="A29" s="2"/>
      <c r="B29" s="718"/>
      <c r="C29" s="717"/>
      <c r="D29" s="717"/>
      <c r="E29" s="717"/>
      <c r="F29" s="717"/>
      <c r="G29" s="725" t="s">
        <v>117</v>
      </c>
      <c r="H29" s="717"/>
      <c r="I29" s="717"/>
      <c r="J29" s="717"/>
      <c r="K29" s="717"/>
      <c r="L29" s="717"/>
      <c r="M29" s="717"/>
      <c r="N29" s="717"/>
      <c r="O29" s="717"/>
      <c r="P29" s="717"/>
      <c r="Q29" s="63"/>
      <c r="R29" s="2"/>
      <c r="S29" s="63"/>
      <c r="T29" s="6" t="s">
        <v>796</v>
      </c>
      <c r="U29" s="63"/>
      <c r="V29" s="67"/>
      <c r="W29" s="2"/>
      <c r="X29" s="224" t="str">
        <f>IF(AJ29&lt;&gt;"","A","►")</f>
        <v>A</v>
      </c>
      <c r="Y29" s="281" t="str">
        <f>Y23</f>
        <v>M MACÉDOINE DE LÉGUMES AU COULIS DE TOMATE | HORS D'ŒUVRE texture modifiée-cuidité-MACEDOINE| Auteur &gt; Annette et Jean Pierre DOMERGUES - 45000 ORLÉANS 1981</v>
      </c>
      <c r="Z29" s="282">
        <f>Z23</f>
        <v>10</v>
      </c>
      <c r="AA29" s="281" t="str">
        <f>AA23</f>
        <v>couverts</v>
      </c>
      <c r="AB29" s="280" t="str">
        <f>AB23</f>
        <v>Recette mère ►  Textures modifiées</v>
      </c>
      <c r="AC29" s="464"/>
      <c r="AD29" s="463"/>
      <c r="AE29" s="277" t="str">
        <f t="shared" si="8"/>
        <v/>
      </c>
      <c r="AF29" s="462">
        <v>300</v>
      </c>
      <c r="AG29" s="435" t="s">
        <v>646</v>
      </c>
      <c r="AH29" s="461">
        <v>1</v>
      </c>
      <c r="AI29" s="449" t="str">
        <f>ROWS(AI27:AI29)&amp;" ►"</f>
        <v>3 ►</v>
      </c>
      <c r="AJ29" s="448" t="s">
        <v>823</v>
      </c>
      <c r="AK29" s="271">
        <f>IF(AM39=0,0,(AM29/AM39)*AL26*1000)</f>
        <v>196.46365422396858</v>
      </c>
      <c r="AL29" s="447">
        <f>IF(AM39=0, 0, (AC29*AH29)/(AM39*AL26))</f>
        <v>0</v>
      </c>
      <c r="AM29" s="269" cm="1">
        <f t="array" ref="AM29">IFERROR(_xlfn.XLOOKUP(UPPER(TRIM(AG29)),UPPER(TRIM(AC40:AQ40)),AC41:AQ41,_xlfn.XLOOKUP(UPPER(TRIM(AG29)),UPPER(TRIM(AC42:AQ42)),AC43:AQ43,0))*AF29*IF(AC29&gt;0,AC29,1),0)</f>
        <v>0.3</v>
      </c>
      <c r="AN29" s="446">
        <f>IF(AP22&lt;&gt;0,AC29*AH29*AH22,0)</f>
        <v>0</v>
      </c>
      <c r="AO29" s="445">
        <f t="shared" si="9"/>
        <v>0</v>
      </c>
      <c r="AP29" s="266">
        <f>IF(OR(ISBLANK(AP22),AP22=0),0,AM29*AH29*AH22)</f>
        <v>0.15</v>
      </c>
      <c r="AQ29" s="469" t="str">
        <f>IF(AG29="","",IF(COUNTIF(AJ40:AQ40,SUBSTITUTE(TRIM(AG29)," (s)",""))+COUNTIF(AJ42:AQ42,SUBSTITUTE(TRIM(AG29)," (s)",""))&gt;0,IF(ROUND(AP29,3)&gt;=1,ROUND(AP29,3)&amp;" L",MAX(1,ROUND(AP29*100,0))&amp;" cl"),IF(COUNTIF(AC40:AH40,SUBSTITUTE(TRIM(AG29)," (s)",""))+COUNTIF(AC42:AH42,SUBSTITUTE(TRIM(AG29)," (s)",""))&gt;0,IF(ROUND(AP29,3)&gt;=1,ROUND(AP29,3)&amp;" Kg",MAX(1,ROUND(AP29*1000,0))&amp;" g"),"")))</f>
        <v>150 g</v>
      </c>
      <c r="AS29" s="2"/>
      <c r="AT29" s="294">
        <v>1</v>
      </c>
      <c r="AU29" s="290"/>
      <c r="AV29" s="289" t="str">
        <f t="shared" ref="AV29:AV92" si="11">IF(AU29="","",IF(AW29="",AU29,AU29&amp;" *"))</f>
        <v/>
      </c>
      <c r="AW29" s="288" t="str" cm="1">
        <f t="array" ref="AW29">IF(BD29="","",IFERROR(_xlfn.TEXTJOIN(" • ",TRUE,_xlfn.UNIQUE(_xlfn._xlws.FILTER("⚠ "&amp;BK29:BK489,(BI29:BI489&lt;&gt;"")*ISNUMBER(SEARCH(" "&amp;BI29:BI489&amp;" "," "&amp;BD29&amp;" "))))),""))</f>
        <v/>
      </c>
      <c r="AX29" s="287" t="str">
        <f>IF(BI29="","",BG29)</f>
        <v>arachide</v>
      </c>
      <c r="AY29" s="287" t="str">
        <f>IF(BK29="","",BJ29&amp;" "&amp;BK29)</f>
        <v>⚠ Arachides</v>
      </c>
      <c r="AZ29" s="287" t="str">
        <f>IF(BD29="","",SUBSTITUTE(SUBSTITUTE(SUBSTITUTE(SUBSTITUTE(SUBSTITUTE(SUBSTITUTE(SUBSTITUTE(SUBSTITUTE(SUBSTITUTE(LOWER(BD29),"œ","oe"),"æ","ae"),"à","a"),"â","a"),"ä","a"),"á","a"),"ã","a"),"å","a"),"ç","c"))</f>
        <v/>
      </c>
      <c r="BA29" s="287" t="str">
        <f t="shared" ref="BA29:BA92" si="12">IF(AZ29="","",SUBSTITUTE(SUBSTITUTE(SUBSTITUTE(SUBSTITUTE(SUBSTITUTE(SUBSTITUTE(SUBSTITUTE(SUBSTITUTE(AZ29,"è","e"),"é","e"),"ê","e"),"ë","e"),"ì","i"),"í","i"),"î","i"),"ï","i"))</f>
        <v/>
      </c>
      <c r="BB29" s="287" t="str">
        <f t="shared" ref="BB29:BB92" si="13">IF(BA29="","",TRIM(SUBSTITUTE(SUBSTITUTE(SUBSTITUTE(SUBSTITUTE(SUBSTITUTE(SUBSTITUTE(SUBSTITUTE(SUBSTITUTE(SUBSTITUTE(SUBSTITUTE(SUBSTITUTE(SUBSTITUTE(BA29,"ò","o"),"ó","o"),"ô","o"),"ö","o"),"õ","o"),"ù","u"),"ú","u"),"û","u"),"ü","u"),"ý","y"),"ÿ","y"),"ñ","n")))</f>
        <v/>
      </c>
      <c r="BC29" s="287" t="str">
        <f>IF(BD29="","",BB29)</f>
        <v/>
      </c>
      <c r="BD29" s="287" t="str">
        <f t="shared" ref="BD29:BD92" si="14">IF(AU29="","",LOWER(TRIM(CLEAN(SUBSTITUTE(SUBSTITUTE(SUBSTITUTE(SUBSTITUTE(SUBSTITUTE(SUBSTITUTE(SUBSTITUTE(SUBSTITUTE(SUBSTITUTE(SUBSTITUTE(SUBSTITUTE(SUBSTITUTE(SUBSTITUTE(SUBSTITUTE(SUBSTITUTE(SUBSTITUTE(SUBSTITUTE(SUBSTITUTE(SUBSTITUTE(SUBSTITUTE(SUBSTITUTE(SUBSTITUTE(AU29,CHAR(160)," "),CHAR(9)," "),CHAR(10)," "),CHAR(13)," "),"—"," "),"–"," "),"’"," "),"'"," "),""""," "),","," "),"."," "),";"," "),":"," "),"!"," "),"?"," "),"…"," "),"/"," "),"-"," "),"("," "),")"," "),"«"," "),"»"," ")))))</f>
        <v/>
      </c>
      <c r="BE29" s="287" t="str">
        <f>IF(BI29="","",SUBSTITUTE(SUBSTITUTE(SUBSTITUTE(SUBSTITUTE(SUBSTITUTE(SUBSTITUTE(SUBSTITUTE(SUBSTITUTE(SUBSTITUTE(LOWER(BI29),"œ","oe"),"æ","ae"),"à","a"),"â","a"),"ä","a"),"á","a"),"ã","a"),"å","a"),"ç","c"))</f>
        <v>arachide</v>
      </c>
      <c r="BF29" s="287" t="str">
        <f t="shared" ref="BF29:BF92" si="15">IF(BE29="","",SUBSTITUTE(SUBSTITUTE(SUBSTITUTE(SUBSTITUTE(SUBSTITUTE(SUBSTITUTE(SUBSTITUTE(SUBSTITUTE(BE29,"è","e"),"é","e"),"ê","e"),"ë","e"),"ì","i"),"í","i"),"î","i"),"ï","i"))</f>
        <v>arachide</v>
      </c>
      <c r="BG29" s="287" t="str">
        <f t="shared" ref="BG29:BG92" si="16">IF(BF29="","",TRIM(SUBSTITUTE(SUBSTITUTE(SUBSTITUTE(SUBSTITUTE(SUBSTITUTE(SUBSTITUTE(SUBSTITUTE(SUBSTITUTE(SUBSTITUTE(SUBSTITUTE(SUBSTITUTE(SUBSTITUTE(BF29,"ò","o"),"ó","o"),"ô","o"),"ö","o"),"õ","o"),"ù","u"),"ú","u"),"û","u"),"ü","u"),"ý","y"),"ÿ","y"),"ñ","n")))</f>
        <v>arachide</v>
      </c>
      <c r="BH29" s="293" t="s">
        <v>685</v>
      </c>
      <c r="BI29" s="285" t="str">
        <f t="shared" ref="BI29:BI92" si="17">IF(BH29="","",LOWER(TRIM(CLEAN(SUBSTITUTE(SUBSTITUTE(SUBSTITUTE(SUBSTITUTE(SUBSTITUTE(SUBSTITUTE(SUBSTITUTE(SUBSTITUTE(SUBSTITUTE(SUBSTITUTE(SUBSTITUTE(SUBSTITUTE(SUBSTITUTE(SUBSTITUTE(SUBSTITUTE(SUBSTITUTE(SUBSTITUTE(SUBSTITUTE(SUBSTITUTE(SUBSTITUTE(SUBSTITUTE(SUBSTITUTE(BH29,CHAR(160)," "),CHAR(9)," "),CHAR(10)," "),CHAR(13)," "),"—"," "),"–"," "),"’"," "),"'"," "),""""," "),","," "),"."," "),";"," "),":"," "),"!"," "),"?"," "),"…"," "),"/"," "),"-"," "),"("," "),")"," "),"«"," "),"»"," ")))))</f>
        <v>arachide</v>
      </c>
      <c r="BJ29" s="284" t="s">
        <v>291</v>
      </c>
      <c r="BK29" s="292" t="s">
        <v>657</v>
      </c>
      <c r="BL29" s="457" t="s">
        <v>656</v>
      </c>
      <c r="BN29" s="476">
        <f ca="1">CELL("largeur",BN29)</f>
        <v>26</v>
      </c>
      <c r="BO29" s="226">
        <f t="shared" ref="BO29:BR29" ca="1" si="18">CELL("largeur",BO29)</f>
        <v>27</v>
      </c>
      <c r="BP29" s="226">
        <f t="shared" ca="1" si="18"/>
        <v>32</v>
      </c>
      <c r="BQ29" s="226">
        <f t="shared" ca="1" si="18"/>
        <v>32</v>
      </c>
      <c r="BR29" s="475">
        <f t="shared" ca="1" si="18"/>
        <v>20</v>
      </c>
      <c r="BS29" s="2"/>
      <c r="BT29" s="35"/>
      <c r="BU29" s="35"/>
      <c r="BV29" s="35"/>
      <c r="BW29" s="35"/>
      <c r="BX29" s="35"/>
      <c r="BY29" s="3">
        <v>1</v>
      </c>
    </row>
    <row r="30" spans="1:79" ht="21" customHeight="1">
      <c r="A30" s="2"/>
      <c r="B30" s="718"/>
      <c r="C30" s="717"/>
      <c r="D30" s="717"/>
      <c r="E30" s="717"/>
      <c r="F30" s="717"/>
      <c r="G30" s="718" t="s">
        <v>118</v>
      </c>
      <c r="H30" s="717"/>
      <c r="I30" s="717"/>
      <c r="J30" s="717"/>
      <c r="K30" s="717"/>
      <c r="L30" s="717"/>
      <c r="M30" s="717"/>
      <c r="N30" s="717"/>
      <c r="O30" s="717"/>
      <c r="P30" s="717"/>
      <c r="Q30" s="63"/>
      <c r="R30" s="2"/>
      <c r="S30" s="63"/>
      <c r="T30" s="228" t="str">
        <f>"❸ "&amp;L45</f>
        <v>❸ ◄• Cellule K45 4️⃣  Si vous ne voulez pas de ponctuation saisissez un X dans cette cellule</v>
      </c>
      <c r="U30" s="63"/>
      <c r="V30" s="67"/>
      <c r="W30" s="2"/>
      <c r="X30" s="224" t="str">
        <f t="shared" ref="X30:X33" si="19">IF(AJ30&lt;&gt;"","A","►")</f>
        <v>A</v>
      </c>
      <c r="Y30" s="281" t="str">
        <f>Y23</f>
        <v>M MACÉDOINE DE LÉGUMES AU COULIS DE TOMATE | HORS D'ŒUVRE texture modifiée-cuidité-MACEDOINE| Auteur &gt; Annette et Jean Pierre DOMERGUES - 45000 ORLÉANS 1981</v>
      </c>
      <c r="Z30" s="282">
        <f>Z23</f>
        <v>10</v>
      </c>
      <c r="AA30" s="281" t="str">
        <f>AA23</f>
        <v>couverts</v>
      </c>
      <c r="AB30" s="280" t="str">
        <f>AB23</f>
        <v>Recette mère ►  Textures modifiées</v>
      </c>
      <c r="AC30" s="464"/>
      <c r="AD30" s="463"/>
      <c r="AE30" s="277" t="str">
        <f t="shared" si="8"/>
        <v/>
      </c>
      <c r="AF30" s="462">
        <v>200</v>
      </c>
      <c r="AG30" s="435" t="s">
        <v>646</v>
      </c>
      <c r="AH30" s="461">
        <v>1</v>
      </c>
      <c r="AI30" s="449" t="str">
        <f>ROWS(AI27:AI30)&amp;" ►"</f>
        <v>4 ►</v>
      </c>
      <c r="AJ30" s="448" t="s">
        <v>677</v>
      </c>
      <c r="AK30" s="271">
        <f>IF(AM39=0,0,(AM30/AM39)*AL26*1000)</f>
        <v>130.97576948264572</v>
      </c>
      <c r="AL30" s="447">
        <f>IF(AM39=0, 0, (AC30*AH30)/(AM39*AL26))</f>
        <v>0</v>
      </c>
      <c r="AM30" s="269" cm="1">
        <f t="array" ref="AM30">IFERROR(_xlfn.XLOOKUP(UPPER(TRIM(AG30)),UPPER(TRIM(AC40:AQ40)),AC41:AQ41,_xlfn.XLOOKUP(UPPER(TRIM(AG30)),UPPER(TRIM(AC42:AQ42)),AC43:AQ43,0))*AF30*IF(AC30&gt;0,AC30,1),0)</f>
        <v>0.2</v>
      </c>
      <c r="AN30" s="460">
        <f>IF(AP22&lt;&gt;0,AC30*AH30*AH22,0)</f>
        <v>0</v>
      </c>
      <c r="AO30" s="459">
        <f t="shared" si="9"/>
        <v>0</v>
      </c>
      <c r="AP30" s="266">
        <f>IF(OR(ISBLANK(AP22),AP22=0),0,AM30*AH30*AH22)</f>
        <v>0.1</v>
      </c>
      <c r="AQ30" s="458" t="str">
        <f>IF(AG30="","",IF(COUNTIF(AJ40:AQ40,SUBSTITUTE(TRIM(AG30)," (s)",""))+COUNTIF(AJ42:AQ42,SUBSTITUTE(TRIM(AG30)," (s)",""))&gt;0,IF(ROUND(AP30,3)&gt;=1,ROUND(AP30,3)&amp;" L",MAX(1,ROUND(AP30*100,0))&amp;" cl"),IF(COUNTIF(AC40:AH40,SUBSTITUTE(TRIM(AG30)," (s)",""))+COUNTIF(AC42:AH42,SUBSTITUTE(TRIM(AG30)," (s)",""))&gt;0,IF(ROUND(AP30,3)&gt;=1,ROUND(AP30,3)&amp;" Kg",MAX(1,ROUND(AP30*1000,0))&amp;" g"),"")))</f>
        <v>100 g</v>
      </c>
      <c r="AS30" s="2"/>
      <c r="AT30" s="294">
        <v>2</v>
      </c>
      <c r="AU30" s="290" t="s">
        <v>684</v>
      </c>
      <c r="AV30" s="289" t="str">
        <f t="shared" si="11"/>
        <v>macedoine surgelée</v>
      </c>
      <c r="AW30" s="288" t="str" cm="1">
        <f t="array" ref="AW30">IF(BD30="","",IFERROR(_xlfn.TEXTJOIN(" • ",TRUE,_xlfn.UNIQUE(_xlfn._xlws.FILTER("⚠ "&amp;BK29:BK489,(BI29:BI489&lt;&gt;"")*ISNUMBER(SEARCH(" "&amp;BI29:BI489&amp;" "," "&amp;BD30&amp;" "))))),""))</f>
        <v/>
      </c>
      <c r="AX30" s="287" t="str">
        <f>IF(BI30="","",BG30)</f>
        <v>arachides</v>
      </c>
      <c r="AY30" s="287" t="str">
        <f>IF(BK30="","",BJ30&amp;" "&amp;BK30)</f>
        <v>⚠ Arachides</v>
      </c>
      <c r="AZ30" s="287" t="str">
        <f>IF(BD30="","",SUBSTITUTE(SUBSTITUTE(SUBSTITUTE(SUBSTITUTE(SUBSTITUTE(SUBSTITUTE(SUBSTITUTE(SUBSTITUTE(SUBSTITUTE(LOWER(BD30),"œ","oe"),"æ","ae"),"à","a"),"â","a"),"ä","a"),"á","a"),"ã","a"),"å","a"),"ç","c"))</f>
        <v>macedoine surgelée</v>
      </c>
      <c r="BA30" s="287" t="str">
        <f t="shared" si="12"/>
        <v>macedoine surgelee</v>
      </c>
      <c r="BB30" s="287" t="str">
        <f t="shared" si="13"/>
        <v>macedoine surgelee</v>
      </c>
      <c r="BC30" s="287" t="str">
        <f>IF(BD30="","",BB30)</f>
        <v>macedoine surgelee</v>
      </c>
      <c r="BD30" s="287" t="str">
        <f t="shared" si="14"/>
        <v>macedoine surgelée</v>
      </c>
      <c r="BE30" s="287" t="str">
        <f>IF(BI30="","",SUBSTITUTE(SUBSTITUTE(SUBSTITUTE(SUBSTITUTE(SUBSTITUTE(SUBSTITUTE(SUBSTITUTE(SUBSTITUTE(SUBSTITUTE(LOWER(BI30),"œ","oe"),"æ","ae"),"à","a"),"â","a"),"ä","a"),"á","a"),"ã","a"),"å","a"),"ç","c"))</f>
        <v>arachides</v>
      </c>
      <c r="BF30" s="287" t="str">
        <f t="shared" si="15"/>
        <v>arachides</v>
      </c>
      <c r="BG30" s="287" t="str">
        <f t="shared" si="16"/>
        <v>arachides</v>
      </c>
      <c r="BH30" s="293" t="s">
        <v>683</v>
      </c>
      <c r="BI30" s="285" t="str">
        <f t="shared" si="17"/>
        <v>arachides</v>
      </c>
      <c r="BJ30" s="284" t="s">
        <v>291</v>
      </c>
      <c r="BK30" s="292" t="s">
        <v>657</v>
      </c>
      <c r="BL30" s="457" t="s">
        <v>656</v>
      </c>
      <c r="BN30" s="474">
        <v>26</v>
      </c>
      <c r="BO30" s="473">
        <v>27</v>
      </c>
      <c r="BP30" s="473">
        <v>32</v>
      </c>
      <c r="BQ30" s="473">
        <v>32</v>
      </c>
      <c r="BR30" s="472">
        <v>20</v>
      </c>
      <c r="BS30" s="2"/>
      <c r="BT30" s="35"/>
      <c r="BU30" s="35"/>
      <c r="BV30" s="35"/>
      <c r="BW30" s="35"/>
      <c r="BX30" s="35"/>
      <c r="BY30" s="3">
        <v>1</v>
      </c>
    </row>
    <row r="31" spans="1:79" ht="21" customHeight="1">
      <c r="A31" s="2"/>
      <c r="B31" s="718"/>
      <c r="C31" s="717"/>
      <c r="D31" s="717"/>
      <c r="E31" s="717"/>
      <c r="F31" s="717"/>
      <c r="G31" s="718" t="s">
        <v>119</v>
      </c>
      <c r="H31" s="717"/>
      <c r="I31" s="717"/>
      <c r="J31" s="717"/>
      <c r="K31" s="717"/>
      <c r="L31" s="717"/>
      <c r="M31" s="717"/>
      <c r="N31" s="717"/>
      <c r="O31" s="717"/>
      <c r="P31" s="717"/>
      <c r="Q31" s="63"/>
      <c r="R31" s="2"/>
      <c r="S31" s="63"/>
      <c r="U31" s="63"/>
      <c r="V31" s="67"/>
      <c r="W31" s="2"/>
      <c r="X31" s="224" t="str">
        <f t="shared" si="19"/>
        <v>A</v>
      </c>
      <c r="Y31" s="281" t="str">
        <f>Y23</f>
        <v>M MACÉDOINE DE LÉGUMES AU COULIS DE TOMATE | HORS D'ŒUVRE texture modifiée-cuidité-MACEDOINE| Auteur &gt; Annette et Jean Pierre DOMERGUES - 45000 ORLÉANS 1981</v>
      </c>
      <c r="Z31" s="282">
        <f>Z23</f>
        <v>10</v>
      </c>
      <c r="AA31" s="281" t="str">
        <f>AA23</f>
        <v>couverts</v>
      </c>
      <c r="AB31" s="280" t="str">
        <f>AB23</f>
        <v>Recette mère ►  Textures modifiées</v>
      </c>
      <c r="AC31" s="464"/>
      <c r="AD31" s="463"/>
      <c r="AE31" s="277" t="str">
        <f t="shared" si="8"/>
        <v/>
      </c>
      <c r="AF31" s="462">
        <v>150</v>
      </c>
      <c r="AG31" s="435" t="s">
        <v>646</v>
      </c>
      <c r="AH31" s="461">
        <v>1</v>
      </c>
      <c r="AI31" s="449" t="str">
        <f>ROWS(AI27:AI31)&amp;" ►"</f>
        <v>5 ►</v>
      </c>
      <c r="AJ31" s="448" t="s">
        <v>672</v>
      </c>
      <c r="AK31" s="271">
        <f>IF(AM39=0,0,(AM31/AM39)*AL26*1000)</f>
        <v>98.231827111984288</v>
      </c>
      <c r="AL31" s="447">
        <f>IF(AM39=0, 0, (AC31*AH31)/(AM39*AL26))</f>
        <v>0</v>
      </c>
      <c r="AM31" s="269" cm="1">
        <f t="array" ref="AM31">IFERROR(_xlfn.XLOOKUP(UPPER(TRIM(AG31)),UPPER(TRIM(AC40:AQ40)),AC41:AQ41,_xlfn.XLOOKUP(UPPER(TRIM(AG31)),UPPER(TRIM(AC42:AQ42)),AC43:AQ43,0))*AF31*IF(AC31&gt;0,AC31,1),0)</f>
        <v>0.15</v>
      </c>
      <c r="AN31" s="446">
        <f>IF(AP22&lt;&gt;0,AC31*AH31*AH22,0)</f>
        <v>0</v>
      </c>
      <c r="AO31" s="445">
        <f t="shared" si="9"/>
        <v>0</v>
      </c>
      <c r="AP31" s="266">
        <f>IF(OR(ISBLANK(AP22),AP22=0),0,AM31*AH31*AH22)</f>
        <v>7.4999999999999997E-2</v>
      </c>
      <c r="AQ31" s="469" t="str">
        <f>IF(AG31="","",IF(COUNTIF(AJ40:AQ40,SUBSTITUTE(TRIM(AG31)," (s)",""))+COUNTIF(AJ42:AQ42,SUBSTITUTE(TRIM(AG31)," (s)",""))&gt;0,IF(ROUND(AP31,3)&gt;=1,ROUND(AP31,3)&amp;" L",MAX(1,ROUND(AP31*100,0))&amp;" cl"),IF(COUNTIF(AC40:AH40,SUBSTITUTE(TRIM(AG31)," (s)",""))+COUNTIF(AC42:AH42,SUBSTITUTE(TRIM(AG31)," (s)",""))&gt;0,IF(ROUND(AP31,3)&gt;=1,ROUND(AP31,3)&amp;" Kg",MAX(1,ROUND(AP31*1000,0))&amp;" g"),"")))</f>
        <v>75 g</v>
      </c>
      <c r="AS31" s="2"/>
      <c r="AT31" s="294">
        <v>3</v>
      </c>
      <c r="AU31" s="290" t="s">
        <v>681</v>
      </c>
      <c r="AV31" s="289" t="str">
        <f t="shared" si="11"/>
        <v>fromage blanc 20% mg  *</v>
      </c>
      <c r="AW31" s="288" t="str" cm="1">
        <f t="array" ref="AW31">IF(BD31="","",IFERROR(_xlfn.TEXTJOIN(" • ",TRUE,_xlfn.UNIQUE(_xlfn._xlws.FILTER("⚠ "&amp;BK29:BK489,(BI29:BI489&lt;&gt;"")*ISNUMBER(SEARCH(" "&amp;BI29:BI489&amp;" "," "&amp;BD31&amp;" "))))),""))</f>
        <v>⚠ Lait</v>
      </c>
      <c r="AX31" s="287" t="str">
        <f t="shared" ref="AX31:AX94" si="20">IF(BI31="","",BG31)</f>
        <v>beurre de cacahuete</v>
      </c>
      <c r="AY31" s="287" t="str">
        <f t="shared" ref="AY31:AY94" si="21">IF(BK31="","",BJ31&amp;" "&amp;BK31)</f>
        <v>⚠ Arachides</v>
      </c>
      <c r="AZ31" s="287" t="str">
        <f t="shared" ref="AZ31:AZ94" si="22">IF(BD31="","",SUBSTITUTE(SUBSTITUTE(SUBSTITUTE(SUBSTITUTE(SUBSTITUTE(SUBSTITUTE(SUBSTITUTE(SUBSTITUTE(SUBSTITUTE(LOWER(BD31),"œ","oe"),"æ","ae"),"à","a"),"â","a"),"ä","a"),"á","a"),"ã","a"),"å","a"),"ç","c"))</f>
        <v>fromage blanc 20% mg</v>
      </c>
      <c r="BA31" s="287" t="str">
        <f t="shared" si="12"/>
        <v>fromage blanc 20% mg</v>
      </c>
      <c r="BB31" s="287" t="str">
        <f t="shared" si="13"/>
        <v>fromage blanc 20% mg</v>
      </c>
      <c r="BC31" s="287" t="str">
        <f t="shared" ref="BC31:BC94" si="23">IF(BD31="","",BB31)</f>
        <v>fromage blanc 20% mg</v>
      </c>
      <c r="BD31" s="287" t="str">
        <f t="shared" si="14"/>
        <v>fromage blanc 20% mg</v>
      </c>
      <c r="BE31" s="287" t="str">
        <f t="shared" ref="BE31:BE94" si="24">IF(BI31="","",SUBSTITUTE(SUBSTITUTE(SUBSTITUTE(SUBSTITUTE(SUBSTITUTE(SUBSTITUTE(SUBSTITUTE(SUBSTITUTE(SUBSTITUTE(LOWER(BI31),"œ","oe"),"æ","ae"),"à","a"),"â","a"),"ä","a"),"á","a"),"ã","a"),"å","a"),"ç","c"))</f>
        <v>beurre de cacahuete</v>
      </c>
      <c r="BF31" s="287" t="str">
        <f t="shared" si="15"/>
        <v>beurre de cacahuete</v>
      </c>
      <c r="BG31" s="287" t="str">
        <f t="shared" si="16"/>
        <v>beurre de cacahuete</v>
      </c>
      <c r="BH31" s="293" t="s">
        <v>680</v>
      </c>
      <c r="BI31" s="285" t="str">
        <f t="shared" si="17"/>
        <v>beurre de cacahuete</v>
      </c>
      <c r="BJ31" s="284" t="s">
        <v>291</v>
      </c>
      <c r="BK31" s="292" t="s">
        <v>657</v>
      </c>
      <c r="BL31" s="457" t="s">
        <v>656</v>
      </c>
      <c r="BN31" s="852" t="s">
        <v>679</v>
      </c>
      <c r="BO31" s="853"/>
      <c r="BP31" s="853"/>
      <c r="BQ31" s="853"/>
      <c r="BR31" s="854"/>
      <c r="BS31" s="373"/>
      <c r="BT31" s="35"/>
      <c r="BU31" s="35"/>
      <c r="BV31" s="35"/>
      <c r="BW31" s="35"/>
      <c r="BX31" s="35"/>
      <c r="BY31" s="3">
        <v>1</v>
      </c>
    </row>
    <row r="32" spans="1:79" ht="21" customHeight="1">
      <c r="A32" s="2"/>
      <c r="B32" s="718"/>
      <c r="C32" s="717"/>
      <c r="D32" s="717"/>
      <c r="E32" s="717"/>
      <c r="F32" s="717"/>
      <c r="G32" s="717"/>
      <c r="H32" s="717"/>
      <c r="I32" s="717"/>
      <c r="J32" s="717"/>
      <c r="K32" s="717"/>
      <c r="L32" s="717"/>
      <c r="M32" s="717"/>
      <c r="N32" s="717"/>
      <c r="O32" s="717"/>
      <c r="P32" s="717"/>
      <c r="Q32" s="63"/>
      <c r="R32" s="2"/>
      <c r="S32" s="63"/>
      <c r="T32" s="63"/>
      <c r="U32" s="63"/>
      <c r="V32" s="67"/>
      <c r="W32" s="2"/>
      <c r="X32" s="224" t="str">
        <f t="shared" si="19"/>
        <v>A</v>
      </c>
      <c r="Y32" s="281" t="str">
        <f>Y23</f>
        <v>M MACÉDOINE DE LÉGUMES AU COULIS DE TOMATE | HORS D'ŒUVRE texture modifiée-cuidité-MACEDOINE| Auteur &gt; Annette et Jean Pierre DOMERGUES - 45000 ORLÉANS 1981</v>
      </c>
      <c r="Z32" s="282">
        <f>Z23</f>
        <v>10</v>
      </c>
      <c r="AA32" s="281" t="str">
        <f>AA23</f>
        <v>couverts</v>
      </c>
      <c r="AB32" s="280" t="str">
        <f>AB23</f>
        <v>Recette mère ►  Textures modifiées</v>
      </c>
      <c r="AC32" s="464"/>
      <c r="AD32" s="463"/>
      <c r="AE32" s="277" t="str">
        <f t="shared" si="8"/>
        <v/>
      </c>
      <c r="AF32" s="462">
        <v>50</v>
      </c>
      <c r="AG32" s="435" t="s">
        <v>646</v>
      </c>
      <c r="AH32" s="461">
        <v>1</v>
      </c>
      <c r="AI32" s="449" t="str">
        <f>ROWS(AI27:AI32)&amp;" ►"</f>
        <v>6 ►</v>
      </c>
      <c r="AJ32" s="448" t="s">
        <v>668</v>
      </c>
      <c r="AK32" s="271">
        <f>IF(AM39=0,0,(AM32/AM39)*AL26*1000)</f>
        <v>32.743942370661429</v>
      </c>
      <c r="AL32" s="447">
        <f>IF(AM39=0, 0, (AC32*AH32)/(AM39*AL26))</f>
        <v>0</v>
      </c>
      <c r="AM32" s="269" cm="1">
        <f t="array" ref="AM32">IFERROR(_xlfn.XLOOKUP(UPPER(TRIM(AG32)),UPPER(TRIM(AC40:AQ40)),AC41:AQ41,_xlfn.XLOOKUP(UPPER(TRIM(AG32)),UPPER(TRIM(AC42:AQ42)),AC43:AQ43,0))*AF32*IF(AC32&gt;0,AC32,1),0)</f>
        <v>0.05</v>
      </c>
      <c r="AN32" s="460">
        <f>IF(AP22&lt;&gt;0,AC32*AH32*AH22,0)</f>
        <v>0</v>
      </c>
      <c r="AO32" s="459">
        <f t="shared" si="9"/>
        <v>0</v>
      </c>
      <c r="AP32" s="266">
        <f>IF(OR(ISBLANK(AP22),AP22=0),0,AM32*AH32*AH22)</f>
        <v>2.5000000000000001E-2</v>
      </c>
      <c r="AQ32" s="458" t="str">
        <f>IF(AG32="","",IF(COUNTIF(AJ40:AQ40,SUBSTITUTE(TRIM(AG32)," (s)",""))+COUNTIF(AJ42:AQ42,SUBSTITUTE(TRIM(AG32)," (s)",""))&gt;0,IF(ROUND(AP32,3)&gt;=1,ROUND(AP32,3)&amp;" L",MAX(1,ROUND(AP32*100,0))&amp;" cl"),IF(COUNTIF(AC40:AH40,SUBSTITUTE(TRIM(AG32)," (s)",""))+COUNTIF(AC42:AH42,SUBSTITUTE(TRIM(AG32)," (s)",""))&gt;0,IF(ROUND(AP32,3)&gt;=1,ROUND(AP32,3)&amp;" Kg",MAX(1,ROUND(AP32*1000,0))&amp;" g"),"")))</f>
        <v>25 g</v>
      </c>
      <c r="AS32" s="2"/>
      <c r="AT32" s="294">
        <v>4</v>
      </c>
      <c r="AU32" s="290" t="s">
        <v>677</v>
      </c>
      <c r="AV32" s="289" t="str">
        <f t="shared" si="11"/>
        <v>tomates</v>
      </c>
      <c r="AW32" s="288" t="str" cm="1">
        <f t="array" ref="AW32">IF(BD32="","",IFERROR(_xlfn.TEXTJOIN(" • ",TRUE,_xlfn.UNIQUE(_xlfn._xlws.FILTER("⚠ "&amp;BK29:BK489,(BI29:BI489&lt;&gt;"")*ISNUMBER(SEARCH(" "&amp;BI29:BI489&amp;" "," "&amp;BD32&amp;" "))))),""))</f>
        <v/>
      </c>
      <c r="AX32" s="287" t="str">
        <f t="shared" si="20"/>
        <v>cacahuete</v>
      </c>
      <c r="AY32" s="287" t="str">
        <f t="shared" si="21"/>
        <v>⚠ Arachides</v>
      </c>
      <c r="AZ32" s="287" t="str">
        <f t="shared" si="22"/>
        <v>tomates</v>
      </c>
      <c r="BA32" s="287" t="str">
        <f t="shared" si="12"/>
        <v>tomates</v>
      </c>
      <c r="BB32" s="287" t="str">
        <f t="shared" si="13"/>
        <v>tomates</v>
      </c>
      <c r="BC32" s="287" t="str">
        <f t="shared" si="23"/>
        <v>tomates</v>
      </c>
      <c r="BD32" s="287" t="str">
        <f t="shared" si="14"/>
        <v>tomates</v>
      </c>
      <c r="BE32" s="287" t="str">
        <f t="shared" si="24"/>
        <v>cacahuete</v>
      </c>
      <c r="BF32" s="287" t="str">
        <f t="shared" si="15"/>
        <v>cacahuete</v>
      </c>
      <c r="BG32" s="287" t="str">
        <f t="shared" si="16"/>
        <v>cacahuete</v>
      </c>
      <c r="BH32" s="293" t="s">
        <v>676</v>
      </c>
      <c r="BI32" s="285" t="str">
        <f t="shared" si="17"/>
        <v>cacahuete</v>
      </c>
      <c r="BJ32" s="284" t="s">
        <v>291</v>
      </c>
      <c r="BK32" s="292" t="s">
        <v>657</v>
      </c>
      <c r="BL32" s="457" t="s">
        <v>656</v>
      </c>
      <c r="BN32" s="835" t="s">
        <v>675</v>
      </c>
      <c r="BO32" s="374" t="s">
        <v>674</v>
      </c>
      <c r="BP32" s="374"/>
      <c r="BQ32" s="373"/>
      <c r="BR32" s="372"/>
      <c r="BS32" s="2"/>
      <c r="BT32" s="35"/>
      <c r="BU32" s="35"/>
      <c r="BV32" s="35"/>
      <c r="BW32" s="35"/>
      <c r="BX32" s="35"/>
      <c r="BY32" s="3">
        <v>1</v>
      </c>
    </row>
    <row r="33" spans="1:77" ht="21" customHeight="1" thickBot="1">
      <c r="A33" s="2"/>
      <c r="B33" s="718"/>
      <c r="C33" s="717"/>
      <c r="D33" s="717"/>
      <c r="E33" s="717"/>
      <c r="F33" s="717"/>
      <c r="G33" s="717"/>
      <c r="H33" s="717"/>
      <c r="I33" s="717"/>
      <c r="J33" s="717"/>
      <c r="K33" s="717"/>
      <c r="L33" s="717"/>
      <c r="M33" s="717"/>
      <c r="N33" s="717"/>
      <c r="O33" s="717"/>
      <c r="P33" s="717"/>
      <c r="Q33" s="63"/>
      <c r="R33" s="2"/>
      <c r="S33" s="63"/>
      <c r="T33" s="63"/>
      <c r="U33" s="63"/>
      <c r="V33" s="67"/>
      <c r="W33" s="2"/>
      <c r="X33" s="224" t="str">
        <f t="shared" si="19"/>
        <v>A</v>
      </c>
      <c r="Y33" s="281" t="str">
        <f>Y23</f>
        <v>M MACÉDOINE DE LÉGUMES AU COULIS DE TOMATE | HORS D'ŒUVRE texture modifiée-cuidité-MACEDOINE| Auteur &gt; Annette et Jean Pierre DOMERGUES - 45000 ORLÉANS 1981</v>
      </c>
      <c r="Z33" s="282">
        <f>Z23</f>
        <v>10</v>
      </c>
      <c r="AA33" s="281" t="str">
        <f>AA23</f>
        <v>couverts</v>
      </c>
      <c r="AB33" s="280" t="str">
        <f>AB23</f>
        <v>Recette mère ►  Textures modifiées</v>
      </c>
      <c r="AC33" s="464"/>
      <c r="AD33" s="463"/>
      <c r="AE33" s="277" t="str">
        <f t="shared" si="8"/>
        <v/>
      </c>
      <c r="AF33" s="462">
        <v>25</v>
      </c>
      <c r="AG33" s="435" t="s">
        <v>646</v>
      </c>
      <c r="AH33" s="461">
        <v>1</v>
      </c>
      <c r="AI33" s="449" t="str">
        <f>ROWS(AI27:AI33)&amp;" ►"</f>
        <v>7 ►</v>
      </c>
      <c r="AJ33" s="448" t="s">
        <v>664</v>
      </c>
      <c r="AK33" s="271">
        <f>IF(AM39=0,0,(AM33/AM39)*AL26*1000)</f>
        <v>16.371971185330715</v>
      </c>
      <c r="AL33" s="447">
        <f>IF(AM39=0, 0, (AC33*AH33)/(AM39*AL26))</f>
        <v>0</v>
      </c>
      <c r="AM33" s="269" cm="1">
        <f t="array" ref="AM33">IFERROR(_xlfn.XLOOKUP(UPPER(TRIM(AG33)),UPPER(TRIM(AC40:AQ40)),AC41:AQ41,_xlfn.XLOOKUP(UPPER(TRIM(AG33)),UPPER(TRIM(AC42:AQ42)),AC43:AQ43,0))*AF33*IF(AC33&gt;0,AC33,1),0)</f>
        <v>2.5000000000000001E-2</v>
      </c>
      <c r="AN33" s="446">
        <f>IF(AP22&lt;&gt;0,AC33*AH33*AH22,0)</f>
        <v>0</v>
      </c>
      <c r="AO33" s="445">
        <f t="shared" si="9"/>
        <v>0</v>
      </c>
      <c r="AP33" s="266">
        <f>IF(OR(ISBLANK(AP22),AP22=0),0,AM33*AH33*AH22)</f>
        <v>1.2500000000000001E-2</v>
      </c>
      <c r="AQ33" s="465" t="str">
        <f>IF(AG33="","",IF(COUNTIF(AJ40:AQ40,SUBSTITUTE(TRIM(AG33)," (s)",""))+COUNTIF(AJ42:AQ42,SUBSTITUTE(TRIM(AG33)," (s)",""))&gt;0,IF(ROUND(AP33,3)&gt;=1,ROUND(AP33,3)&amp;" L",MAX(1,ROUND(AP33*100,0))&amp;" cl"),IF(COUNTIF(AC40:AH40,SUBSTITUTE(TRIM(AG33)," (s)",""))+COUNTIF(AC42:AH42,SUBSTITUTE(TRIM(AG33)," (s)",""))&gt;0,IF(ROUND(AP33,3)&gt;=1,ROUND(AP33,3)&amp;" Kg",MAX(1,ROUND(AP33*1000,0))&amp;" g"),"")))</f>
        <v>13 g</v>
      </c>
      <c r="AS33" s="2"/>
      <c r="AT33" s="294">
        <v>5</v>
      </c>
      <c r="AU33" s="290" t="s">
        <v>672</v>
      </c>
      <c r="AV33" s="289" t="str">
        <f t="shared" si="11"/>
        <v>gelatine poudre</v>
      </c>
      <c r="AW33" s="288" t="str" cm="1">
        <f t="array" ref="AW33">IF(BD33="","",IFERROR(_xlfn.TEXTJOIN(" • ",TRUE,_xlfn.UNIQUE(_xlfn._xlws.FILTER("⚠ "&amp;BK29:BK489,(BI29:BI489&lt;&gt;"")*ISNUMBER(SEARCH(" "&amp;BI29:BI489&amp;" "," "&amp;BD33&amp;" "))))),""))</f>
        <v/>
      </c>
      <c r="AX33" s="287" t="str">
        <f t="shared" si="20"/>
        <v>cacahuetes</v>
      </c>
      <c r="AY33" s="287" t="str">
        <f t="shared" si="21"/>
        <v>⚠ Arachides</v>
      </c>
      <c r="AZ33" s="287" t="str">
        <f t="shared" si="22"/>
        <v>gelatine poudre</v>
      </c>
      <c r="BA33" s="287" t="str">
        <f t="shared" si="12"/>
        <v>gelatine poudre</v>
      </c>
      <c r="BB33" s="287" t="str">
        <f t="shared" si="13"/>
        <v>gelatine poudre</v>
      </c>
      <c r="BC33" s="287" t="str">
        <f t="shared" si="23"/>
        <v>gelatine poudre</v>
      </c>
      <c r="BD33" s="287" t="str">
        <f t="shared" si="14"/>
        <v>gelatine poudre</v>
      </c>
      <c r="BE33" s="287" t="str">
        <f t="shared" si="24"/>
        <v>cacahuetes</v>
      </c>
      <c r="BF33" s="287" t="str">
        <f t="shared" si="15"/>
        <v>cacahuetes</v>
      </c>
      <c r="BG33" s="287" t="str">
        <f t="shared" si="16"/>
        <v>cacahuetes</v>
      </c>
      <c r="BH33" s="293" t="s">
        <v>671</v>
      </c>
      <c r="BI33" s="285" t="str">
        <f t="shared" si="17"/>
        <v>cacahuetes</v>
      </c>
      <c r="BJ33" s="284" t="s">
        <v>291</v>
      </c>
      <c r="BK33" s="292" t="s">
        <v>657</v>
      </c>
      <c r="BL33" s="457" t="s">
        <v>656</v>
      </c>
      <c r="BN33" s="835"/>
      <c r="BO33" s="17"/>
      <c r="BP33" s="17" t="s">
        <v>670</v>
      </c>
      <c r="BQ33" s="2"/>
      <c r="BR33" s="38"/>
      <c r="BS33" s="373"/>
      <c r="BT33" s="35"/>
      <c r="BU33" s="35"/>
      <c r="BV33" s="35"/>
      <c r="BW33" s="35"/>
      <c r="BX33" s="35"/>
      <c r="BY33" s="3">
        <v>1</v>
      </c>
    </row>
    <row r="34" spans="1:77" ht="21" customHeight="1">
      <c r="A34" s="2"/>
      <c r="B34" s="718"/>
      <c r="C34" s="717"/>
      <c r="D34" s="717"/>
      <c r="E34" s="717"/>
      <c r="F34" s="717"/>
      <c r="G34" s="717"/>
      <c r="H34" s="717"/>
      <c r="I34" s="717"/>
      <c r="J34" s="126" t="s">
        <v>57</v>
      </c>
      <c r="K34" s="237" t="str">
        <f t="shared" ref="K34:V34" si="25">SUBSTITUTE(ADDRESS(1,COLUMN(),4),"1","")</f>
        <v>K</v>
      </c>
      <c r="L34" s="237" t="str">
        <f t="shared" si="25"/>
        <v>L</v>
      </c>
      <c r="M34" s="237" t="str">
        <f t="shared" si="25"/>
        <v>M</v>
      </c>
      <c r="N34" s="237" t="str">
        <f t="shared" si="25"/>
        <v>N</v>
      </c>
      <c r="O34" s="237" t="str">
        <f t="shared" si="25"/>
        <v>O</v>
      </c>
      <c r="P34" s="237" t="str">
        <f t="shared" si="25"/>
        <v>P</v>
      </c>
      <c r="Q34" s="237" t="str">
        <f t="shared" si="25"/>
        <v>Q</v>
      </c>
      <c r="R34" s="625" t="str">
        <f>"Colonne "&amp;SUBSTITUTE(ADDRESS(1,COLUMN(),4),"1","")</f>
        <v>Colonne R</v>
      </c>
      <c r="S34" s="237" t="str">
        <f t="shared" si="25"/>
        <v>S</v>
      </c>
      <c r="T34" s="237" t="str">
        <f t="shared" si="25"/>
        <v>T</v>
      </c>
      <c r="U34" s="237" t="str">
        <f t="shared" si="25"/>
        <v>U</v>
      </c>
      <c r="V34" s="261" t="str">
        <f t="shared" si="25"/>
        <v>V</v>
      </c>
      <c r="W34" s="2"/>
      <c r="X34" s="224" t="str">
        <f>IF(AJ34&lt;&gt;"","A","►")</f>
        <v>A</v>
      </c>
      <c r="Y34" s="281" t="str">
        <f>Y23</f>
        <v>M MACÉDOINE DE LÉGUMES AU COULIS DE TOMATE | HORS D'ŒUVRE texture modifiée-cuidité-MACEDOINE| Auteur &gt; Annette et Jean Pierre DOMERGUES - 45000 ORLÉANS 1981</v>
      </c>
      <c r="Z34" s="282">
        <f>Z23</f>
        <v>10</v>
      </c>
      <c r="AA34" s="281" t="str">
        <f>AA23</f>
        <v>couverts</v>
      </c>
      <c r="AB34" s="280" t="str">
        <f>AB23</f>
        <v>Recette mère ►  Textures modifiées</v>
      </c>
      <c r="AC34" s="464"/>
      <c r="AD34" s="463"/>
      <c r="AE34" s="277" t="str">
        <f t="shared" si="8"/>
        <v/>
      </c>
      <c r="AF34" s="462">
        <v>2</v>
      </c>
      <c r="AG34" s="435" t="s">
        <v>646</v>
      </c>
      <c r="AH34" s="461">
        <v>1</v>
      </c>
      <c r="AI34" s="449" t="str">
        <f>ROWS(AI27:AI34)&amp;" ►"</f>
        <v>8 ►</v>
      </c>
      <c r="AJ34" s="448" t="s">
        <v>661</v>
      </c>
      <c r="AK34" s="271">
        <f>IF(AM39=0,0,(AM34/AM39)*AL26*1000)</f>
        <v>1.3097576948264571</v>
      </c>
      <c r="AL34" s="447">
        <f>IF(AM39=0, 0, (AC34*AH34)/(AM39*AL26))</f>
        <v>0</v>
      </c>
      <c r="AM34" s="269" cm="1">
        <f t="array" ref="AM34">IFERROR(_xlfn.XLOOKUP(UPPER(TRIM(AG34)),UPPER(TRIM(AC40:AQ40)),AC41:AQ41,_xlfn.XLOOKUP(UPPER(TRIM(AG34)),UPPER(TRIM(AC42:AQ42)),AC43:AQ43,0))*AF34*IF(AC34&gt;0,AC34,1),0)</f>
        <v>2E-3</v>
      </c>
      <c r="AN34" s="460">
        <f>IF(AP22&lt;&gt;0,AC34*AH34*AH22,0)</f>
        <v>0</v>
      </c>
      <c r="AO34" s="459">
        <f t="shared" si="9"/>
        <v>0</v>
      </c>
      <c r="AP34" s="266">
        <f>IF(OR(ISBLANK(AP22),AP22=0),0,AM34*AH34*AH22)</f>
        <v>1E-3</v>
      </c>
      <c r="AQ34" s="458" t="str">
        <f>IF(AG34="","",IF(COUNTIF(AJ40:AQ40,SUBSTITUTE(TRIM(AG34)," (s)",""))+COUNTIF(AJ42:AQ42,SUBSTITUTE(TRIM(AG34)," (s)",""))&gt;0,IF(ROUND(AP34,3)&gt;=1,ROUND(AP34,3)&amp;" L",MAX(1,ROUND(AP34*100,0))&amp;" cl"),IF(COUNTIF(AC40:AH40,SUBSTITUTE(TRIM(AG34)," (s)",""))+COUNTIF(AC42:AH42,SUBSTITUTE(TRIM(AG34)," (s)",""))&gt;0,IF(ROUND(AP34,3)&gt;=1,ROUND(AP34,3)&amp;" Kg",MAX(1,ROUND(AP34*1000,0))&amp;" g"),"")))</f>
        <v>1 g</v>
      </c>
      <c r="AS34" s="2"/>
      <c r="AT34" s="294">
        <v>6</v>
      </c>
      <c r="AU34" s="290" t="s">
        <v>668</v>
      </c>
      <c r="AV34" s="289" t="str">
        <f t="shared" si="11"/>
        <v>basilic coupe surgelé</v>
      </c>
      <c r="AW34" s="288" t="str" cm="1">
        <f t="array" ref="AW34">IF(BD34="","",IFERROR(_xlfn.TEXTJOIN(" • ",TRUE,_xlfn.UNIQUE(_xlfn._xlws.FILTER("⚠ "&amp;BK29:BK489,(BI29:BI489&lt;&gt;"")*ISNUMBER(SEARCH(" "&amp;BI29:BI489&amp;" "," "&amp;BD34&amp;" "))))),""))</f>
        <v/>
      </c>
      <c r="AX34" s="287" t="str">
        <f t="shared" si="20"/>
        <v>groundnut</v>
      </c>
      <c r="AY34" s="287" t="str">
        <f t="shared" si="21"/>
        <v>⚠ Arachides</v>
      </c>
      <c r="AZ34" s="287" t="str">
        <f t="shared" si="22"/>
        <v>basilic coupe surgelé</v>
      </c>
      <c r="BA34" s="287" t="str">
        <f t="shared" si="12"/>
        <v>basilic coupe surgele</v>
      </c>
      <c r="BB34" s="287" t="str">
        <f t="shared" si="13"/>
        <v>basilic coupe surgele</v>
      </c>
      <c r="BC34" s="287" t="str">
        <f t="shared" si="23"/>
        <v>basilic coupe surgele</v>
      </c>
      <c r="BD34" s="287" t="str">
        <f t="shared" si="14"/>
        <v>basilic coupe surgelé</v>
      </c>
      <c r="BE34" s="287" t="str">
        <f t="shared" si="24"/>
        <v>groundnut</v>
      </c>
      <c r="BF34" s="287" t="str">
        <f t="shared" si="15"/>
        <v>groundnut</v>
      </c>
      <c r="BG34" s="287" t="str">
        <f t="shared" si="16"/>
        <v>groundnut</v>
      </c>
      <c r="BH34" s="293" t="s">
        <v>667</v>
      </c>
      <c r="BI34" s="285" t="str">
        <f t="shared" si="17"/>
        <v>groundnut</v>
      </c>
      <c r="BJ34" s="284" t="s">
        <v>291</v>
      </c>
      <c r="BK34" s="292" t="s">
        <v>657</v>
      </c>
      <c r="BL34" s="457" t="s">
        <v>656</v>
      </c>
      <c r="BN34" s="835"/>
      <c r="BO34" s="17"/>
      <c r="BP34" s="17" t="s">
        <v>666</v>
      </c>
      <c r="BQ34" s="2"/>
      <c r="BR34" s="38"/>
      <c r="BS34" s="2"/>
      <c r="BT34" s="35"/>
      <c r="BU34" s="35"/>
      <c r="BV34" s="35"/>
      <c r="BW34" s="35"/>
      <c r="BX34" s="35"/>
      <c r="BY34" s="3">
        <v>1</v>
      </c>
    </row>
    <row r="35" spans="1:77" ht="21" customHeight="1">
      <c r="B35" s="718"/>
      <c r="C35" s="717"/>
      <c r="D35" s="717"/>
      <c r="E35" s="717"/>
      <c r="F35" s="717"/>
      <c r="G35" s="717"/>
      <c r="H35" s="717"/>
      <c r="I35" s="717"/>
      <c r="J35" s="910"/>
      <c r="K35" s="27">
        <f t="shared" ref="K35:V35" ca="1" si="26">CELL("largeur",K35)</f>
        <v>10</v>
      </c>
      <c r="L35" s="27">
        <f t="shared" ca="1" si="26"/>
        <v>5</v>
      </c>
      <c r="M35" s="27">
        <f t="shared" ca="1" si="26"/>
        <v>5</v>
      </c>
      <c r="N35" s="27">
        <f t="shared" ca="1" si="26"/>
        <v>5</v>
      </c>
      <c r="O35" s="27">
        <f t="shared" ca="1" si="26"/>
        <v>5</v>
      </c>
      <c r="P35" s="27">
        <f t="shared" ca="1" si="26"/>
        <v>5</v>
      </c>
      <c r="Q35" s="27">
        <f t="shared" ca="1" si="26"/>
        <v>7</v>
      </c>
      <c r="R35" s="27">
        <f ca="1">CELL("largeur",R35)</f>
        <v>115</v>
      </c>
      <c r="S35" s="27">
        <f t="shared" ca="1" si="26"/>
        <v>7</v>
      </c>
      <c r="T35" s="27">
        <f t="shared" ca="1" si="26"/>
        <v>116</v>
      </c>
      <c r="U35" s="27">
        <f t="shared" ca="1" si="26"/>
        <v>10</v>
      </c>
      <c r="V35" s="28">
        <f t="shared" ca="1" si="26"/>
        <v>10</v>
      </c>
      <c r="W35" s="2"/>
      <c r="X35" s="224" t="str">
        <f>IF(AJ35&lt;&gt;"","A","►")</f>
        <v>►</v>
      </c>
      <c r="Y35" s="281" t="str">
        <f>Y23</f>
        <v>M MACÉDOINE DE LÉGUMES AU COULIS DE TOMATE | HORS D'ŒUVRE texture modifiée-cuidité-MACEDOINE| Auteur &gt; Annette et Jean Pierre DOMERGUES - 45000 ORLÉANS 1981</v>
      </c>
      <c r="Z35" s="282">
        <f>Z23</f>
        <v>10</v>
      </c>
      <c r="AA35" s="281" t="str">
        <f>AA23</f>
        <v>couverts</v>
      </c>
      <c r="AB35" s="280" t="str">
        <f>AB23</f>
        <v>Recette mère ►  Textures modifiées</v>
      </c>
      <c r="AC35" s="464"/>
      <c r="AD35" s="463"/>
      <c r="AE35" s="277" t="str">
        <f t="shared" si="8"/>
        <v/>
      </c>
      <c r="AF35" s="462"/>
      <c r="AG35" s="451"/>
      <c r="AH35" s="461">
        <v>1</v>
      </c>
      <c r="AI35" s="449" t="str">
        <f>ROWS(AI27:AI35)&amp;" ►"</f>
        <v>9 ►</v>
      </c>
      <c r="AJ35" s="448"/>
      <c r="AK35" s="271">
        <f>IF(AM39=0,0,(AM35/AM39)*AL26*1000)</f>
        <v>0</v>
      </c>
      <c r="AL35" s="447">
        <f>IF(AM39=0, 0, (AC35*AH35)/(AM39*AL26))</f>
        <v>0</v>
      </c>
      <c r="AM35" s="269" cm="1">
        <f t="array" ref="AM35">IFERROR(_xlfn.XLOOKUP(UPPER(TRIM(AG35)),UPPER(TRIM(AC40:AQ40)),AC41:AQ41,_xlfn.XLOOKUP(UPPER(TRIM(AG35)),UPPER(TRIM(AC42:AQ42)),AC43:AQ43,0))*AF35*IF(AC35&gt;0,AC35,1),0)</f>
        <v>0</v>
      </c>
      <c r="AN35" s="446">
        <f>IF(AP22&lt;&gt;0,AC35*AH35*AH22,0)</f>
        <v>0</v>
      </c>
      <c r="AO35" s="445">
        <f t="shared" si="9"/>
        <v>0</v>
      </c>
      <c r="AP35" s="266">
        <f>IF(OR(ISBLANK(AP22),AP22=0),0,AM35*AH35*AH22)</f>
        <v>0</v>
      </c>
      <c r="AQ35" s="465" t="str">
        <f>IF(AG35="","",IF(COUNTIF(AJ40:AQ40,SUBSTITUTE(TRIM(AG35)," (s)",""))+COUNTIF(AJ42:AQ42,SUBSTITUTE(TRIM(AG35)," (s)",""))&gt;0,IF(ROUND(AP35,3)&gt;=1,ROUND(AP35,3)&amp;" L",MAX(1,ROUND(AP35*100,0))&amp;" cl"),IF(COUNTIF(AC40:AH40,SUBSTITUTE(TRIM(AG35)," (s)",""))+COUNTIF(AC42:AH42,SUBSTITUTE(TRIM(AG35)," (s)",""))&gt;0,IF(ROUND(AP35,3)&gt;=1,ROUND(AP35,3)&amp;" Kg",MAX(1,ROUND(AP35*1000,0))&amp;" g"),"")))</f>
        <v/>
      </c>
      <c r="AS35" s="2"/>
      <c r="AT35" s="294">
        <v>7</v>
      </c>
      <c r="AU35" s="290" t="s">
        <v>664</v>
      </c>
      <c r="AV35" s="289" t="str">
        <f t="shared" si="11"/>
        <v xml:space="preserve">sel fin </v>
      </c>
      <c r="AW35" s="288" t="str" cm="1">
        <f t="array" ref="AW35">IF(BD35="","",IFERROR(_xlfn.TEXTJOIN(" • ",TRUE,_xlfn.UNIQUE(_xlfn._xlws.FILTER("⚠ "&amp;BK29:BK489,(BI29:BI489&lt;&gt;"")*ISNUMBER(SEARCH(" "&amp;BI29:BI489&amp;" "," "&amp;BD35&amp;" "))))),""))</f>
        <v/>
      </c>
      <c r="AX35" s="287" t="str">
        <f t="shared" si="20"/>
        <v>huile d arachide</v>
      </c>
      <c r="AY35" s="287" t="str">
        <f t="shared" si="21"/>
        <v>⚠ Arachides</v>
      </c>
      <c r="AZ35" s="287" t="str">
        <f t="shared" si="22"/>
        <v>sel fin</v>
      </c>
      <c r="BA35" s="287" t="str">
        <f t="shared" si="12"/>
        <v>sel fin</v>
      </c>
      <c r="BB35" s="287" t="str">
        <f t="shared" si="13"/>
        <v>sel fin</v>
      </c>
      <c r="BC35" s="287" t="str">
        <f t="shared" si="23"/>
        <v>sel fin</v>
      </c>
      <c r="BD35" s="287" t="str">
        <f t="shared" si="14"/>
        <v>sel fin</v>
      </c>
      <c r="BE35" s="287" t="str">
        <f t="shared" si="24"/>
        <v>huile d arachide</v>
      </c>
      <c r="BF35" s="287" t="str">
        <f t="shared" si="15"/>
        <v>huile d arachide</v>
      </c>
      <c r="BG35" s="287" t="str">
        <f t="shared" si="16"/>
        <v>huile d arachide</v>
      </c>
      <c r="BH35" s="293" t="s">
        <v>663</v>
      </c>
      <c r="BI35" s="285" t="str">
        <f t="shared" si="17"/>
        <v>huile d arachide</v>
      </c>
      <c r="BJ35" s="284" t="s">
        <v>291</v>
      </c>
      <c r="BK35" s="292" t="s">
        <v>657</v>
      </c>
      <c r="BL35" s="457" t="s">
        <v>656</v>
      </c>
      <c r="BN35" s="835"/>
      <c r="BO35" s="17"/>
      <c r="BP35" s="17" t="s">
        <v>662</v>
      </c>
      <c r="BQ35" s="2"/>
      <c r="BR35" s="38"/>
      <c r="BS35" s="2"/>
      <c r="BT35" s="35"/>
      <c r="BU35" s="35"/>
      <c r="BV35" s="35"/>
      <c r="BW35" s="35"/>
      <c r="BX35" s="35"/>
      <c r="BY35" s="3">
        <v>1</v>
      </c>
    </row>
    <row r="36" spans="1:77" ht="21" customHeight="1">
      <c r="B36" s="718"/>
      <c r="C36" s="717"/>
      <c r="D36" s="717"/>
      <c r="E36" s="717"/>
      <c r="F36" s="717"/>
      <c r="G36" s="717"/>
      <c r="H36" s="717"/>
      <c r="I36" s="717"/>
      <c r="J36" s="910"/>
      <c r="K36" s="221">
        <v>10</v>
      </c>
      <c r="L36" s="221">
        <v>5</v>
      </c>
      <c r="M36" s="221">
        <v>5</v>
      </c>
      <c r="N36" s="221">
        <v>5</v>
      </c>
      <c r="O36" s="221">
        <v>5</v>
      </c>
      <c r="P36" s="221">
        <v>5</v>
      </c>
      <c r="Q36" s="221">
        <v>7</v>
      </c>
      <c r="R36" s="221">
        <f ca="1">R35</f>
        <v>115</v>
      </c>
      <c r="S36" s="221">
        <v>7</v>
      </c>
      <c r="T36" s="221">
        <f>K43</f>
        <v>122</v>
      </c>
      <c r="U36" s="221">
        <v>10</v>
      </c>
      <c r="V36" s="222">
        <v>10</v>
      </c>
      <c r="W36" s="2"/>
      <c r="X36" s="224" t="str">
        <f t="shared" ref="X36" si="27">IF(AJ36&lt;&gt;"","A","►")</f>
        <v>►</v>
      </c>
      <c r="Y36" s="281" t="str">
        <f>Y23</f>
        <v>M MACÉDOINE DE LÉGUMES AU COULIS DE TOMATE | HORS D'ŒUVRE texture modifiée-cuidité-MACEDOINE| Auteur &gt; Annette et Jean Pierre DOMERGUES - 45000 ORLÉANS 1981</v>
      </c>
      <c r="Z36" s="282">
        <f>Z23</f>
        <v>10</v>
      </c>
      <c r="AA36" s="281" t="str">
        <f>AA23</f>
        <v>couverts</v>
      </c>
      <c r="AB36" s="280" t="str">
        <f>AB23</f>
        <v>Recette mère ►  Textures modifiées</v>
      </c>
      <c r="AC36" s="464"/>
      <c r="AD36" s="463"/>
      <c r="AE36" s="277" t="str">
        <f t="shared" si="8"/>
        <v/>
      </c>
      <c r="AF36" s="462"/>
      <c r="AG36" s="451"/>
      <c r="AH36" s="461">
        <v>1</v>
      </c>
      <c r="AI36" s="449" t="str">
        <f>ROWS(AI27:AI36)&amp;" ►"</f>
        <v>10 ►</v>
      </c>
      <c r="AJ36" s="448"/>
      <c r="AK36" s="271">
        <f>IF(AM39=0,0,(AM36/AM39)*AL26*1000)</f>
        <v>0</v>
      </c>
      <c r="AL36" s="447">
        <f>IF(AM39=0, 0, (AC36*AH36)/(AM39*AL26))</f>
        <v>0</v>
      </c>
      <c r="AM36" s="269" cm="1">
        <f t="array" ref="AM36">IFERROR(_xlfn.XLOOKUP(UPPER(TRIM(AG36)),UPPER(TRIM(AC40:AQ40)),AC41:AQ41,_xlfn.XLOOKUP(UPPER(TRIM(AG36)),UPPER(TRIM(AC42:AQ42)),AC43:AQ43,0))*AF36*IF(AC36&gt;0,AC36,1),0)</f>
        <v>0</v>
      </c>
      <c r="AN36" s="460">
        <f>IF(AP22&lt;&gt;0,AC36*AH36*AH22,0)</f>
        <v>0</v>
      </c>
      <c r="AO36" s="459">
        <f t="shared" si="9"/>
        <v>0</v>
      </c>
      <c r="AP36" s="266">
        <f>IF(OR(ISBLANK(AP22),AP22=0),0,AM36*AH36*AH22)</f>
        <v>0</v>
      </c>
      <c r="AQ36" s="458" t="str">
        <f>IF(AG36="","",IF(COUNTIF(AJ40:AQ40,SUBSTITUTE(TRIM(AG36)," (s)",""))+COUNTIF(AJ42:AQ42,SUBSTITUTE(TRIM(AG36)," (s)",""))&gt;0,IF(ROUND(AP36,3)&gt;=1,ROUND(AP36,3)&amp;" L",MAX(1,ROUND(AP36*100,0))&amp;" cl"),IF(COUNTIF(AC40:AH40,SUBSTITUTE(TRIM(AG36)," (s)",""))+COUNTIF(AC42:AH42,SUBSTITUTE(TRIM(AG36)," (s)",""))&gt;0,IF(ROUND(AP36,3)&gt;=1,ROUND(AP36,3)&amp;" Kg",MAX(1,ROUND(AP36*1000,0))&amp;" g"),"")))</f>
        <v/>
      </c>
      <c r="AS36" s="2"/>
      <c r="AT36" s="294">
        <v>8</v>
      </c>
      <c r="AU36" s="290" t="s">
        <v>661</v>
      </c>
      <c r="AV36" s="289" t="str">
        <f t="shared" si="11"/>
        <v>poivre blanc moulu</v>
      </c>
      <c r="AW36" s="288" t="str" cm="1">
        <f t="array" ref="AW36">IF(BD36="","",IFERROR(_xlfn.TEXTJOIN(" • ",TRUE,_xlfn.UNIQUE(_xlfn._xlws.FILTER("⚠ "&amp;BK29:BK489,(BI29:BI489&lt;&gt;"")*ISNUMBER(SEARCH(" "&amp;BI29:BI489&amp;" "," "&amp;BD36&amp;" "))))),""))</f>
        <v/>
      </c>
      <c r="AX36" s="287" t="str">
        <f t="shared" si="20"/>
        <v>peanut</v>
      </c>
      <c r="AY36" s="287" t="str">
        <f t="shared" si="21"/>
        <v>⚠ Arachides</v>
      </c>
      <c r="AZ36" s="287" t="str">
        <f t="shared" si="22"/>
        <v>poivre blanc moulu</v>
      </c>
      <c r="BA36" s="287" t="str">
        <f t="shared" si="12"/>
        <v>poivre blanc moulu</v>
      </c>
      <c r="BB36" s="287" t="str">
        <f t="shared" si="13"/>
        <v>poivre blanc moulu</v>
      </c>
      <c r="BC36" s="287" t="str">
        <f t="shared" si="23"/>
        <v>poivre blanc moulu</v>
      </c>
      <c r="BD36" s="287" t="str">
        <f t="shared" si="14"/>
        <v>poivre blanc moulu</v>
      </c>
      <c r="BE36" s="287" t="str">
        <f t="shared" si="24"/>
        <v>peanut</v>
      </c>
      <c r="BF36" s="287" t="str">
        <f t="shared" si="15"/>
        <v>peanut</v>
      </c>
      <c r="BG36" s="287" t="str">
        <f t="shared" si="16"/>
        <v>peanut</v>
      </c>
      <c r="BH36" s="293" t="s">
        <v>660</v>
      </c>
      <c r="BI36" s="285" t="str">
        <f t="shared" si="17"/>
        <v>peanut</v>
      </c>
      <c r="BJ36" s="284" t="s">
        <v>291</v>
      </c>
      <c r="BK36" s="292" t="s">
        <v>657</v>
      </c>
      <c r="BL36" s="457" t="s">
        <v>656</v>
      </c>
      <c r="BN36" s="835"/>
      <c r="BO36" s="17"/>
      <c r="BP36" s="17" t="s">
        <v>659</v>
      </c>
      <c r="BQ36" s="2"/>
      <c r="BR36" s="38"/>
      <c r="BS36" s="2"/>
      <c r="BT36" s="35"/>
      <c r="BU36" s="35"/>
      <c r="BV36" s="35"/>
      <c r="BW36" s="35"/>
      <c r="BX36" s="35"/>
      <c r="BY36" s="3">
        <v>1</v>
      </c>
    </row>
    <row r="37" spans="1:77" ht="21" customHeight="1">
      <c r="B37" s="718"/>
      <c r="C37" s="717"/>
      <c r="D37" s="717"/>
      <c r="E37" s="717"/>
      <c r="F37" s="717"/>
      <c r="G37" s="717"/>
      <c r="H37" s="717"/>
      <c r="I37" s="717"/>
      <c r="J37" s="910"/>
      <c r="K37" s="63"/>
      <c r="L37" s="63"/>
      <c r="M37" s="63"/>
      <c r="N37" s="63"/>
      <c r="O37" s="63"/>
      <c r="P37" s="63"/>
      <c r="Q37" s="63"/>
      <c r="R37" s="238" t="s">
        <v>280</v>
      </c>
      <c r="S37" s="63"/>
      <c r="T37" s="63"/>
      <c r="U37" s="63"/>
      <c r="V37" s="262"/>
      <c r="W37" s="2"/>
      <c r="X37" s="341" t="s">
        <v>506</v>
      </c>
      <c r="Y37" s="281" t="str">
        <f>Y23</f>
        <v>M MACÉDOINE DE LÉGUMES AU COULIS DE TOMATE | HORS D'ŒUVRE texture modifiée-cuidité-MACEDOINE| Auteur &gt; Annette et Jean Pierre DOMERGUES - 45000 ORLÉANS 1981</v>
      </c>
      <c r="Z37" s="282">
        <f>Z23</f>
        <v>10</v>
      </c>
      <c r="AA37" s="281" t="str">
        <f>AA23</f>
        <v>couverts</v>
      </c>
      <c r="AB37" s="280" t="str">
        <f>AB23</f>
        <v>Recette mère ►  Textures modifiées</v>
      </c>
      <c r="AC37" s="464"/>
      <c r="AD37" s="463"/>
      <c r="AE37" s="277" t="str">
        <f t="shared" si="8"/>
        <v/>
      </c>
      <c r="AF37" s="462"/>
      <c r="AG37" s="451"/>
      <c r="AH37" s="461">
        <v>1</v>
      </c>
      <c r="AI37" s="449" t="str">
        <f>ROWS(AI27:AI37)&amp;" ►"</f>
        <v>11 ►</v>
      </c>
      <c r="AJ37" s="448"/>
      <c r="AK37" s="271">
        <f>IF(AM39=0,0,(AM37/AM39)*AL26*1000)</f>
        <v>0</v>
      </c>
      <c r="AL37" s="447">
        <f>IF(AM39=0, 0, (AC37*AH37)/(AM39*AL26))</f>
        <v>0</v>
      </c>
      <c r="AM37" s="269" cm="1">
        <f t="array" ref="AM37">IFERROR(_xlfn.XLOOKUP(UPPER(TRIM(AG37)),UPPER(TRIM(AC40:AQ40)),AC41:AQ41,_xlfn.XLOOKUP(UPPER(TRIM(AG37)),UPPER(TRIM(AC42:AQ42)),AC43:AQ43,0))*AF37*IF(AC37&gt;0,AC37,1),0)</f>
        <v>0</v>
      </c>
      <c r="AN37" s="460">
        <f>IF(AP22&lt;&gt;0,AC37*AH37*AH22,0)</f>
        <v>0</v>
      </c>
      <c r="AO37" s="459">
        <f t="shared" si="9"/>
        <v>0</v>
      </c>
      <c r="AP37" s="266">
        <f>IF(OR(ISBLANK(AP22),AP22=0),0,AM37*AH37*AH22)</f>
        <v>0</v>
      </c>
      <c r="AQ37" s="458" t="str">
        <f>IF(AG37="","",IF(COUNTIF(AJ40:AQ40,SUBSTITUTE(TRIM(AG37)," (s)",""))+COUNTIF(AJ42:AQ42,SUBSTITUTE(TRIM(AG37)," (s)",""))&gt;0,IF(ROUND(AP37,3)&gt;=1,ROUND(AP37,3)&amp;" L",MAX(1,ROUND(AP37*100,0))&amp;" cl"),IF(COUNTIF(AC40:AH40,SUBSTITUTE(TRIM(AG37)," (s)",""))+COUNTIF(AC42:AH42,SUBSTITUTE(TRIM(AG37)," (s)",""))&gt;0,IF(ROUND(AP37,3)&gt;=1,ROUND(AP37,3)&amp;" Kg",MAX(1,ROUND(AP37*1000,0))&amp;" g"),"")))</f>
        <v/>
      </c>
      <c r="AS37" s="2"/>
      <c r="AT37" s="294">
        <v>9</v>
      </c>
      <c r="AU37" s="290"/>
      <c r="AV37" s="289" t="str">
        <f t="shared" si="11"/>
        <v/>
      </c>
      <c r="AW37" s="288" t="str" cm="1">
        <f t="array" ref="AW37">IF(BD37="","",IFERROR(_xlfn.TEXTJOIN(" • ",TRUE,_xlfn.UNIQUE(_xlfn._xlws.FILTER("⚠ "&amp;BK29:BK489,(BI29:BI489&lt;&gt;"")*ISNUMBER(SEARCH(" "&amp;BI29:BI489&amp;" "," "&amp;BD37&amp;" "))))),""))</f>
        <v/>
      </c>
      <c r="AX37" s="287" t="str">
        <f t="shared" si="20"/>
        <v>peanuts</v>
      </c>
      <c r="AY37" s="287" t="str">
        <f t="shared" si="21"/>
        <v>⚠ Arachides</v>
      </c>
      <c r="AZ37" s="287" t="str">
        <f t="shared" si="22"/>
        <v/>
      </c>
      <c r="BA37" s="287" t="str">
        <f t="shared" si="12"/>
        <v/>
      </c>
      <c r="BB37" s="287" t="str">
        <f t="shared" si="13"/>
        <v/>
      </c>
      <c r="BC37" s="287" t="str">
        <f t="shared" si="23"/>
        <v/>
      </c>
      <c r="BD37" s="287" t="str">
        <f t="shared" si="14"/>
        <v/>
      </c>
      <c r="BE37" s="287" t="str">
        <f t="shared" si="24"/>
        <v>peanuts</v>
      </c>
      <c r="BF37" s="287" t="str">
        <f t="shared" si="15"/>
        <v>peanuts</v>
      </c>
      <c r="BG37" s="287" t="str">
        <f t="shared" si="16"/>
        <v>peanuts</v>
      </c>
      <c r="BH37" s="293" t="s">
        <v>658</v>
      </c>
      <c r="BI37" s="285" t="str">
        <f t="shared" si="17"/>
        <v>peanuts</v>
      </c>
      <c r="BJ37" s="284" t="s">
        <v>291</v>
      </c>
      <c r="BK37" s="292" t="s">
        <v>657</v>
      </c>
      <c r="BL37" s="457" t="s">
        <v>656</v>
      </c>
      <c r="BN37" s="848" t="s">
        <v>655</v>
      </c>
      <c r="BO37" s="388" t="str">
        <f>"Colonne "&amp;SUBSTITUTE(ADDRESS(1,COLUMN(AU37),4),"1","")</f>
        <v>Colonne AU</v>
      </c>
      <c r="BP37" s="456" t="s">
        <v>654</v>
      </c>
      <c r="BQ37" s="455"/>
      <c r="BR37" s="387"/>
      <c r="BS37" s="2"/>
      <c r="BT37" s="35"/>
      <c r="BU37" s="35"/>
      <c r="BV37" s="35"/>
      <c r="BW37" s="35"/>
      <c r="BX37" s="35"/>
      <c r="BY37" s="3">
        <v>1</v>
      </c>
    </row>
    <row r="38" spans="1:77" ht="21" customHeight="1">
      <c r="B38" s="718"/>
      <c r="C38" s="717"/>
      <c r="D38" s="717"/>
      <c r="E38" s="717"/>
      <c r="F38" s="717"/>
      <c r="G38" s="717"/>
      <c r="H38" s="717"/>
      <c r="I38" s="717"/>
      <c r="J38" s="910"/>
      <c r="K38" s="241" t="s">
        <v>60</v>
      </c>
      <c r="L38" s="221"/>
      <c r="M38" s="235"/>
      <c r="N38" s="221"/>
      <c r="O38" s="221"/>
      <c r="P38" s="63"/>
      <c r="Q38" s="63"/>
      <c r="R38" s="911" t="s">
        <v>281</v>
      </c>
      <c r="S38" s="63"/>
      <c r="T38" s="63"/>
      <c r="U38" s="63"/>
      <c r="V38" s="147"/>
      <c r="W38" s="2"/>
      <c r="X38" s="341" t="s">
        <v>506</v>
      </c>
      <c r="Y38" s="281" t="str">
        <f>Y23</f>
        <v>M MACÉDOINE DE LÉGUMES AU COULIS DE TOMATE | HORS D'ŒUVRE texture modifiée-cuidité-MACEDOINE| Auteur &gt; Annette et Jean Pierre DOMERGUES - 45000 ORLÉANS 1981</v>
      </c>
      <c r="Z38" s="282">
        <f>Z23</f>
        <v>10</v>
      </c>
      <c r="AA38" s="281" t="str">
        <f>AA23</f>
        <v>couverts</v>
      </c>
      <c r="AB38" s="280" t="str">
        <f>AB23</f>
        <v>Recette mère ►  Textures modifiées</v>
      </c>
      <c r="AC38" s="454"/>
      <c r="AD38" s="453"/>
      <c r="AE38" s="277" t="str">
        <f t="shared" si="8"/>
        <v/>
      </c>
      <c r="AF38" s="452"/>
      <c r="AG38" s="451"/>
      <c r="AH38" s="450">
        <v>1</v>
      </c>
      <c r="AI38" s="449" t="str">
        <f>ROWS(AI27:AI38)&amp;" ►"</f>
        <v>12 ►</v>
      </c>
      <c r="AJ38" s="448"/>
      <c r="AK38" s="271">
        <f>IF(AM39=0,0,(AM38/AM39)*AL26*1000)</f>
        <v>0</v>
      </c>
      <c r="AL38" s="447">
        <f>IF(AM39=0, 0, (AC38*AH38)/(AM39*AL26))</f>
        <v>0</v>
      </c>
      <c r="AM38" s="269" cm="1">
        <f t="array" ref="AM38">IFERROR(_xlfn.XLOOKUP(UPPER(TRIM(AG38)),UPPER(TRIM(AC40:AQ40)),AC41:AQ41,_xlfn.XLOOKUP(UPPER(TRIM(AG38)),UPPER(TRIM(AC42:AQ42)),AC43:AQ43,0))*AF38*IF(AC38&gt;0,AC38,1),0)</f>
        <v>0</v>
      </c>
      <c r="AN38" s="446">
        <f>IF(AP22&lt;&gt;0,AC38*AH38*AH22,0)</f>
        <v>0</v>
      </c>
      <c r="AO38" s="445">
        <f t="shared" si="9"/>
        <v>0</v>
      </c>
      <c r="AP38" s="266">
        <f>IF(OR(ISBLANK(AP22),AP22=0),0,AM38*AH38*AH22)</f>
        <v>0</v>
      </c>
      <c r="AQ38" s="444" t="str">
        <f>IF(AG38="","",IF(COUNTIF(AJ40:AQ40,SUBSTITUTE(TRIM(AG38)," (s)",""))+COUNTIF(AJ42:AQ42,SUBSTITUTE(TRIM(AG38)," (s)",""))&gt;0,IF(ROUND(AP38,3)&gt;=1,ROUND(AP38,3)&amp;" L",MAX(1,ROUND(AP38*100,0))&amp;" cl"),IF(COUNTIF(AC40:AH40,SUBSTITUTE(TRIM(AG38)," (s)",""))+COUNTIF(AC42:AH42,SUBSTITUTE(TRIM(AG38)," (s)",""))&gt;0,IF(ROUND(AP38,3)&gt;=1,ROUND(AP38,3)&amp;" Kg",MAX(1,ROUND(AP38*1000,0))&amp;" g"),"")))</f>
        <v/>
      </c>
      <c r="AS38" s="2"/>
      <c r="AT38" s="294">
        <v>10</v>
      </c>
      <c r="AU38" s="290"/>
      <c r="AV38" s="289" t="str">
        <f t="shared" si="11"/>
        <v/>
      </c>
      <c r="AW38" s="288" t="str" cm="1">
        <f t="array" ref="AW38">IF(BD38="","",IFERROR(_xlfn.TEXTJOIN(" • ",TRUE,_xlfn.UNIQUE(_xlfn._xlws.FILTER("⚠ "&amp;BK29:BK489,(BI29:BI489&lt;&gt;"")*ISNUMBER(SEARCH(" "&amp;BI29:BI489&amp;" "," "&amp;BD38&amp;" "))))),""))</f>
        <v/>
      </c>
      <c r="AX38" s="287" t="str">
        <f t="shared" si="20"/>
        <v>celeri</v>
      </c>
      <c r="AY38" s="287" t="str">
        <f t="shared" si="21"/>
        <v>⚠ Céleri</v>
      </c>
      <c r="AZ38" s="287" t="str">
        <f t="shared" si="22"/>
        <v/>
      </c>
      <c r="BA38" s="287" t="str">
        <f t="shared" si="12"/>
        <v/>
      </c>
      <c r="BB38" s="287" t="str">
        <f t="shared" si="13"/>
        <v/>
      </c>
      <c r="BC38" s="287" t="str">
        <f t="shared" si="23"/>
        <v/>
      </c>
      <c r="BD38" s="287" t="str">
        <f t="shared" si="14"/>
        <v/>
      </c>
      <c r="BE38" s="287" t="str">
        <f t="shared" si="24"/>
        <v>celeri</v>
      </c>
      <c r="BF38" s="287" t="str">
        <f t="shared" si="15"/>
        <v>celeri</v>
      </c>
      <c r="BG38" s="287" t="str">
        <f t="shared" si="16"/>
        <v>celeri</v>
      </c>
      <c r="BH38" s="293" t="s">
        <v>653</v>
      </c>
      <c r="BI38" s="285" t="str">
        <f t="shared" si="17"/>
        <v>celeri</v>
      </c>
      <c r="BJ38" s="284" t="s">
        <v>291</v>
      </c>
      <c r="BK38" s="292" t="s">
        <v>612</v>
      </c>
      <c r="BL38" s="413" t="s">
        <v>611</v>
      </c>
      <c r="BN38" s="835"/>
      <c r="BO38" s="17"/>
      <c r="BP38" s="17" t="s">
        <v>652</v>
      </c>
      <c r="BQ38" s="2"/>
      <c r="BR38" s="38"/>
      <c r="BS38" s="373"/>
      <c r="BT38" s="35"/>
      <c r="BU38" s="35"/>
      <c r="BV38" s="35"/>
      <c r="BW38" s="35"/>
      <c r="BX38" s="35"/>
      <c r="BY38" s="3">
        <v>1</v>
      </c>
    </row>
    <row r="39" spans="1:77" ht="21" customHeight="1">
      <c r="B39" s="255" t="s">
        <v>85</v>
      </c>
      <c r="C39" s="255"/>
      <c r="D39" s="256"/>
      <c r="E39" s="256"/>
      <c r="F39" s="256"/>
      <c r="G39" s="256"/>
      <c r="H39" s="256"/>
      <c r="J39" s="910"/>
      <c r="K39" s="263" t="s">
        <v>62</v>
      </c>
      <c r="L39" s="264"/>
      <c r="M39" s="264"/>
      <c r="N39" s="264"/>
      <c r="O39" s="264"/>
      <c r="P39" s="63"/>
      <c r="Q39" s="63"/>
      <c r="R39" s="911"/>
      <c r="S39" s="63"/>
      <c r="T39" s="63"/>
      <c r="U39" s="63"/>
      <c r="V39" s="147"/>
      <c r="W39" s="2"/>
      <c r="X39" s="341" t="s">
        <v>506</v>
      </c>
      <c r="Y39" s="281" t="str">
        <f>Y23</f>
        <v>M MACÉDOINE DE LÉGUMES AU COULIS DE TOMATE | HORS D'ŒUVRE texture modifiée-cuidité-MACEDOINE| Auteur &gt; Annette et Jean Pierre DOMERGUES - 45000 ORLÉANS 1981</v>
      </c>
      <c r="Z39" s="282">
        <f>Z23</f>
        <v>10</v>
      </c>
      <c r="AA39" s="281" t="str">
        <f>AA23</f>
        <v>couverts</v>
      </c>
      <c r="AB39" s="280" t="str">
        <f>AB23</f>
        <v>Recette mère ►  Textures modifiées</v>
      </c>
      <c r="AC39" s="443" t="s">
        <v>651</v>
      </c>
      <c r="AD39" s="46"/>
      <c r="AE39" s="46"/>
      <c r="AF39" s="46"/>
      <c r="AG39" s="46"/>
      <c r="AH39" s="46"/>
      <c r="AI39" s="46"/>
      <c r="AJ39" s="442" t="s">
        <v>650</v>
      </c>
      <c r="AK39" s="441"/>
      <c r="AL39" s="441"/>
      <c r="AM39" s="440">
        <f>SUM(AM27:AM38)</f>
        <v>1.5269999999999999</v>
      </c>
      <c r="AN39" s="439"/>
      <c r="AO39" s="439" t="str">
        <f>"Total " &amp; AP24&amp;" &gt;"</f>
        <v>Total Col.19 &gt;</v>
      </c>
      <c r="AP39" s="438">
        <f>SUM(AP27:AP38)</f>
        <v>0.76349999999999996</v>
      </c>
      <c r="AQ39" s="437"/>
      <c r="AS39" s="2"/>
      <c r="AT39" s="294">
        <v>11</v>
      </c>
      <c r="AU39" s="290"/>
      <c r="AV39" s="289" t="str">
        <f t="shared" si="11"/>
        <v/>
      </c>
      <c r="AW39" s="288" t="str" cm="1">
        <f t="array" ref="AW39">IF(BD39="","",IFERROR(_xlfn.TEXTJOIN(" • ",TRUE,_xlfn.UNIQUE(_xlfn._xlws.FILTER("⚠ "&amp;BK29:BK489,(BI29:BI489&lt;&gt;"")*ISNUMBER(SEARCH(" "&amp;BI29:BI489&amp;" "," "&amp;BD39&amp;" "))))),""))</f>
        <v/>
      </c>
      <c r="AX39" s="287" t="str">
        <f t="shared" si="20"/>
        <v>celeri</v>
      </c>
      <c r="AY39" s="287" t="str">
        <f t="shared" si="21"/>
        <v>⚠ Céleri</v>
      </c>
      <c r="AZ39" s="287" t="str">
        <f t="shared" si="22"/>
        <v/>
      </c>
      <c r="BA39" s="287" t="str">
        <f t="shared" si="12"/>
        <v/>
      </c>
      <c r="BB39" s="287" t="str">
        <f t="shared" si="13"/>
        <v/>
      </c>
      <c r="BC39" s="287" t="str">
        <f t="shared" si="23"/>
        <v/>
      </c>
      <c r="BD39" s="287" t="str">
        <f t="shared" si="14"/>
        <v/>
      </c>
      <c r="BE39" s="287" t="str">
        <f t="shared" si="24"/>
        <v>céleri</v>
      </c>
      <c r="BF39" s="287" t="str">
        <f t="shared" si="15"/>
        <v>celeri</v>
      </c>
      <c r="BG39" s="287" t="str">
        <f t="shared" si="16"/>
        <v>celeri</v>
      </c>
      <c r="BH39" s="293" t="s">
        <v>649</v>
      </c>
      <c r="BI39" s="285" t="str">
        <f t="shared" si="17"/>
        <v>céleri</v>
      </c>
      <c r="BJ39" s="284" t="s">
        <v>291</v>
      </c>
      <c r="BK39" s="292" t="s">
        <v>612</v>
      </c>
      <c r="BL39" s="413" t="s">
        <v>611</v>
      </c>
      <c r="BN39" s="849"/>
      <c r="BO39" s="383" t="s">
        <v>648</v>
      </c>
      <c r="BP39" s="383"/>
      <c r="BQ39" s="377"/>
      <c r="BR39" s="382"/>
      <c r="BS39" s="2"/>
      <c r="BT39" s="35"/>
      <c r="BU39" s="35"/>
      <c r="BV39" s="35"/>
      <c r="BW39" s="35"/>
      <c r="BX39" s="35"/>
      <c r="BY39" s="3">
        <v>1</v>
      </c>
    </row>
    <row r="40" spans="1:77" ht="21" customHeight="1">
      <c r="B40" s="63"/>
      <c r="C40" s="63"/>
      <c r="D40" s="63"/>
      <c r="E40" s="63"/>
      <c r="F40" s="73"/>
      <c r="G40" s="35"/>
      <c r="H40" s="35"/>
      <c r="J40" s="910"/>
      <c r="K40" s="257" t="s">
        <v>283</v>
      </c>
      <c r="L40" s="240"/>
      <c r="M40" s="235"/>
      <c r="N40" s="221"/>
      <c r="O40" s="221"/>
      <c r="P40" s="135"/>
      <c r="Q40" s="135"/>
      <c r="R40" s="135"/>
      <c r="S40" s="135"/>
      <c r="T40" s="135"/>
      <c r="U40" s="135"/>
      <c r="V40" s="220"/>
      <c r="W40" s="2"/>
      <c r="X40" s="341" t="s">
        <v>506</v>
      </c>
      <c r="Y40" s="281" t="str">
        <f>Y23</f>
        <v>M MACÉDOINE DE LÉGUMES AU COULIS DE TOMATE | HORS D'ŒUVRE texture modifiée-cuidité-MACEDOINE| Auteur &gt; Annette et Jean Pierre DOMERGUES - 45000 ORLÉANS 1981</v>
      </c>
      <c r="Z40" s="282">
        <f>Z23</f>
        <v>10</v>
      </c>
      <c r="AA40" s="281" t="str">
        <f>AA23</f>
        <v>couverts</v>
      </c>
      <c r="AB40" s="280" t="str">
        <f>AB23</f>
        <v>Recette mère ►  Textures modifiées</v>
      </c>
      <c r="AC40" s="436" t="s">
        <v>647</v>
      </c>
      <c r="AD40" s="435" t="s">
        <v>646</v>
      </c>
      <c r="AE40" s="424" t="s">
        <v>624</v>
      </c>
      <c r="AF40" s="434" t="s">
        <v>645</v>
      </c>
      <c r="AG40" s="433" t="s">
        <v>644</v>
      </c>
      <c r="AH40" s="433" t="s">
        <v>643</v>
      </c>
      <c r="AI40" s="424" t="s">
        <v>624</v>
      </c>
      <c r="AJ40" s="432" t="s">
        <v>642</v>
      </c>
      <c r="AK40" s="432" t="s">
        <v>641</v>
      </c>
      <c r="AL40" s="432" t="s">
        <v>640</v>
      </c>
      <c r="AM40" s="432" t="s">
        <v>639</v>
      </c>
      <c r="AN40" s="421" t="s">
        <v>638</v>
      </c>
      <c r="AO40" s="421" t="s">
        <v>637</v>
      </c>
      <c r="AP40" s="431" t="s">
        <v>636</v>
      </c>
      <c r="AQ40" s="421" t="s">
        <v>635</v>
      </c>
      <c r="AS40" s="2"/>
      <c r="AT40" s="294">
        <v>12</v>
      </c>
      <c r="AU40" s="290"/>
      <c r="AV40" s="289" t="str">
        <f t="shared" si="11"/>
        <v/>
      </c>
      <c r="AW40" s="288" t="str" cm="1">
        <f t="array" ref="AW40">IF(BD40="","",IFERROR(_xlfn.TEXTJOIN(" • ",TRUE,_xlfn.UNIQUE(_xlfn._xlws.FILTER("⚠ "&amp;BK29:BK489,(BI29:BI489&lt;&gt;"")*ISNUMBER(SEARCH(" "&amp;BI29:BI489&amp;" "," "&amp;BD40&amp;" "))))),""))</f>
        <v/>
      </c>
      <c r="AX40" s="287" t="str">
        <f t="shared" si="20"/>
        <v>celeri branche</v>
      </c>
      <c r="AY40" s="287" t="str">
        <f t="shared" si="21"/>
        <v>⚠ Céleri</v>
      </c>
      <c r="AZ40" s="287" t="str">
        <f t="shared" si="22"/>
        <v/>
      </c>
      <c r="BA40" s="287" t="str">
        <f t="shared" si="12"/>
        <v/>
      </c>
      <c r="BB40" s="287" t="str">
        <f t="shared" si="13"/>
        <v/>
      </c>
      <c r="BC40" s="287" t="str">
        <f t="shared" si="23"/>
        <v/>
      </c>
      <c r="BD40" s="287" t="str">
        <f t="shared" si="14"/>
        <v/>
      </c>
      <c r="BE40" s="287" t="str">
        <f t="shared" si="24"/>
        <v>celeri branche</v>
      </c>
      <c r="BF40" s="287" t="str">
        <f t="shared" si="15"/>
        <v>celeri branche</v>
      </c>
      <c r="BG40" s="287" t="str">
        <f t="shared" si="16"/>
        <v>celeri branche</v>
      </c>
      <c r="BH40" s="293" t="s">
        <v>634</v>
      </c>
      <c r="BI40" s="285" t="str">
        <f t="shared" si="17"/>
        <v>celeri branche</v>
      </c>
      <c r="BJ40" s="284" t="s">
        <v>291</v>
      </c>
      <c r="BK40" s="292" t="s">
        <v>612</v>
      </c>
      <c r="BL40" s="413" t="s">
        <v>611</v>
      </c>
      <c r="BN40" s="848" t="s">
        <v>633</v>
      </c>
      <c r="BO40" s="388" t="str">
        <f>"• Colonne "&amp;SUBSTITUTE(ADDRESS(1,COLUMN(AV40),4),"1","")</f>
        <v>• Colonne AV</v>
      </c>
      <c r="BP40" s="381" t="s">
        <v>632</v>
      </c>
      <c r="BQ40" s="380"/>
      <c r="BR40" s="387"/>
      <c r="BS40" s="2"/>
      <c r="BT40" s="35"/>
      <c r="BU40" s="35"/>
      <c r="BV40" s="35"/>
      <c r="BW40" s="35"/>
      <c r="BX40" s="35"/>
      <c r="BY40" s="3">
        <v>1</v>
      </c>
    </row>
    <row r="41" spans="1:77" ht="21" customHeight="1">
      <c r="B41" s="252" t="str">
        <f>ADDRESS(ROW(R46),COLUMN(R46),4)&amp;R46</f>
        <v xml:space="preserve">R461️⃣ COLLEZ LE TEXTE BRUT  A DÉCOUPER  DANS CETTE COLONNE ▼    </v>
      </c>
      <c r="C41" s="73"/>
      <c r="D41" s="63"/>
      <c r="E41" s="63"/>
      <c r="F41" s="35"/>
      <c r="G41" s="35"/>
      <c r="H41" s="35"/>
      <c r="J41" s="910"/>
      <c r="K41" s="17"/>
      <c r="L41" s="63"/>
      <c r="M41" s="74"/>
      <c r="N41" s="112" t="s">
        <v>130</v>
      </c>
      <c r="O41" s="112" t="s">
        <v>131</v>
      </c>
      <c r="P41" s="112" t="s">
        <v>80</v>
      </c>
      <c r="Q41" s="112" t="s">
        <v>81</v>
      </c>
      <c r="R41" s="75" t="s">
        <v>249</v>
      </c>
      <c r="S41" s="74"/>
      <c r="T41" s="242" t="str">
        <f ca="1">" Largeur de cette colonne : " &amp; T35 &amp; IF(T35 &gt; K43, " - Colonne trop large de " &amp; (T35 - K43), IF(T35 &lt; K43, " - Élargissez la colonne à " &amp; K43, " Largeur correcte"))</f>
        <v xml:space="preserve"> Largeur de cette colonne : 116 - Élargissez la colonne à 122</v>
      </c>
      <c r="U41" s="75"/>
      <c r="V41" s="146"/>
      <c r="W41" s="2"/>
      <c r="X41" s="341" t="s">
        <v>506</v>
      </c>
      <c r="Y41" s="281" t="str">
        <f>Y23</f>
        <v>M MACÉDOINE DE LÉGUMES AU COULIS DE TOMATE | HORS D'ŒUVRE texture modifiée-cuidité-MACEDOINE| Auteur &gt; Annette et Jean Pierre DOMERGUES - 45000 ORLÉANS 1981</v>
      </c>
      <c r="Z41" s="282">
        <f>Z23</f>
        <v>10</v>
      </c>
      <c r="AA41" s="281" t="str">
        <f>AA23</f>
        <v>couverts</v>
      </c>
      <c r="AB41" s="280" t="str">
        <f>AB23</f>
        <v>Recette mère ►  Textures modifiées</v>
      </c>
      <c r="AC41" s="430">
        <v>1</v>
      </c>
      <c r="AD41" s="429">
        <v>1E-3</v>
      </c>
      <c r="AE41" s="428">
        <v>0</v>
      </c>
      <c r="AF41" s="429">
        <v>0.25</v>
      </c>
      <c r="AG41" s="429">
        <v>0.33332999999999996</v>
      </c>
      <c r="AH41" s="429">
        <v>0.5</v>
      </c>
      <c r="AI41" s="428">
        <v>0</v>
      </c>
      <c r="AJ41" s="427">
        <v>1</v>
      </c>
      <c r="AK41" s="427">
        <v>0.1</v>
      </c>
      <c r="AL41" s="427">
        <v>0.01</v>
      </c>
      <c r="AM41" s="427">
        <v>1E-3</v>
      </c>
      <c r="AN41" s="427">
        <v>0.5</v>
      </c>
      <c r="AO41" s="427">
        <v>0.25</v>
      </c>
      <c r="AP41" s="427">
        <v>0.33300000000000002</v>
      </c>
      <c r="AQ41" s="426">
        <v>0.2</v>
      </c>
      <c r="AS41" s="2"/>
      <c r="AT41" s="294">
        <v>13</v>
      </c>
      <c r="AU41" s="290"/>
      <c r="AV41" s="289" t="str">
        <f t="shared" si="11"/>
        <v/>
      </c>
      <c r="AW41" s="288" t="str" cm="1">
        <f t="array" ref="AW41">IF(BD41="","",IFERROR(_xlfn.TEXTJOIN(" • ",TRUE,_xlfn.UNIQUE(_xlfn._xlws.FILTER("⚠ "&amp;BK29:BK489,(BI29:BI489&lt;&gt;"")*ISNUMBER(SEARCH(" "&amp;BI29:BI489&amp;" "," "&amp;BD41&amp;" "))))),""))</f>
        <v/>
      </c>
      <c r="AX41" s="287" t="str">
        <f t="shared" si="20"/>
        <v>celeri rave</v>
      </c>
      <c r="AY41" s="287" t="str">
        <f t="shared" si="21"/>
        <v>⚠ Céleri</v>
      </c>
      <c r="AZ41" s="287" t="str">
        <f t="shared" si="22"/>
        <v/>
      </c>
      <c r="BA41" s="287" t="str">
        <f t="shared" si="12"/>
        <v/>
      </c>
      <c r="BB41" s="287" t="str">
        <f t="shared" si="13"/>
        <v/>
      </c>
      <c r="BC41" s="287" t="str">
        <f t="shared" si="23"/>
        <v/>
      </c>
      <c r="BD41" s="287" t="str">
        <f t="shared" si="14"/>
        <v/>
      </c>
      <c r="BE41" s="287" t="str">
        <f t="shared" si="24"/>
        <v>celeri rave</v>
      </c>
      <c r="BF41" s="287" t="str">
        <f t="shared" si="15"/>
        <v>celeri rave</v>
      </c>
      <c r="BG41" s="287" t="str">
        <f t="shared" si="16"/>
        <v>celeri rave</v>
      </c>
      <c r="BH41" s="293" t="s">
        <v>631</v>
      </c>
      <c r="BI41" s="285" t="str">
        <f t="shared" si="17"/>
        <v>celeri rave</v>
      </c>
      <c r="BJ41" s="284" t="s">
        <v>291</v>
      </c>
      <c r="BK41" s="292" t="s">
        <v>612</v>
      </c>
      <c r="BL41" s="413" t="s">
        <v>611</v>
      </c>
      <c r="BN41" s="835"/>
      <c r="BO41" s="386" t="str">
        <f>"• Colonne "&amp;SUBSTITUTE(ADDRESS(1,COLUMN(AW41),4),"1","")</f>
        <v>• Colonne AW</v>
      </c>
      <c r="BP41" s="17" t="s">
        <v>630</v>
      </c>
      <c r="BQ41" s="2"/>
      <c r="BR41" s="38"/>
      <c r="BS41" s="2"/>
      <c r="BT41" s="35"/>
      <c r="BU41" s="35"/>
      <c r="BV41" s="35"/>
      <c r="BW41" s="35"/>
      <c r="BX41" s="35"/>
      <c r="BY41" s="3">
        <v>1</v>
      </c>
    </row>
    <row r="42" spans="1:77" ht="21" customHeight="1">
      <c r="B42" s="73" t="s">
        <v>87</v>
      </c>
      <c r="C42" s="35"/>
      <c r="D42" s="63"/>
      <c r="E42" s="63"/>
      <c r="F42" s="35"/>
      <c r="G42" s="35"/>
      <c r="H42" s="35"/>
      <c r="J42" s="910"/>
      <c r="K42" s="63"/>
      <c r="L42" s="63"/>
      <c r="M42" s="63"/>
      <c r="N42" s="63"/>
      <c r="O42" s="63"/>
      <c r="P42" s="63"/>
      <c r="Q42" s="63"/>
      <c r="R42" s="75"/>
      <c r="S42" s="77"/>
      <c r="T42" s="77" t="s">
        <v>86</v>
      </c>
      <c r="U42" s="75"/>
      <c r="V42" s="146"/>
      <c r="W42" s="2"/>
      <c r="X42" s="341" t="s">
        <v>506</v>
      </c>
      <c r="Y42" s="281" t="str">
        <f>Y23</f>
        <v>M MACÉDOINE DE LÉGUMES AU COULIS DE TOMATE | HORS D'ŒUVRE texture modifiée-cuidité-MACEDOINE| Auteur &gt; Annette et Jean Pierre DOMERGUES - 45000 ORLÉANS 1981</v>
      </c>
      <c r="Z42" s="282">
        <f>Z23</f>
        <v>10</v>
      </c>
      <c r="AA42" s="281" t="str">
        <f>AA23</f>
        <v>couverts</v>
      </c>
      <c r="AB42" s="280" t="str">
        <f>AB23</f>
        <v>Recette mère ►  Textures modifiées</v>
      </c>
      <c r="AC42" s="425" t="s">
        <v>629</v>
      </c>
      <c r="AD42" s="425" t="s">
        <v>628</v>
      </c>
      <c r="AE42" s="424" t="s">
        <v>624</v>
      </c>
      <c r="AF42" s="425" t="s">
        <v>627</v>
      </c>
      <c r="AG42" s="425" t="s">
        <v>626</v>
      </c>
      <c r="AH42" s="425" t="s">
        <v>625</v>
      </c>
      <c r="AI42" s="424" t="s">
        <v>624</v>
      </c>
      <c r="AJ42" s="423" t="s">
        <v>623</v>
      </c>
      <c r="AK42" s="422" t="s">
        <v>622</v>
      </c>
      <c r="AL42" s="422" t="s">
        <v>621</v>
      </c>
      <c r="AM42" s="421" t="s">
        <v>620</v>
      </c>
      <c r="AN42" s="421" t="s">
        <v>619</v>
      </c>
      <c r="AO42" s="421" t="s">
        <v>618</v>
      </c>
      <c r="AP42" s="420" t="s">
        <v>617</v>
      </c>
      <c r="AQ42" s="419" t="s">
        <v>616</v>
      </c>
      <c r="AS42" s="2"/>
      <c r="AT42" s="294">
        <v>14</v>
      </c>
      <c r="AU42" s="290"/>
      <c r="AV42" s="289" t="str">
        <f t="shared" si="11"/>
        <v/>
      </c>
      <c r="AW42" s="288" t="str" cm="1">
        <f t="array" ref="AW42">IF(BD42="","",IFERROR(_xlfn.TEXTJOIN(" • ",TRUE,_xlfn.UNIQUE(_xlfn._xlws.FILTER("⚠ "&amp;BK29:BK489,(BI29:BI489&lt;&gt;"")*ISNUMBER(SEARCH(" "&amp;BI29:BI489&amp;" "," "&amp;BD42&amp;" "))))),""))</f>
        <v/>
      </c>
      <c r="AX42" s="287" t="str">
        <f t="shared" si="20"/>
        <v>celery</v>
      </c>
      <c r="AY42" s="287" t="str">
        <f t="shared" si="21"/>
        <v>⚠ Céleri</v>
      </c>
      <c r="AZ42" s="287" t="str">
        <f t="shared" si="22"/>
        <v/>
      </c>
      <c r="BA42" s="287" t="str">
        <f t="shared" si="12"/>
        <v/>
      </c>
      <c r="BB42" s="287" t="str">
        <f t="shared" si="13"/>
        <v/>
      </c>
      <c r="BC42" s="287" t="str">
        <f t="shared" si="23"/>
        <v/>
      </c>
      <c r="BD42" s="287" t="str">
        <f t="shared" si="14"/>
        <v/>
      </c>
      <c r="BE42" s="287" t="str">
        <f t="shared" si="24"/>
        <v>celery</v>
      </c>
      <c r="BF42" s="287" t="str">
        <f t="shared" si="15"/>
        <v>celery</v>
      </c>
      <c r="BG42" s="287" t="str">
        <f t="shared" si="16"/>
        <v>celery</v>
      </c>
      <c r="BH42" s="293" t="s">
        <v>615</v>
      </c>
      <c r="BI42" s="285" t="str">
        <f t="shared" si="17"/>
        <v>celery</v>
      </c>
      <c r="BJ42" s="284" t="s">
        <v>291</v>
      </c>
      <c r="BK42" s="292" t="s">
        <v>612</v>
      </c>
      <c r="BL42" s="413" t="s">
        <v>611</v>
      </c>
      <c r="BN42" s="835"/>
      <c r="BO42" s="17" t="str">
        <f>"• Cellule "&amp;ADDRESS(ROW(AU22),COLUMN(AU22),4)</f>
        <v>• Cellule AU22</v>
      </c>
      <c r="BP42" s="17" t="s">
        <v>614</v>
      </c>
      <c r="BQ42" s="2"/>
      <c r="BR42" s="38"/>
      <c r="BS42" s="2"/>
      <c r="BT42" s="35"/>
      <c r="BU42" s="35"/>
      <c r="BV42" s="35"/>
      <c r="BW42" s="35"/>
      <c r="BX42" s="35"/>
      <c r="BY42" s="3">
        <v>1</v>
      </c>
    </row>
    <row r="43" spans="1:77" ht="21" customHeight="1">
      <c r="B43" s="2" t="s">
        <v>89</v>
      </c>
      <c r="C43" s="63"/>
      <c r="D43" s="63"/>
      <c r="E43" s="63"/>
      <c r="F43" s="35"/>
      <c r="G43" s="35"/>
      <c r="H43" s="35"/>
      <c r="J43" s="910"/>
      <c r="K43" s="258">
        <v>122</v>
      </c>
      <c r="L43" s="239" t="str">
        <f>"◄• Cellule "&amp;ADDRESS(ROW(K43),COLUMN(K43),4)&amp; " 2️⃣  Saisissez  la largeur du document dans lequel vous collerez ensuite le texte. "</f>
        <v xml:space="preserve">◄• Cellule K43 2️⃣  Saisissez  la largeur du document dans lequel vous collerez ensuite le texte. </v>
      </c>
      <c r="M43" s="79"/>
      <c r="N43" s="80"/>
      <c r="O43" s="80"/>
      <c r="P43" s="80"/>
      <c r="Q43" s="80"/>
      <c r="R43" s="63"/>
      <c r="S43" s="79"/>
      <c r="T43" s="66" t="s">
        <v>82</v>
      </c>
      <c r="U43" s="63"/>
      <c r="V43" s="147"/>
      <c r="W43" s="2"/>
      <c r="X43" s="341" t="s">
        <v>506</v>
      </c>
      <c r="Y43" s="281" t="str">
        <f>Y23</f>
        <v>M MACÉDOINE DE LÉGUMES AU COULIS DE TOMATE | HORS D'ŒUVRE texture modifiée-cuidité-MACEDOINE| Auteur &gt; Annette et Jean Pierre DOMERGUES - 45000 ORLÉANS 1981</v>
      </c>
      <c r="Z43" s="282">
        <f>Z23</f>
        <v>10</v>
      </c>
      <c r="AA43" s="281" t="str">
        <f>AA23</f>
        <v>couverts</v>
      </c>
      <c r="AB43" s="280" t="str">
        <f>AB23</f>
        <v>Recette mère ►  Textures modifiées</v>
      </c>
      <c r="AC43" s="418">
        <v>2.835E-2</v>
      </c>
      <c r="AD43" s="417">
        <v>0.13</v>
      </c>
      <c r="AE43" s="416">
        <v>0</v>
      </c>
      <c r="AF43" s="417">
        <v>0.2</v>
      </c>
      <c r="AG43" s="417">
        <v>0.23</v>
      </c>
      <c r="AH43" s="417">
        <v>0.22500000000000001</v>
      </c>
      <c r="AI43" s="416">
        <v>0</v>
      </c>
      <c r="AJ43" s="415">
        <v>0.35</v>
      </c>
      <c r="AK43" s="415">
        <v>5.0000000000000001E-3</v>
      </c>
      <c r="AL43" s="415">
        <v>5.0000000000000001E-3</v>
      </c>
      <c r="AM43" s="415">
        <v>1.4999999999999999E-2</v>
      </c>
      <c r="AN43" s="415">
        <v>0.1</v>
      </c>
      <c r="AO43" s="415">
        <v>0.22500000000000001</v>
      </c>
      <c r="AP43" s="415">
        <v>4.0000000000000001E-3</v>
      </c>
      <c r="AQ43" s="414">
        <v>1E-3</v>
      </c>
      <c r="AS43" s="2"/>
      <c r="AT43" s="294">
        <v>15</v>
      </c>
      <c r="AU43" s="290"/>
      <c r="AV43" s="289" t="str">
        <f t="shared" si="11"/>
        <v/>
      </c>
      <c r="AW43" s="288" t="str" cm="1">
        <f t="array" ref="AW43">IF(BD43="","",IFERROR(_xlfn.TEXTJOIN(" • ",TRUE,_xlfn.UNIQUE(_xlfn._xlws.FILTER("⚠ "&amp;BK29:BK489,(BI29:BI489&lt;&gt;"")*ISNUMBER(SEARCH(" "&amp;BI29:BI489&amp;" "," "&amp;BD43&amp;" "))))),""))</f>
        <v/>
      </c>
      <c r="AX43" s="287" t="str">
        <f t="shared" si="20"/>
        <v>sel de celeri</v>
      </c>
      <c r="AY43" s="287" t="str">
        <f t="shared" si="21"/>
        <v>⚠ Céleri</v>
      </c>
      <c r="AZ43" s="287" t="str">
        <f t="shared" si="22"/>
        <v/>
      </c>
      <c r="BA43" s="287" t="str">
        <f t="shared" si="12"/>
        <v/>
      </c>
      <c r="BB43" s="287" t="str">
        <f t="shared" si="13"/>
        <v/>
      </c>
      <c r="BC43" s="287" t="str">
        <f t="shared" si="23"/>
        <v/>
      </c>
      <c r="BD43" s="287" t="str">
        <f t="shared" si="14"/>
        <v/>
      </c>
      <c r="BE43" s="287" t="str">
        <f t="shared" si="24"/>
        <v>sel de celeri</v>
      </c>
      <c r="BF43" s="287" t="str">
        <f t="shared" si="15"/>
        <v>sel de celeri</v>
      </c>
      <c r="BG43" s="287" t="str">
        <f t="shared" si="16"/>
        <v>sel de celeri</v>
      </c>
      <c r="BH43" s="293" t="s">
        <v>613</v>
      </c>
      <c r="BI43" s="285" t="str">
        <f t="shared" si="17"/>
        <v>sel de celeri</v>
      </c>
      <c r="BJ43" s="284" t="s">
        <v>291</v>
      </c>
      <c r="BK43" s="292" t="s">
        <v>612</v>
      </c>
      <c r="BL43" s="413" t="s">
        <v>611</v>
      </c>
      <c r="BN43" s="849"/>
      <c r="BO43" s="383" t="str">
        <f>"• Cellule "&amp;ADDRESS(ROW(AU25),COLUMN(AU25),4)</f>
        <v>• Cellule AU25</v>
      </c>
      <c r="BP43" s="383" t="s">
        <v>610</v>
      </c>
      <c r="BQ43" s="377"/>
      <c r="BR43" s="382"/>
      <c r="BS43" s="2"/>
      <c r="BT43" s="35"/>
      <c r="BU43" s="35"/>
      <c r="BV43" s="35"/>
      <c r="BW43" s="35"/>
      <c r="BX43" s="35"/>
      <c r="BY43" s="3">
        <v>1</v>
      </c>
    </row>
    <row r="44" spans="1:77" ht="21" customHeight="1">
      <c r="B44" s="252" t="str">
        <f>ADDRESS(ROW(K43),COLUMN(K43),4)&amp;L43</f>
        <v xml:space="preserve">K43◄• Cellule K43 2️⃣  Saisissez  la largeur du document dans lequel vous collerez ensuite le texte. </v>
      </c>
      <c r="C44" s="63"/>
      <c r="D44" s="63"/>
      <c r="E44" s="63"/>
      <c r="F44" s="35"/>
      <c r="G44" s="35"/>
      <c r="H44" s="35"/>
      <c r="J44" s="910"/>
      <c r="K44" s="259">
        <v>120</v>
      </c>
      <c r="L44" s="239" t="str">
        <f>"◄• Cellule "&amp;ADDRESS(ROW(K44),COLUMN(K44),4)&amp; " 3️⃣ saisissez un nombre de caractères par lignes"</f>
        <v>◄• Cellule K44 3️⃣ saisissez un nombre de caractères par lignes</v>
      </c>
      <c r="M44" s="63"/>
      <c r="N44" s="44"/>
      <c r="O44" s="44"/>
      <c r="P44" s="44"/>
      <c r="Q44" s="44"/>
      <c r="R44" s="63"/>
      <c r="S44" s="40"/>
      <c r="T44" s="830" t="s">
        <v>83</v>
      </c>
      <c r="U44" s="830"/>
      <c r="V44" s="831"/>
      <c r="W44" s="2"/>
      <c r="X44" s="341" t="s">
        <v>506</v>
      </c>
      <c r="Y44" s="412" t="str">
        <f t="shared" ref="Y44:AQ44" si="28">SUBSTITUTE(ADDRESS(1,COLUMN(),4),"1","")</f>
        <v>Y</v>
      </c>
      <c r="Z44" s="412" t="str">
        <f t="shared" si="28"/>
        <v>Z</v>
      </c>
      <c r="AA44" s="412" t="str">
        <f t="shared" si="28"/>
        <v>AA</v>
      </c>
      <c r="AB44" s="412" t="str">
        <f t="shared" si="28"/>
        <v>AB</v>
      </c>
      <c r="AC44" s="412" t="str">
        <f t="shared" si="28"/>
        <v>AC</v>
      </c>
      <c r="AD44" s="412" t="str">
        <f t="shared" si="28"/>
        <v>AD</v>
      </c>
      <c r="AE44" s="412" t="str">
        <f t="shared" si="28"/>
        <v>AE</v>
      </c>
      <c r="AF44" s="412" t="str">
        <f t="shared" si="28"/>
        <v>AF</v>
      </c>
      <c r="AG44" s="412" t="str">
        <f t="shared" si="28"/>
        <v>AG</v>
      </c>
      <c r="AH44" s="412" t="str">
        <f t="shared" si="28"/>
        <v>AH</v>
      </c>
      <c r="AI44" s="412" t="str">
        <f t="shared" si="28"/>
        <v>AI</v>
      </c>
      <c r="AJ44" s="412" t="str">
        <f t="shared" si="28"/>
        <v>AJ</v>
      </c>
      <c r="AK44" s="412" t="str">
        <f t="shared" si="28"/>
        <v>AK</v>
      </c>
      <c r="AL44" s="412" t="str">
        <f t="shared" si="28"/>
        <v>AL</v>
      </c>
      <c r="AM44" s="412" t="str">
        <f t="shared" si="28"/>
        <v>AM</v>
      </c>
      <c r="AN44" s="412" t="str">
        <f t="shared" si="28"/>
        <v>AN</v>
      </c>
      <c r="AO44" s="412" t="str">
        <f t="shared" si="28"/>
        <v>AO</v>
      </c>
      <c r="AP44" s="412" t="str">
        <f t="shared" si="28"/>
        <v>AP</v>
      </c>
      <c r="AQ44" s="411" t="str">
        <f t="shared" si="28"/>
        <v>AQ</v>
      </c>
      <c r="AS44" s="2"/>
      <c r="AT44" s="294">
        <v>16</v>
      </c>
      <c r="AU44" s="290"/>
      <c r="AV44" s="289" t="str">
        <f t="shared" si="11"/>
        <v/>
      </c>
      <c r="AW44" s="288" t="str" cm="1">
        <f t="array" ref="AW44">IF(BD44="","",IFERROR(_xlfn.TEXTJOIN(" • ",TRUE,_xlfn.UNIQUE(_xlfn._xlws.FILTER("⚠ "&amp;BK29:BK489,(BI29:BI489&lt;&gt;"")*ISNUMBER(SEARCH(" "&amp;BI29:BI489&amp;" "," "&amp;BD44&amp;" "))))),""))</f>
        <v/>
      </c>
      <c r="AX44" s="287" t="str">
        <f t="shared" si="20"/>
        <v>crab</v>
      </c>
      <c r="AY44" s="287" t="str">
        <f t="shared" si="21"/>
        <v>⚠ Crustacés</v>
      </c>
      <c r="AZ44" s="287" t="str">
        <f t="shared" si="22"/>
        <v/>
      </c>
      <c r="BA44" s="287" t="str">
        <f t="shared" si="12"/>
        <v/>
      </c>
      <c r="BB44" s="287" t="str">
        <f t="shared" si="13"/>
        <v/>
      </c>
      <c r="BC44" s="287" t="str">
        <f t="shared" si="23"/>
        <v/>
      </c>
      <c r="BD44" s="287" t="str">
        <f t="shared" si="14"/>
        <v/>
      </c>
      <c r="BE44" s="287" t="str">
        <f t="shared" si="24"/>
        <v>crab</v>
      </c>
      <c r="BF44" s="287" t="str">
        <f t="shared" si="15"/>
        <v>crab</v>
      </c>
      <c r="BG44" s="287" t="str">
        <f t="shared" si="16"/>
        <v>crab</v>
      </c>
      <c r="BH44" s="293" t="s">
        <v>609</v>
      </c>
      <c r="BI44" s="285" t="str">
        <f t="shared" si="17"/>
        <v>crab</v>
      </c>
      <c r="BJ44" s="284" t="s">
        <v>291</v>
      </c>
      <c r="BK44" s="292" t="s">
        <v>547</v>
      </c>
      <c r="BL44" s="378" t="s">
        <v>546</v>
      </c>
      <c r="BN44" s="835" t="s">
        <v>608</v>
      </c>
      <c r="BO44" s="386" t="str">
        <f>"• Colonne "&amp;SUBSTITUTE(ADDRESS(1,COLUMN(AX44),4),"1","")&amp;" à "&amp;SUBSTITUTE(ADDRESS(1,COLUMN(BG44),4),"1","")</f>
        <v>• Colonne AX à BG</v>
      </c>
      <c r="BP44" s="374" t="s">
        <v>607</v>
      </c>
      <c r="BQ44" s="373"/>
      <c r="BR44" s="372"/>
      <c r="BS44" s="2"/>
      <c r="BT44" s="35"/>
      <c r="BU44" s="35"/>
      <c r="BV44" s="35"/>
      <c r="BW44" s="35"/>
      <c r="BX44" s="35"/>
      <c r="BY44" s="3">
        <v>1</v>
      </c>
    </row>
    <row r="45" spans="1:77" ht="21" customHeight="1">
      <c r="B45" s="2" t="s">
        <v>92</v>
      </c>
      <c r="C45" s="63"/>
      <c r="D45" s="63"/>
      <c r="E45" s="63"/>
      <c r="F45" s="35"/>
      <c r="G45" s="35"/>
      <c r="H45" s="35"/>
      <c r="J45" s="910"/>
      <c r="K45" s="260"/>
      <c r="L45" s="43" t="str">
        <f>"◄• Cellule "&amp;ADDRESS(ROW(K45),COLUMN(K45),4)&amp; " 4️⃣  Si vous ne voulez pas de ponctuation saisissez un X dans cette cellule"</f>
        <v>◄• Cellule K45 4️⃣  Si vous ne voulez pas de ponctuation saisissez un X dans cette cellule</v>
      </c>
      <c r="M45" s="56"/>
      <c r="N45" s="35"/>
      <c r="O45" s="35"/>
      <c r="P45" s="35"/>
      <c r="Q45" s="35"/>
      <c r="R45" s="63"/>
      <c r="S45" s="56"/>
      <c r="T45" s="830"/>
      <c r="U45" s="830"/>
      <c r="V45" s="831"/>
      <c r="W45" s="2"/>
      <c r="X45" s="341" t="s">
        <v>506</v>
      </c>
      <c r="Y45" s="410">
        <f t="shared" ref="Y45:AQ45" ca="1" si="29">CELL("largeur",Y45)</f>
        <v>3</v>
      </c>
      <c r="Z45" s="410">
        <f t="shared" ca="1" si="29"/>
        <v>3</v>
      </c>
      <c r="AA45" s="410">
        <f t="shared" ca="1" si="29"/>
        <v>3</v>
      </c>
      <c r="AB45" s="410">
        <f t="shared" ca="1" si="29"/>
        <v>5</v>
      </c>
      <c r="AC45" s="410">
        <f t="shared" ca="1" si="29"/>
        <v>12</v>
      </c>
      <c r="AD45" s="410">
        <f t="shared" ca="1" si="29"/>
        <v>12</v>
      </c>
      <c r="AE45" s="410">
        <f t="shared" ca="1" si="29"/>
        <v>3</v>
      </c>
      <c r="AF45" s="410">
        <f t="shared" ca="1" si="29"/>
        <v>9</v>
      </c>
      <c r="AG45" s="410">
        <f t="shared" ca="1" si="29"/>
        <v>12</v>
      </c>
      <c r="AH45" s="410">
        <f t="shared" ca="1" si="29"/>
        <v>13</v>
      </c>
      <c r="AI45" s="410">
        <f t="shared" ca="1" si="29"/>
        <v>6</v>
      </c>
      <c r="AJ45" s="410">
        <f t="shared" ca="1" si="29"/>
        <v>40</v>
      </c>
      <c r="AK45" s="410">
        <f t="shared" ca="1" si="29"/>
        <v>10</v>
      </c>
      <c r="AL45" s="410">
        <f t="shared" ca="1" si="29"/>
        <v>9</v>
      </c>
      <c r="AM45" s="410">
        <f t="shared" ca="1" si="29"/>
        <v>11</v>
      </c>
      <c r="AN45" s="410">
        <f t="shared" ca="1" si="29"/>
        <v>13</v>
      </c>
      <c r="AO45" s="410">
        <f t="shared" ca="1" si="29"/>
        <v>13</v>
      </c>
      <c r="AP45" s="410">
        <f t="shared" ca="1" si="29"/>
        <v>13</v>
      </c>
      <c r="AQ45" s="409">
        <f t="shared" ca="1" si="29"/>
        <v>17</v>
      </c>
      <c r="AS45" s="2"/>
      <c r="AT45" s="294">
        <v>17</v>
      </c>
      <c r="AU45" s="290"/>
      <c r="AV45" s="289" t="str">
        <f t="shared" si="11"/>
        <v/>
      </c>
      <c r="AW45" s="288" t="str" cm="1">
        <f t="array" ref="AW45">IF(BD45="","",IFERROR(_xlfn.TEXTJOIN(" • ",TRUE,_xlfn.UNIQUE(_xlfn._xlws.FILTER("⚠ "&amp;BK29:BK489,(BI29:BI489&lt;&gt;"")*ISNUMBER(SEARCH(" "&amp;BI29:BI489&amp;" "," "&amp;BD45&amp;" "))))),""))</f>
        <v/>
      </c>
      <c r="AX45" s="287" t="str">
        <f t="shared" si="20"/>
        <v>crabe</v>
      </c>
      <c r="AY45" s="287" t="str">
        <f t="shared" si="21"/>
        <v>⚠ Crustacés</v>
      </c>
      <c r="AZ45" s="287" t="str">
        <f t="shared" si="22"/>
        <v/>
      </c>
      <c r="BA45" s="287" t="str">
        <f t="shared" si="12"/>
        <v/>
      </c>
      <c r="BB45" s="287" t="str">
        <f t="shared" si="13"/>
        <v/>
      </c>
      <c r="BC45" s="287" t="str">
        <f t="shared" si="23"/>
        <v/>
      </c>
      <c r="BD45" s="287" t="str">
        <f t="shared" si="14"/>
        <v/>
      </c>
      <c r="BE45" s="287" t="str">
        <f t="shared" si="24"/>
        <v>crabe</v>
      </c>
      <c r="BF45" s="287" t="str">
        <f t="shared" si="15"/>
        <v>crabe</v>
      </c>
      <c r="BG45" s="287" t="str">
        <f t="shared" si="16"/>
        <v>crabe</v>
      </c>
      <c r="BH45" s="293" t="s">
        <v>606</v>
      </c>
      <c r="BI45" s="285" t="str">
        <f t="shared" si="17"/>
        <v>crabe</v>
      </c>
      <c r="BJ45" s="284" t="s">
        <v>291</v>
      </c>
      <c r="BK45" s="292" t="s">
        <v>547</v>
      </c>
      <c r="BL45" s="378" t="s">
        <v>546</v>
      </c>
      <c r="BN45" s="835"/>
      <c r="BO45" s="17"/>
      <c r="BP45" s="17" t="s">
        <v>605</v>
      </c>
      <c r="BQ45" s="2"/>
      <c r="BR45" s="38"/>
      <c r="BS45" s="2"/>
      <c r="BT45" s="35"/>
      <c r="BU45" s="35"/>
      <c r="BV45" s="35"/>
      <c r="BW45" s="35"/>
      <c r="BX45" s="35"/>
      <c r="BY45" s="3">
        <v>1</v>
      </c>
    </row>
    <row r="46" spans="1:77" ht="21" customHeight="1">
      <c r="B46" s="87" t="str">
        <f>"et ajustez la largeur de la colonne "&amp;Q34&amp;"  à celle du document "</f>
        <v xml:space="preserve">et ajustez la largeur de la colonne Q  à celle du document </v>
      </c>
      <c r="C46" s="63"/>
      <c r="D46" s="63"/>
      <c r="E46" s="63"/>
      <c r="F46" s="35"/>
      <c r="G46" s="35"/>
      <c r="H46" s="35"/>
      <c r="J46" s="910"/>
      <c r="K46" s="158"/>
      <c r="L46" s="132"/>
      <c r="M46" s="133"/>
      <c r="N46" s="132"/>
      <c r="O46" s="132"/>
      <c r="P46" s="132"/>
      <c r="Q46" s="132"/>
      <c r="R46" s="236" t="s">
        <v>91</v>
      </c>
      <c r="S46" s="85">
        <v>0</v>
      </c>
      <c r="T46" s="86" t="s">
        <v>247</v>
      </c>
      <c r="U46" s="250"/>
      <c r="V46" s="251" t="s">
        <v>94</v>
      </c>
      <c r="W46" s="2"/>
      <c r="X46" s="371" t="s">
        <v>506</v>
      </c>
      <c r="Y46" s="626" t="str">
        <f>Y23</f>
        <v>M MACÉDOINE DE LÉGUMES AU COULIS DE TOMATE | HORS D'ŒUVRE texture modifiée-cuidité-MACEDOINE| Auteur &gt; Annette et Jean Pierre DOMERGUES - 45000 ORLÉANS 1981</v>
      </c>
      <c r="Z46" s="626">
        <f>Z23</f>
        <v>10</v>
      </c>
      <c r="AA46" s="627" t="str">
        <f>AA23</f>
        <v>couverts</v>
      </c>
      <c r="AB46" s="628" t="str">
        <f>AB23</f>
        <v>Recette mère ►  Textures modifiées</v>
      </c>
      <c r="AC46" s="629"/>
      <c r="AD46" s="629"/>
      <c r="AE46" s="629"/>
      <c r="AF46" s="629"/>
      <c r="AG46" s="629"/>
      <c r="AH46" s="630" t="s">
        <v>604</v>
      </c>
      <c r="AI46" s="631" t="s">
        <v>603</v>
      </c>
      <c r="AJ46" s="400"/>
      <c r="AK46" s="408"/>
      <c r="AL46" s="408"/>
      <c r="AM46" s="407"/>
      <c r="AN46" s="407"/>
      <c r="AO46" s="399"/>
      <c r="AP46" s="399"/>
      <c r="AQ46" s="398" t="s">
        <v>595</v>
      </c>
      <c r="AS46" s="2"/>
      <c r="AT46" s="294">
        <v>18</v>
      </c>
      <c r="AU46" s="290"/>
      <c r="AV46" s="289" t="str">
        <f t="shared" si="11"/>
        <v/>
      </c>
      <c r="AW46" s="288" t="str" cm="1">
        <f t="array" ref="AW46">IF(BD46="","",IFERROR(_xlfn.TEXTJOIN(" • ",TRUE,_xlfn.UNIQUE(_xlfn._xlws.FILTER("⚠ "&amp;BK29:BK489,(BI29:BI489&lt;&gt;"")*ISNUMBER(SEARCH(" "&amp;BI29:BI489&amp;" "," "&amp;BD46&amp;" "))))),""))</f>
        <v/>
      </c>
      <c r="AX46" s="287" t="str">
        <f t="shared" si="20"/>
        <v>crayfish</v>
      </c>
      <c r="AY46" s="287" t="str">
        <f t="shared" si="21"/>
        <v>⚠ Crustacés</v>
      </c>
      <c r="AZ46" s="287" t="str">
        <f t="shared" si="22"/>
        <v/>
      </c>
      <c r="BA46" s="287" t="str">
        <f t="shared" si="12"/>
        <v/>
      </c>
      <c r="BB46" s="287" t="str">
        <f t="shared" si="13"/>
        <v/>
      </c>
      <c r="BC46" s="287" t="str">
        <f t="shared" si="23"/>
        <v/>
      </c>
      <c r="BD46" s="287" t="str">
        <f t="shared" si="14"/>
        <v/>
      </c>
      <c r="BE46" s="287" t="str">
        <f t="shared" si="24"/>
        <v>crayfish</v>
      </c>
      <c r="BF46" s="287" t="str">
        <f t="shared" si="15"/>
        <v>crayfish</v>
      </c>
      <c r="BG46" s="287" t="str">
        <f t="shared" si="16"/>
        <v>crayfish</v>
      </c>
      <c r="BH46" s="293" t="s">
        <v>602</v>
      </c>
      <c r="BI46" s="285" t="str">
        <f t="shared" si="17"/>
        <v>crayfish</v>
      </c>
      <c r="BJ46" s="284" t="s">
        <v>291</v>
      </c>
      <c r="BK46" s="292" t="s">
        <v>547</v>
      </c>
      <c r="BL46" s="378" t="s">
        <v>546</v>
      </c>
      <c r="BN46" s="848" t="s">
        <v>601</v>
      </c>
      <c r="BO46" s="388" t="str">
        <f>"• Colonne "&amp;SUBSTITUTE(ADDRESS(1,COLUMN(BH46),4),"1","")&amp;" . "&amp;SUBSTITUTE(ADDRESS(1,COLUMN(BK46),4),"1","")&amp;" . "&amp;SUBSTITUTE(ADDRESS(1,COLUMN(BL46),4),"1","")</f>
        <v>• Colonne BH . BK . BL</v>
      </c>
      <c r="BP46" s="381" t="s">
        <v>600</v>
      </c>
      <c r="BQ46" s="380"/>
      <c r="BR46" s="387"/>
      <c r="BS46" s="2"/>
      <c r="BT46" s="35"/>
      <c r="BU46" s="35"/>
      <c r="BV46" s="35"/>
      <c r="BW46" s="35"/>
      <c r="BX46" s="35"/>
      <c r="BY46" s="3">
        <v>1</v>
      </c>
    </row>
    <row r="47" spans="1:77" ht="21" customHeight="1">
      <c r="B47" s="17" t="s">
        <v>95</v>
      </c>
      <c r="C47" s="63"/>
      <c r="D47" s="63"/>
      <c r="E47" s="63"/>
      <c r="F47" s="35"/>
      <c r="G47" s="35"/>
      <c r="H47" s="35"/>
      <c r="I47">
        <f>ROW()</f>
        <v>47</v>
      </c>
      <c r="J47" s="910"/>
      <c r="K47" s="88" t="str">
        <f>IF(TRIM(SUBSTITUTE(R47,CHAR(160),""))="","",R47)</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L47" s="49" t="str" cm="1">
        <f t="array" ref="L47">IF(ROW()=ROW(L47),K50,INDEX(M47:M60,ROW()-ROW(L47)))</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M47" s="89" t="str">
        <f>IF(OR(L47="",K49="",K49&lt;=0,N47=""),"",TRIM(MID(L47,LEN(N47)+1+IF(MID(L47,LEN(N47)+1,1)=" ",1,0),99999)))</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N47" s="49" t="str">
        <f>IF(OR(O47="",O47=0,O47="0"),"",IF(LEN(O47)&lt;=K49,O47,IF(LEN(SUBSTITUTE(P47," ",""))=K49+1,LEFT(O47,K49),LEFT(O47,FIND("§",SUBSTITUTE(P47," ","§",LEN(P47)-LEN(SUBSTITUTE(P47," ",""))))-1))))</f>
        <v>Si vous récupérez du texte sur internet, collez-le d’abord dans la colonne 1️⃣ pour le “nettoyer” : cela supprime les</v>
      </c>
      <c r="O47" s="49" t="str">
        <f t="shared" ref="O47:O110" si="30">IF(OR(L47="",L47=0),"",TRIM(SUBSTITUTE(SUBSTITUTE(L47,CHAR(160)," "),CHAR(10)," ")))</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P47" s="49" t="str">
        <f>IF(OR(O47="",O47=0,O47="0"),"",LEFT(O47,K49+1))</f>
        <v>Si vous récupérez du texte sur internet, collez-le d’abord dans la colonne 1️⃣ pour le “nettoyer” : cela supprime les esp</v>
      </c>
      <c r="Q47" s="159" t="str">
        <f>IF(R47="","",LEN(TRIM(SUBSTITUTE(R47,CHAR(160),"")))&amp;" car.")</f>
        <v>554 car.</v>
      </c>
      <c r="R47" s="91" t="s">
        <v>246</v>
      </c>
      <c r="S47" s="90">
        <f>IF(LEN(TRIM(T47))&gt;0,MAX(S46:S46)+1,"")</f>
        <v>1</v>
      </c>
      <c r="T47" s="234" t="str" cm="1">
        <f t="array" ref="T47:T54">_xlfn._xlws.FILTER(N47:N676,TRIM(SUBSTITUTE(N47:N676,CHAR(160),""))&lt;&gt;"")</f>
        <v>Si vous récupérez du texte sur internet, collez-le d’abord dans la colonne 1️⃣ pour le “nettoyer” : cela supprime les</v>
      </c>
      <c r="U47" s="248" t="str">
        <f t="shared" ref="U47:U91" si="31">IF(T47="","",(LEN(TRIM(SUBSTITUTE(T47,CHAR(160)," ")))-LEN(SUBSTITUTE(TRIM(SUBSTITUTE(T47,CHAR(160)," "))," ",""))+1)&amp;" mot"&amp;IF((LEN(TRIM(SUBSTITUTE(T47,CHAR(160)," ")))-LEN(SUBSTITUTE(TRIM(SUBSTITUTE(T47,CHAR(160)," "))," ",""))+1)&gt;1,"s",""))</f>
        <v>20 mots</v>
      </c>
      <c r="V47" s="247" t="str">
        <f t="shared" ref="V47:V91" si="32">IF(LEN(SUBSTITUTE(SUBSTITUTE(T47,CHAR(160),"")," ",""))=0,"",LEN(SUBSTITUTE(SUBSTITUTE(T47,CHAR(160),"")," ",""))&amp;" car.")</f>
        <v>98 car.</v>
      </c>
      <c r="W47" s="2"/>
      <c r="X47" s="371" t="s">
        <v>506</v>
      </c>
      <c r="Y47" s="358" t="str">
        <f>Y23</f>
        <v>M MACÉDOINE DE LÉGUMES AU COULIS DE TOMATE | HORS D'ŒUVRE texture modifiée-cuidité-MACEDOINE| Auteur &gt; Annette et Jean Pierre DOMERGUES - 45000 ORLÉANS 1981</v>
      </c>
      <c r="Z47" s="358">
        <f>Z23</f>
        <v>10</v>
      </c>
      <c r="AA47" s="357" t="str">
        <f>AA23</f>
        <v>couverts</v>
      </c>
      <c r="AB47" s="356" t="str">
        <f>AB23</f>
        <v>Recette mère ►  Textures modifiées</v>
      </c>
      <c r="AC47" s="406"/>
      <c r="AD47" s="406"/>
      <c r="AE47" s="405"/>
      <c r="AF47" s="404" t="s">
        <v>599</v>
      </c>
      <c r="AG47" s="312">
        <f ca="1">SUM(AI45:AQ45)</f>
        <v>132</v>
      </c>
      <c r="AH47" s="403">
        <v>0</v>
      </c>
      <c r="AI47" s="402" t="s">
        <v>598</v>
      </c>
      <c r="AJ47" s="369"/>
      <c r="AK47" s="369"/>
      <c r="AL47" s="369"/>
      <c r="AM47" s="369"/>
      <c r="AN47" s="369"/>
      <c r="AO47" s="2"/>
      <c r="AP47" s="401" t="s">
        <v>591</v>
      </c>
      <c r="AQ47" s="395" t="s">
        <v>586</v>
      </c>
      <c r="AS47" s="2"/>
      <c r="AT47" s="294">
        <v>19</v>
      </c>
      <c r="AU47" s="290"/>
      <c r="AV47" s="289" t="str">
        <f t="shared" si="11"/>
        <v/>
      </c>
      <c r="AW47" s="288" t="str" cm="1">
        <f t="array" ref="AW47">IF(BD47="","",IFERROR(_xlfn.TEXTJOIN(" • ",TRUE,_xlfn.UNIQUE(_xlfn._xlws.FILTER("⚠ "&amp;BK29:BK489,(BI29:BI489&lt;&gt;"")*ISNUMBER(SEARCH(" "&amp;BI29:BI489&amp;" "," "&amp;BD47&amp;" "))))),""))</f>
        <v/>
      </c>
      <c r="AX47" s="287" t="str">
        <f t="shared" si="20"/>
        <v>crevette</v>
      </c>
      <c r="AY47" s="287" t="str">
        <f t="shared" si="21"/>
        <v>⚠ Crustacés</v>
      </c>
      <c r="AZ47" s="287" t="str">
        <f t="shared" si="22"/>
        <v/>
      </c>
      <c r="BA47" s="287" t="str">
        <f t="shared" si="12"/>
        <v/>
      </c>
      <c r="BB47" s="287" t="str">
        <f t="shared" si="13"/>
        <v/>
      </c>
      <c r="BC47" s="287" t="str">
        <f t="shared" si="23"/>
        <v/>
      </c>
      <c r="BD47" s="287" t="str">
        <f t="shared" si="14"/>
        <v/>
      </c>
      <c r="BE47" s="287" t="str">
        <f t="shared" si="24"/>
        <v>crevette</v>
      </c>
      <c r="BF47" s="287" t="str">
        <f t="shared" si="15"/>
        <v>crevette</v>
      </c>
      <c r="BG47" s="287" t="str">
        <f t="shared" si="16"/>
        <v>crevette</v>
      </c>
      <c r="BH47" s="293" t="s">
        <v>597</v>
      </c>
      <c r="BI47" s="285" t="str">
        <f t="shared" si="17"/>
        <v>crevette</v>
      </c>
      <c r="BJ47" s="284" t="s">
        <v>291</v>
      </c>
      <c r="BK47" s="292" t="s">
        <v>547</v>
      </c>
      <c r="BL47" s="378" t="s">
        <v>546</v>
      </c>
      <c r="BN47" s="835"/>
      <c r="BO47" s="386" t="str">
        <f>"• Colonne "&amp;SUBSTITUTE(ADDRESS(1,COLUMN(BH47),4),"1","")</f>
        <v>• Colonne BH</v>
      </c>
      <c r="BP47" s="17" t="s">
        <v>596</v>
      </c>
      <c r="BQ47" s="2"/>
      <c r="BR47" s="38"/>
      <c r="BS47" s="2"/>
      <c r="BT47" s="35"/>
      <c r="BU47" s="35"/>
      <c r="BV47" s="35"/>
      <c r="BW47" s="35"/>
      <c r="BX47" s="35"/>
      <c r="BY47" s="3">
        <v>1</v>
      </c>
    </row>
    <row r="48" spans="1:77" ht="21" customHeight="1">
      <c r="B48" s="63"/>
      <c r="C48" s="63"/>
      <c r="D48" s="63"/>
      <c r="E48" s="63"/>
      <c r="F48" s="35"/>
      <c r="G48" s="35"/>
      <c r="H48" s="35"/>
      <c r="J48" s="910"/>
      <c r="K48" s="55" t="str">
        <f>TRIM(SUBSTITUTE(SUBSTITUTE(SUBSTITUTE(SUBSTITUTE(SUBSTITUTE(SUBSTITUTE(SUBSTITUTE(SUBSTITUTE(SUBSTITUTE(CLEAN(IF(OR(LEFT(K47,1)="-",LEFT(K47,1)="="),MID(K47,2,99999),K47)),"—","-"),"–","-"),CHAR(160)," "),CHAR(9)," "),CHAR(13)," "),CHAR(10)," ")," "," ")," "," ")," "," "))</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L48" s="49" t="str" cm="1">
        <f t="array" ref="L48">IF(ROW()=ROW(L47),K50,INDEX(M47:M60,ROW()-ROW(L47)))</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M48" s="89" t="str">
        <f>IF(OR(L48="",K49="",K49&lt;=0,N48=""),"",TRIM(MID(L48,LEN(N48)+1+IF(MID(L48,LEN(N48)+1,1)=" ",1,0),99999)))</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N48" s="49" t="str">
        <f>IF(OR(O48="",O48=0,O48="0"),"",IF(LEN(O48)&lt;=K49,O48,IF(LEN(SUBSTITUTE(P48," ",""))=K49+1,LEFT(O48,K49),LEFT(O48,FIND("§",SUBSTITUTE(P48," ","§",LEN(P48)-LEN(SUBSTITUTE(P48," ",""))))-1))))</f>
        <v>espaces insécables, tabulations invisibles et autres “pollutions”.◄ 2️⃣ Saisissez la largeur du document dans lequel</v>
      </c>
      <c r="O48" s="49" t="str">
        <f t="shared" si="30"/>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P48" s="49" t="str">
        <f>IF(OR(O48="",O48=0,O48="0"),"",LEFT(O48,K49+1))</f>
        <v>espaces insécables, tabulations invisibles et autres “pollutions”.◄ 2️⃣ Saisissez la largeur du document dans lequel vous</v>
      </c>
      <c r="Q48" s="159" t="str">
        <f t="shared" ref="Q48:Q91" si="33">IF(R48="","",LEN(TRIM(SUBSTITUTE(R48,CHAR(160),"")))&amp;" car.")</f>
        <v>16 car.</v>
      </c>
      <c r="R48" s="91" t="s">
        <v>248</v>
      </c>
      <c r="S48" s="90">
        <f>IF(LEN(TRIM(T48))&gt;0,MAX(S46:S47)+1,"")</f>
        <v>2</v>
      </c>
      <c r="T48" s="234" t="str">
        <v>espaces insécables, tabulations invisibles et autres “pollutions”.◄ 2️⃣ Saisissez la largeur du document dans lequel</v>
      </c>
      <c r="U48" s="248" t="str">
        <f t="shared" si="31"/>
        <v>15 mots</v>
      </c>
      <c r="V48" s="247" t="str">
        <f t="shared" si="32"/>
        <v>102 car.</v>
      </c>
      <c r="W48" s="2"/>
      <c r="X48" s="371" t="s">
        <v>506</v>
      </c>
      <c r="Y48" s="358" t="str">
        <f>Y23</f>
        <v>M MACÉDOINE DE LÉGUMES AU COULIS DE TOMATE | HORS D'ŒUVRE texture modifiée-cuidité-MACEDOINE| Auteur &gt; Annette et Jean Pierre DOMERGUES - 45000 ORLÉANS 1981</v>
      </c>
      <c r="Z48" s="358">
        <f>Z23</f>
        <v>10</v>
      </c>
      <c r="AA48" s="357" t="str">
        <f>AA23</f>
        <v>couverts</v>
      </c>
      <c r="AB48" s="356" t="str">
        <f>AB23</f>
        <v>Recette mère ►  Textures modifiées</v>
      </c>
      <c r="AC48" s="370"/>
      <c r="AD48" s="397" t="s">
        <v>594</v>
      </c>
      <c r="AE48" s="317">
        <f>ROWS(AI48:AI48)</f>
        <v>1</v>
      </c>
      <c r="AF48" s="370"/>
      <c r="AG48" s="319" t="str" cm="1">
        <f t="array" ref="AG48">SUMPRODUCT(--(AI48:AO48&lt;&gt;""), LEN(TRIM(SUBSTITUTE(AI48:AO48, CHAR(160), "")))) &amp; " Car."</f>
        <v>0 Car.</v>
      </c>
      <c r="AH48" s="274" t="str">
        <f>IF(ISBLANK(AI48),"",LARGE(AH47:AH47,1)+1)</f>
        <v/>
      </c>
      <c r="AI48" s="369"/>
      <c r="AJ48" s="369"/>
      <c r="AK48" s="369"/>
      <c r="AL48" s="369"/>
      <c r="AM48" s="369"/>
      <c r="AN48" s="369"/>
      <c r="AO48" s="2"/>
      <c r="AP48" s="396" t="s">
        <v>587</v>
      </c>
      <c r="AQ48" s="395" t="s">
        <v>586</v>
      </c>
      <c r="AS48" s="2"/>
      <c r="AT48" s="294">
        <v>20</v>
      </c>
      <c r="AU48" s="290"/>
      <c r="AV48" s="289" t="str">
        <f t="shared" si="11"/>
        <v/>
      </c>
      <c r="AW48" s="288" t="str" cm="1">
        <f t="array" ref="AW48">IF(BD48="","",IFERROR(_xlfn.TEXTJOIN(" • ",TRUE,_xlfn.UNIQUE(_xlfn._xlws.FILTER("⚠ "&amp;BK29:BK489,(BI29:BI489&lt;&gt;"")*ISNUMBER(SEARCH(" "&amp;BI29:BI489&amp;" "," "&amp;BD48&amp;" "))))),""))</f>
        <v/>
      </c>
      <c r="AX48" s="287" t="str">
        <f t="shared" si="20"/>
        <v>crevettes</v>
      </c>
      <c r="AY48" s="287" t="str">
        <f t="shared" si="21"/>
        <v>⚠ Crustacés</v>
      </c>
      <c r="AZ48" s="287" t="str">
        <f t="shared" si="22"/>
        <v/>
      </c>
      <c r="BA48" s="287" t="str">
        <f t="shared" si="12"/>
        <v/>
      </c>
      <c r="BB48" s="287" t="str">
        <f t="shared" si="13"/>
        <v/>
      </c>
      <c r="BC48" s="287" t="str">
        <f t="shared" si="23"/>
        <v/>
      </c>
      <c r="BD48" s="287" t="str">
        <f t="shared" si="14"/>
        <v/>
      </c>
      <c r="BE48" s="287" t="str">
        <f t="shared" si="24"/>
        <v>crevettes</v>
      </c>
      <c r="BF48" s="287" t="str">
        <f t="shared" si="15"/>
        <v>crevettes</v>
      </c>
      <c r="BG48" s="287" t="str">
        <f t="shared" si="16"/>
        <v>crevettes</v>
      </c>
      <c r="BH48" s="293" t="s">
        <v>593</v>
      </c>
      <c r="BI48" s="285" t="str">
        <f t="shared" si="17"/>
        <v>crevettes</v>
      </c>
      <c r="BJ48" s="284" t="s">
        <v>291</v>
      </c>
      <c r="BK48" s="292" t="s">
        <v>547</v>
      </c>
      <c r="BL48" s="378" t="s">
        <v>546</v>
      </c>
      <c r="BN48" s="835"/>
      <c r="BO48" s="386" t="str">
        <f>"• Colonne "&amp;SUBSTITUTE(ADDRESS(1,COLUMN(BK48),4),"1","")</f>
        <v>• Colonne BK</v>
      </c>
      <c r="BP48" s="17" t="s">
        <v>592</v>
      </c>
      <c r="BQ48" s="2"/>
      <c r="BR48" s="38"/>
      <c r="BS48" s="2"/>
      <c r="BT48" s="35"/>
      <c r="BU48" s="35"/>
      <c r="BV48" s="35"/>
      <c r="BW48" s="35"/>
      <c r="BX48" s="35"/>
      <c r="BY48" s="3">
        <v>1</v>
      </c>
    </row>
    <row r="49" spans="2:77" ht="21" customHeight="1">
      <c r="B49" s="252" t="str">
        <f>ADDRESS(ROW(K44),COLUMN(K44),4)&amp;L44</f>
        <v>K44◄• Cellule K44 3️⃣ saisissez un nombre de caractères par lignes</v>
      </c>
      <c r="C49" s="63"/>
      <c r="D49" s="63"/>
      <c r="E49" s="63"/>
      <c r="F49" s="35"/>
      <c r="G49" s="35"/>
      <c r="H49" s="35"/>
      <c r="J49" s="910"/>
      <c r="K49" s="92">
        <f>K44</f>
        <v>120</v>
      </c>
      <c r="L49" s="49" t="str" cm="1">
        <f t="array" ref="L49">IF(ROW()=ROW(L47),K50,INDEX(M47:M60,ROW()-ROW(L47)))</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M49" s="89" t="str">
        <f>IF(OR(L49="",K49="",K49&lt;=0,N49=""),"",TRIM(MID(L49,LEN(N49)+1+IF(MID(L49,LEN(N49)+1,1)=" ",1,0),99999)))</f>
        <v>ponctuation saisissez un X dans la cellule - Ensuite, dans la colonne B copiez le texte nettoyé - puis dans votre document faites Collage spécial &gt; 1.2.3 Valeurs pour ne coller que le texte, sans formules.</v>
      </c>
      <c r="N49" s="49" t="str">
        <f>IF(OR(O49="",O49=0,O49="0"),"",IF(LEN(O49)&lt;=K49,O49,IF(LEN(SUBSTITUTE(P49," ",""))=K49+1,LEFT(O49,K49),LEFT(O49,FIND("§",SUBSTITUTE(P49," ","§",LEN(P49)-LEN(SUBSTITUTE(P49," ",""))))-1))))</f>
        <v>vous collerez ensuite le texte. ◄ 3️⃣ saisissez un nombre de caractères par lignes ◄ 4️⃣ Si vous ne voulez pas de</v>
      </c>
      <c r="O49" s="49" t="str">
        <f t="shared" si="30"/>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P49" s="49" t="str">
        <f>IF(OR(O49="",O49=0,O49="0"),"",LEFT(O49,K49+1))</f>
        <v>vous collerez ensuite le texte. ◄ 3️⃣ saisissez un nombre de caractères par lignes ◄ 4️⃣ Si vous ne voulez pas de ponctua</v>
      </c>
      <c r="Q49" s="159" t="str">
        <f t="shared" si="33"/>
        <v>1 car.</v>
      </c>
      <c r="R49" s="112" t="s">
        <v>81</v>
      </c>
      <c r="S49" s="90">
        <f>IF(LEN(TRIM(T49))&gt;0,MAX(S46:S48)+1,"")</f>
        <v>3</v>
      </c>
      <c r="T49" s="234" t="str">
        <v>vous collerez ensuite le texte. ◄ 3️⃣ saisissez un nombre de caractères par lignes ◄ 4️⃣ Si vous ne voulez pas de</v>
      </c>
      <c r="U49" s="248" t="str">
        <f t="shared" si="31"/>
        <v>22 mots</v>
      </c>
      <c r="V49" s="247" t="str">
        <f t="shared" si="32"/>
        <v>92 car.</v>
      </c>
      <c r="W49" s="2"/>
      <c r="X49" s="371" t="s">
        <v>506</v>
      </c>
      <c r="Y49" s="358" t="str">
        <f>Y23</f>
        <v>M MACÉDOINE DE LÉGUMES AU COULIS DE TOMATE | HORS D'ŒUVRE texture modifiée-cuidité-MACEDOINE| Auteur &gt; Annette et Jean Pierre DOMERGUES - 45000 ORLÉANS 1981</v>
      </c>
      <c r="Z49" s="358">
        <f>Z23</f>
        <v>10</v>
      </c>
      <c r="AA49" s="357" t="str">
        <f>AA23</f>
        <v>couverts</v>
      </c>
      <c r="AB49" s="356" t="str">
        <f>AB23</f>
        <v>Recette mère ►  Textures modifiées</v>
      </c>
      <c r="AC49" s="370"/>
      <c r="AD49" s="370"/>
      <c r="AE49" s="317">
        <f>ROWS(AI48:AI49)</f>
        <v>2</v>
      </c>
      <c r="AF49" s="370"/>
      <c r="AG49" s="319" t="str" cm="1">
        <f t="array" ref="AG49">SUMPRODUCT(--(AI49:AO49&lt;&gt;""), LEN(TRIM(SUBSTITUTE(AI49:AO49, CHAR(160), "")))) &amp; " Car."</f>
        <v>33 Car.</v>
      </c>
      <c r="AH49" s="274">
        <f>IF(ISBLANK(AI49),"",LARGE(AH47:AH48,1)+1)</f>
        <v>1</v>
      </c>
      <c r="AI49" s="369" t="s">
        <v>590</v>
      </c>
      <c r="AJ49" s="369"/>
      <c r="AK49" s="369"/>
      <c r="AL49" s="369"/>
      <c r="AM49" s="369"/>
      <c r="AN49" s="369"/>
      <c r="AO49" s="369"/>
      <c r="AP49" s="392" t="s">
        <v>582</v>
      </c>
      <c r="AQ49" s="394">
        <v>3.472222222222222E-3</v>
      </c>
      <c r="AS49" s="2"/>
      <c r="AT49" s="294">
        <v>21</v>
      </c>
      <c r="AU49" s="369" t="s">
        <v>590</v>
      </c>
      <c r="AV49" s="289" t="str">
        <f t="shared" si="11"/>
        <v>Décongeler la macédoine surgelée.</v>
      </c>
      <c r="AW49" s="288" t="str" cm="1">
        <f t="array" ref="AW49">IF(BD49="","",IFERROR(_xlfn.TEXTJOIN(" • ",TRUE,_xlfn.UNIQUE(_xlfn._xlws.FILTER("⚠ "&amp;BK29:BK489,(BI29:BI489&lt;&gt;"")*ISNUMBER(SEARCH(" "&amp;BI29:BI489&amp;" "," "&amp;BD49&amp;" "))))),""))</f>
        <v/>
      </c>
      <c r="AX49" s="287" t="str">
        <f t="shared" si="20"/>
        <v>crustaces</v>
      </c>
      <c r="AY49" s="287" t="str">
        <f t="shared" si="21"/>
        <v>⚠ Crustacés</v>
      </c>
      <c r="AZ49" s="287" t="str">
        <f t="shared" si="22"/>
        <v>décongeler la macédoine surgelée</v>
      </c>
      <c r="BA49" s="287" t="str">
        <f t="shared" si="12"/>
        <v>decongeler la macedoine surgelee</v>
      </c>
      <c r="BB49" s="287" t="str">
        <f t="shared" si="13"/>
        <v>decongeler la macedoine surgelee</v>
      </c>
      <c r="BC49" s="287" t="str">
        <f t="shared" si="23"/>
        <v>decongeler la macedoine surgelee</v>
      </c>
      <c r="BD49" s="287" t="str">
        <f t="shared" si="14"/>
        <v>décongeler la macédoine surgelée</v>
      </c>
      <c r="BE49" s="287" t="str">
        <f t="shared" si="24"/>
        <v>crustacés</v>
      </c>
      <c r="BF49" s="287" t="str">
        <f t="shared" si="15"/>
        <v>crustaces</v>
      </c>
      <c r="BG49" s="287" t="str">
        <f t="shared" si="16"/>
        <v>crustaces</v>
      </c>
      <c r="BH49" s="293" t="s">
        <v>589</v>
      </c>
      <c r="BI49" s="285" t="str">
        <f t="shared" si="17"/>
        <v>crustacés</v>
      </c>
      <c r="BJ49" s="284" t="s">
        <v>291</v>
      </c>
      <c r="BK49" s="292" t="s">
        <v>547</v>
      </c>
      <c r="BL49" s="378" t="s">
        <v>546</v>
      </c>
      <c r="BN49" s="835"/>
      <c r="BO49" s="386" t="str">
        <f>"• Colonnes "&amp;SUBSTITUTE(ADDRESS(1,COLUMN(BJ49),4),"1","")&amp;" . "&amp;SUBSTITUTE(ADDRESS(1,COLUMN(BL49),4),"1","")</f>
        <v>• Colonnes BJ . BL</v>
      </c>
      <c r="BP49" s="17" t="s">
        <v>588</v>
      </c>
      <c r="BQ49" s="2"/>
      <c r="BR49" s="38"/>
      <c r="BS49" s="2"/>
      <c r="BT49" s="35"/>
      <c r="BU49" s="35"/>
      <c r="BV49" s="35"/>
      <c r="BW49" s="35"/>
      <c r="BX49" s="35"/>
      <c r="BY49" s="3">
        <v>1</v>
      </c>
    </row>
    <row r="50" spans="2:77" ht="21" customHeight="1">
      <c r="B50" s="73" t="s">
        <v>97</v>
      </c>
      <c r="C50" s="63"/>
      <c r="D50" s="63"/>
      <c r="E50" s="63"/>
      <c r="F50" s="35"/>
      <c r="G50" s="35"/>
      <c r="H50" s="35"/>
      <c r="J50" s="910"/>
      <c r="K50" s="55" t="str">
        <f>IF(UPPER(TRIM(K45))="X",K54,K48)</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L50" s="49" t="str" cm="1">
        <f t="array" ref="L50">IF(ROW()=ROW(L47),K50,INDEX(M47:M60,ROW()-ROW(L47)))</f>
        <v>ponctuation saisissez un X dans la cellule - Ensuite, dans la colonne B copiez le texte nettoyé - puis dans votre document faites Collage spécial &gt; 1.2.3 Valeurs pour ne coller que le texte, sans formules.</v>
      </c>
      <c r="M50" s="89" t="str">
        <f>IF(OR(L50="",K49="",K49&lt;=0,N50=""),"",TRIM(MID(L50,LEN(N50)+1+IF(MID(L50,LEN(N50)+1,1)=" ",1,0),99999)))</f>
        <v>document faites Collage spécial &gt; 1.2.3 Valeurs pour ne coller que le texte, sans formules.</v>
      </c>
      <c r="N50" s="49" t="str">
        <f>IF(OR(O50="",O50=0,O50="0"),"",IF(LEN(O50)&lt;=K49,O50,IF(LEN(SUBSTITUTE(P50," ",""))=K49+1,LEFT(O50,K49),LEFT(O50,FIND("§",SUBSTITUTE(P50," ","§",LEN(P50)-LEN(SUBSTITUTE(P50," ",""))))-1))))</f>
        <v>ponctuation saisissez un X dans la cellule - Ensuite, dans la colonne B copiez le texte nettoyé - puis dans votre</v>
      </c>
      <c r="O50" s="49" t="str">
        <f t="shared" si="30"/>
        <v>ponctuation saisissez un X dans la cellule - Ensuite, dans la colonne B copiez le texte nettoyé - puis dans votre document faites Collage spécial &gt; 1.2.3 Valeurs pour ne coller que le texte, sans formules.</v>
      </c>
      <c r="P50" s="49" t="str">
        <f>IF(OR(O50="",O50=0,O50="0"),"",LEFT(O50,K49+1))</f>
        <v>ponctuation saisissez un X dans la cellule - Ensuite, dans la colonne B copiez le texte nettoyé - puis dans votre documen</v>
      </c>
      <c r="Q50" s="159" t="str">
        <f t="shared" si="33"/>
        <v>31 car.</v>
      </c>
      <c r="R50" s="91" t="s">
        <v>250</v>
      </c>
      <c r="S50" s="90">
        <f>IF(LEN(TRIM(T50))&gt;0,MAX(S46:S49)+1,"")</f>
        <v>4</v>
      </c>
      <c r="T50" s="234" t="str">
        <v>ponctuation saisissez un X dans la cellule - Ensuite, dans la colonne B copiez le texte nettoyé - puis dans votre</v>
      </c>
      <c r="U50" s="248" t="str">
        <f t="shared" si="31"/>
        <v>21 mots</v>
      </c>
      <c r="V50" s="247" t="str">
        <f t="shared" si="32"/>
        <v>93 car.</v>
      </c>
      <c r="W50" s="2"/>
      <c r="X50" s="371" t="s">
        <v>506</v>
      </c>
      <c r="Y50" s="358" t="str">
        <f>Y23</f>
        <v>M MACÉDOINE DE LÉGUMES AU COULIS DE TOMATE | HORS D'ŒUVRE texture modifiée-cuidité-MACEDOINE| Auteur &gt; Annette et Jean Pierre DOMERGUES - 45000 ORLÉANS 1981</v>
      </c>
      <c r="Z50" s="358">
        <f>Z23</f>
        <v>10</v>
      </c>
      <c r="AA50" s="357" t="str">
        <f>AA23</f>
        <v>couverts</v>
      </c>
      <c r="AB50" s="356" t="str">
        <f>AB23</f>
        <v>Recette mère ►  Textures modifiées</v>
      </c>
      <c r="AC50" s="370"/>
      <c r="AD50" s="370"/>
      <c r="AE50" s="317">
        <f>ROWS(AI48:AI50)</f>
        <v>3</v>
      </c>
      <c r="AF50" s="370"/>
      <c r="AG50" s="319" t="str" cm="1">
        <f t="array" ref="AG50">SUMPRODUCT(--(AI50:AO50&lt;&gt;""), LEN(TRIM(SUBSTITUTE(AI50:AO50, CHAR(160), "")))) &amp; " Car."</f>
        <v>68 Car.</v>
      </c>
      <c r="AH50" s="274">
        <f>IF(ISBLANK(AI50),"",LARGE(AH47:AH49,1)+1)</f>
        <v>2</v>
      </c>
      <c r="AI50" s="369" t="s">
        <v>585</v>
      </c>
      <c r="AJ50" s="369"/>
      <c r="AK50" s="369"/>
      <c r="AL50" s="369"/>
      <c r="AM50" s="369"/>
      <c r="AN50" s="369"/>
      <c r="AO50" s="369"/>
      <c r="AP50" s="392" t="s">
        <v>577</v>
      </c>
      <c r="AQ50" s="393">
        <v>1.0416666666666666E-2</v>
      </c>
      <c r="AS50" s="2"/>
      <c r="AT50" s="294">
        <v>22</v>
      </c>
      <c r="AU50" s="369" t="s">
        <v>585</v>
      </c>
      <c r="AV50" s="289" t="str">
        <f t="shared" si="11"/>
        <v>Cuire au four dans un bac gastro selon les instructions habituelles.</v>
      </c>
      <c r="AW50" s="288" t="str" cm="1">
        <f t="array" ref="AW50">IF(BD50="","",IFERROR(_xlfn.TEXTJOIN(" • ",TRUE,_xlfn.UNIQUE(_xlfn._xlws.FILTER("⚠ "&amp;BK29:BK489,(BI29:BI489&lt;&gt;"")*ISNUMBER(SEARCH(" "&amp;BI29:BI489&amp;" "," "&amp;BD50&amp;" "))))),""))</f>
        <v/>
      </c>
      <c r="AX50" s="287" t="str">
        <f t="shared" si="20"/>
        <v>ecrevisse</v>
      </c>
      <c r="AY50" s="287" t="str">
        <f t="shared" si="21"/>
        <v>⚠ Crustacés</v>
      </c>
      <c r="AZ50" s="287" t="str">
        <f t="shared" si="22"/>
        <v>cuire au four dans un bac gastro selon les instructions habituelles</v>
      </c>
      <c r="BA50" s="287" t="str">
        <f t="shared" si="12"/>
        <v>cuire au four dans un bac gastro selon les instructions habituelles</v>
      </c>
      <c r="BB50" s="287" t="str">
        <f t="shared" si="13"/>
        <v>cuire au four dans un bac gastro selon les instructions habituelles</v>
      </c>
      <c r="BC50" s="287" t="str">
        <f t="shared" si="23"/>
        <v>cuire au four dans un bac gastro selon les instructions habituelles</v>
      </c>
      <c r="BD50" s="287" t="str">
        <f t="shared" si="14"/>
        <v>cuire au four dans un bac gastro selon les instructions habituelles</v>
      </c>
      <c r="BE50" s="287" t="str">
        <f t="shared" si="24"/>
        <v>ecrevisse</v>
      </c>
      <c r="BF50" s="287" t="str">
        <f t="shared" si="15"/>
        <v>ecrevisse</v>
      </c>
      <c r="BG50" s="287" t="str">
        <f t="shared" si="16"/>
        <v>ecrevisse</v>
      </c>
      <c r="BH50" s="293" t="s">
        <v>584</v>
      </c>
      <c r="BI50" s="285" t="str">
        <f t="shared" si="17"/>
        <v>ecrevisse</v>
      </c>
      <c r="BJ50" s="284" t="s">
        <v>291</v>
      </c>
      <c r="BK50" s="292" t="s">
        <v>547</v>
      </c>
      <c r="BL50" s="378" t="s">
        <v>546</v>
      </c>
      <c r="BN50" s="849"/>
      <c r="BO50" s="384" t="str">
        <f>"• Colonne "&amp;SUBSTITUTE(ADDRESS(1,COLUMN(BH50),4),"1","")</f>
        <v>• Colonne BH</v>
      </c>
      <c r="BP50" s="383" t="s">
        <v>583</v>
      </c>
      <c r="BQ50" s="377"/>
      <c r="BR50" s="382"/>
      <c r="BS50" s="2"/>
      <c r="BT50" s="35"/>
      <c r="BU50" s="35"/>
      <c r="BV50" s="35"/>
      <c r="BW50" s="35"/>
      <c r="BX50" s="35"/>
      <c r="BY50" s="3">
        <v>1</v>
      </c>
    </row>
    <row r="51" spans="2:77" ht="21" customHeight="1">
      <c r="B51" s="95" t="s">
        <v>98</v>
      </c>
      <c r="C51" s="63"/>
      <c r="D51" s="63"/>
      <c r="E51" s="63"/>
      <c r="F51" s="35"/>
      <c r="G51" s="35"/>
      <c r="H51" s="35"/>
      <c r="J51" s="910"/>
      <c r="K51" s="94" t="str">
        <f>TRIM(SUBSTITUTE(SUBSTITUTE(SUBSTITUTE(SUBSTITUTE(SUBSTITUTE(SUBSTITUTE(SUBSTITUTE(SUBSTITUTE(SUBSTITUTE(SUBSTITUTE(K48,","," "),";"," "),":"," "),"!"," "),"?"," "),"…"," "),"»"," "),"«"," "),"/"," "),"."," "))</f>
        <v>Si vous récupérez du texte sur internet collez-le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L51" s="49" t="str" cm="1">
        <f t="array" ref="L51">IF(ROW()=ROW(L47),K50,INDEX(M47:M60,ROW()-ROW(L47)))</f>
        <v>document faites Collage spécial &gt; 1.2.3 Valeurs pour ne coller que le texte, sans formules.</v>
      </c>
      <c r="M51" s="89" t="str">
        <f>IF(OR(L51="",K49="",K49&lt;=0,N51=""),"",TRIM(MID(L51,LEN(N51)+1+IF(MID(L51,LEN(N51)+1,1)=" ",1,0),99999)))</f>
        <v/>
      </c>
      <c r="N51" s="49" t="str">
        <f>IF(OR(O51="",O51=0,O51="0"),"",IF(LEN(O51)&lt;=K49,O51,IF(LEN(SUBSTITUTE(P51," ",""))=K49+1,LEFT(O51,K49),LEFT(O51,FIND("§",SUBSTITUTE(P51," ","§",LEN(P51)-LEN(SUBSTITUTE(P51," ",""))))-1))))</f>
        <v>document faites Collage spécial &gt; 1.2.3 Valeurs pour ne coller que le texte, sans formules.</v>
      </c>
      <c r="O51" s="49" t="str">
        <f t="shared" si="30"/>
        <v>document faites Collage spécial &gt; 1.2.3 Valeurs pour ne coller que le texte, sans formules.</v>
      </c>
      <c r="P51" s="49" t="str">
        <f>IF(OR(O51="",O51=0,O51="0"),"",LEFT(O51,K49+1))</f>
        <v>document faites Collage spécial &gt; 1.2.3 Valeurs pour ne coller que le texte, sans formules.</v>
      </c>
      <c r="Q51" s="159" t="str">
        <f t="shared" si="33"/>
        <v/>
      </c>
      <c r="R51" s="91"/>
      <c r="S51" s="90">
        <f>IF(LEN(TRIM(T51))&gt;0,MAX(S46:S50)+1,"")</f>
        <v>5</v>
      </c>
      <c r="T51" s="234" t="str">
        <v>document faites Collage spécial &gt; 1.2.3 Valeurs pour ne coller que le texte, sans formules.</v>
      </c>
      <c r="U51" s="248" t="str">
        <f t="shared" si="31"/>
        <v>15 mots</v>
      </c>
      <c r="V51" s="247" t="str">
        <f t="shared" si="32"/>
        <v>77 car.</v>
      </c>
      <c r="W51" s="2"/>
      <c r="X51" s="371" t="s">
        <v>506</v>
      </c>
      <c r="Y51" s="358" t="str">
        <f>Y23</f>
        <v>M MACÉDOINE DE LÉGUMES AU COULIS DE TOMATE | HORS D'ŒUVRE texture modifiée-cuidité-MACEDOINE| Auteur &gt; Annette et Jean Pierre DOMERGUES - 45000 ORLÉANS 1981</v>
      </c>
      <c r="Z51" s="358">
        <f>Z23</f>
        <v>10</v>
      </c>
      <c r="AA51" s="357" t="str">
        <f>AA23</f>
        <v>couverts</v>
      </c>
      <c r="AB51" s="356" t="str">
        <f>AB23</f>
        <v>Recette mère ►  Textures modifiées</v>
      </c>
      <c r="AC51" s="370"/>
      <c r="AD51" s="370"/>
      <c r="AE51" s="317">
        <f>ROWS(AI48:AI51)</f>
        <v>4</v>
      </c>
      <c r="AF51" s="370"/>
      <c r="AG51" s="319" t="str" cm="1">
        <f t="array" ref="AG51">SUMPRODUCT(--(AI51:AO51&lt;&gt;""), LEN(TRIM(SUBSTITUTE(AI51:AO51, CHAR(160), "")))) &amp; " Car."</f>
        <v>20 Car.</v>
      </c>
      <c r="AH51" s="274">
        <f>IF(ISBLANK(AI51),"",LARGE(AH47:AH50,1)+1)</f>
        <v>3</v>
      </c>
      <c r="AI51" s="369" t="s">
        <v>581</v>
      </c>
      <c r="AJ51" s="391"/>
      <c r="AK51" s="369"/>
      <c r="AL51" s="369"/>
      <c r="AM51" s="369"/>
      <c r="AN51" s="369"/>
      <c r="AO51" s="369"/>
      <c r="AP51" s="392" t="s">
        <v>573</v>
      </c>
      <c r="AQ51" s="633">
        <v>2.0833333333333332E-2</v>
      </c>
      <c r="AS51" s="2"/>
      <c r="AT51" s="294">
        <v>23</v>
      </c>
      <c r="AU51" s="369" t="s">
        <v>581</v>
      </c>
      <c r="AV51" s="289" t="str">
        <f t="shared" si="11"/>
        <v>Vérifier la cuisson.</v>
      </c>
      <c r="AW51" s="288" t="str" cm="1">
        <f t="array" ref="AW51">IF(BD51="","",IFERROR(_xlfn.TEXTJOIN(" • ",TRUE,_xlfn.UNIQUE(_xlfn._xlws.FILTER("⚠ "&amp;BK29:BK489,(BI29:BI489&lt;&gt;"")*ISNUMBER(SEARCH(" "&amp;BI29:BI489&amp;" "," "&amp;BD51&amp;" "))))),""))</f>
        <v/>
      </c>
      <c r="AX51" s="287" t="str">
        <f t="shared" si="20"/>
        <v>ecrevisse</v>
      </c>
      <c r="AY51" s="287" t="str">
        <f t="shared" si="21"/>
        <v>⚠ Crustacés</v>
      </c>
      <c r="AZ51" s="287" t="str">
        <f t="shared" si="22"/>
        <v>vérifier la cuisson</v>
      </c>
      <c r="BA51" s="287" t="str">
        <f t="shared" si="12"/>
        <v>verifier la cuisson</v>
      </c>
      <c r="BB51" s="287" t="str">
        <f t="shared" si="13"/>
        <v>verifier la cuisson</v>
      </c>
      <c r="BC51" s="287" t="str">
        <f t="shared" si="23"/>
        <v>verifier la cuisson</v>
      </c>
      <c r="BD51" s="287" t="str">
        <f t="shared" si="14"/>
        <v>vérifier la cuisson</v>
      </c>
      <c r="BE51" s="287" t="str">
        <f t="shared" si="24"/>
        <v>écrevisse</v>
      </c>
      <c r="BF51" s="287" t="str">
        <f t="shared" si="15"/>
        <v>ecrevisse</v>
      </c>
      <c r="BG51" s="287" t="str">
        <f t="shared" si="16"/>
        <v>ecrevisse</v>
      </c>
      <c r="BH51" s="293" t="s">
        <v>580</v>
      </c>
      <c r="BI51" s="285" t="str">
        <f t="shared" si="17"/>
        <v>écrevisse</v>
      </c>
      <c r="BJ51" s="284" t="s">
        <v>291</v>
      </c>
      <c r="BK51" s="292" t="s">
        <v>547</v>
      </c>
      <c r="BL51" s="378" t="s">
        <v>546</v>
      </c>
      <c r="BN51" s="835" t="s">
        <v>579</v>
      </c>
      <c r="BO51" s="386" t="str">
        <f>"• Colonne "&amp;SUBSTITUTE(ADDRESS(1,COLUMN(AU51),4),"1","")</f>
        <v>• Colonne AU</v>
      </c>
      <c r="BP51" s="374" t="s">
        <v>578</v>
      </c>
      <c r="BQ51" s="373"/>
      <c r="BR51" s="372"/>
      <c r="BT51" s="35"/>
      <c r="BU51" s="35"/>
      <c r="BV51" s="35"/>
      <c r="BW51" s="35"/>
      <c r="BX51" s="35"/>
      <c r="BY51" s="3">
        <v>1</v>
      </c>
    </row>
    <row r="52" spans="2:77" ht="21" customHeight="1">
      <c r="B52" s="63"/>
      <c r="C52" s="63"/>
      <c r="D52" s="63"/>
      <c r="E52" s="63"/>
      <c r="F52" s="35"/>
      <c r="G52" s="35"/>
      <c r="H52" s="35"/>
      <c r="J52" s="910"/>
      <c r="K52" s="49" t="str">
        <f>TRIM(SUBSTITUTE(SUBSTITUTE(SUBSTITUTE(SUBSTITUTE(SUBSTITUTE(SUBSTITUTE(SUBSTITUTE(SUBSTITUTE(K51,"("," "),")"," "),CHAR(34)," "),"-"," "),"_"," "),"&lt;"," "),"&gt;"," "),"="," "))</f>
        <v>Si vous récupérez du texte sur internet collez 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L52" s="49" t="str" cm="1">
        <f t="array" ref="L52">IF(ROW()=ROW(L47),K50,INDEX(M47:M60,ROW()-ROW(L47)))</f>
        <v/>
      </c>
      <c r="M52" s="89" t="str">
        <f>IF(OR(L52="",K49="",K49&lt;=0,N52=""),"",TRIM(MID(L52,LEN(N52)+1+IF(MID(L52,LEN(N52)+1,1)=" ",1,0),99999)))</f>
        <v/>
      </c>
      <c r="N52" s="49" t="str">
        <f>IF(OR(O52="",O52=0,O52="0"),"",IF(LEN(O52)&lt;=K49,O52,IF(LEN(SUBSTITUTE(P52," ",""))=K49+1,LEFT(O52,K49),LEFT(O52,FIND("§",SUBSTITUTE(P52," ","§",LEN(P52)-LEN(SUBSTITUTE(P52," ",""))))-1))))</f>
        <v/>
      </c>
      <c r="O52" s="49" t="str">
        <f t="shared" si="30"/>
        <v/>
      </c>
      <c r="P52" s="49" t="str">
        <f>IF(OR(O52="",O52=0,O52="0"),"",LEFT(O52,K49+1))</f>
        <v/>
      </c>
      <c r="Q52" s="159" t="str">
        <f t="shared" si="33"/>
        <v/>
      </c>
      <c r="R52" s="91"/>
      <c r="S52" s="90">
        <f>IF(LEN(TRIM(T52))&gt;0,MAX(S46:S51)+1,"")</f>
        <v>6</v>
      </c>
      <c r="T52" s="234" t="str">
        <v>FAITES UN ESSAIS</v>
      </c>
      <c r="U52" s="248" t="str">
        <f t="shared" si="31"/>
        <v>3 mots</v>
      </c>
      <c r="V52" s="247" t="str">
        <f t="shared" si="32"/>
        <v>14 car.</v>
      </c>
      <c r="W52" s="2"/>
      <c r="X52" s="371" t="s">
        <v>506</v>
      </c>
      <c r="Y52" s="358" t="str">
        <f>Y23</f>
        <v>M MACÉDOINE DE LÉGUMES AU COULIS DE TOMATE | HORS D'ŒUVRE texture modifiée-cuidité-MACEDOINE| Auteur &gt; Annette et Jean Pierre DOMERGUES - 45000 ORLÉANS 1981</v>
      </c>
      <c r="Z52" s="358">
        <f>Z23</f>
        <v>10</v>
      </c>
      <c r="AA52" s="357" t="str">
        <f>AA23</f>
        <v>couverts</v>
      </c>
      <c r="AB52" s="356" t="str">
        <f>AB23</f>
        <v>Recette mère ►  Textures modifiées</v>
      </c>
      <c r="AC52" s="370"/>
      <c r="AD52" s="370"/>
      <c r="AE52" s="317">
        <f>ROWS(AI48:AI52)</f>
        <v>5</v>
      </c>
      <c r="AF52" s="370"/>
      <c r="AG52" s="319" t="str" cm="1">
        <f t="array" ref="AG52">SUMPRODUCT(--(AI52:AO52&lt;&gt;""), LEN(TRIM(SUBSTITUTE(AI52:AO52, CHAR(160), "")))) &amp; " Car."</f>
        <v>86 Car.</v>
      </c>
      <c r="AH52" s="274">
        <f>IF(ISBLANK(AI52),"",LARGE(AH47:AH51,1)+1)</f>
        <v>4</v>
      </c>
      <c r="AI52" s="369" t="s">
        <v>576</v>
      </c>
      <c r="AJ52" s="369"/>
      <c r="AK52" s="369"/>
      <c r="AL52" s="369"/>
      <c r="AM52" s="369"/>
      <c r="AN52" s="369"/>
      <c r="AO52" s="369"/>
      <c r="AP52" s="390" t="s">
        <v>570</v>
      </c>
      <c r="AQ52" s="389">
        <f>AQ49+AQ50+AQ51</f>
        <v>3.4722222222222224E-2</v>
      </c>
      <c r="AS52" s="2"/>
      <c r="AT52" s="294">
        <v>24</v>
      </c>
      <c r="AU52" s="369" t="s">
        <v>576</v>
      </c>
      <c r="AV52" s="289" t="str">
        <f t="shared" si="11"/>
        <v>Refroidir rapidement dans une cellule de refroidissement jusqu'à ce que la température</v>
      </c>
      <c r="AW52" s="288" t="str" cm="1">
        <f t="array" ref="AW52">IF(BD52="","",IFERROR(_xlfn.TEXTJOIN(" • ",TRUE,_xlfn.UNIQUE(_xlfn._xlws.FILTER("⚠ "&amp;BK29:BK489,(BI29:BI489&lt;&gt;"")*ISNUMBER(SEARCH(" "&amp;BI29:BI489&amp;" "," "&amp;BD52&amp;" "))))),""))</f>
        <v/>
      </c>
      <c r="AX52" s="287" t="str">
        <f t="shared" si="20"/>
        <v>ecrevisses</v>
      </c>
      <c r="AY52" s="287" t="str">
        <f t="shared" si="21"/>
        <v>⚠ Crustacés</v>
      </c>
      <c r="AZ52" s="287" t="str">
        <f t="shared" si="22"/>
        <v>refroidir rapidement dans une cellule de refroidissement jusqu a ce que la température</v>
      </c>
      <c r="BA52" s="287" t="str">
        <f t="shared" si="12"/>
        <v>refroidir rapidement dans une cellule de refroidissement jusqu a ce que la temperature</v>
      </c>
      <c r="BB52" s="287" t="str">
        <f t="shared" si="13"/>
        <v>refroidir rapidement dans une cellule de refroidissement jusqu a ce que la temperature</v>
      </c>
      <c r="BC52" s="287" t="str">
        <f t="shared" si="23"/>
        <v>refroidir rapidement dans une cellule de refroidissement jusqu a ce que la temperature</v>
      </c>
      <c r="BD52" s="287" t="str">
        <f t="shared" si="14"/>
        <v>refroidir rapidement dans une cellule de refroidissement jusqu à ce que la température</v>
      </c>
      <c r="BE52" s="287" t="str">
        <f t="shared" si="24"/>
        <v>écrevisses</v>
      </c>
      <c r="BF52" s="287" t="str">
        <f t="shared" si="15"/>
        <v>ecrevisses</v>
      </c>
      <c r="BG52" s="287" t="str">
        <f t="shared" si="16"/>
        <v>ecrevisses</v>
      </c>
      <c r="BH52" s="293" t="s">
        <v>575</v>
      </c>
      <c r="BI52" s="285" t="str">
        <f t="shared" si="17"/>
        <v>écrevisses</v>
      </c>
      <c r="BJ52" s="284" t="s">
        <v>291</v>
      </c>
      <c r="BK52" s="292" t="s">
        <v>547</v>
      </c>
      <c r="BL52" s="378" t="s">
        <v>546</v>
      </c>
      <c r="BN52" s="835"/>
      <c r="BO52" s="386" t="str">
        <f>"• Colonne "&amp;SUBSTITUTE(ADDRESS(1,COLUMN(AZ52),4),"1","")&amp;" . "&amp;SUBSTITUTE(ADDRESS(1,COLUMN(BI52),4),"1","")</f>
        <v>• Colonne AZ . BI</v>
      </c>
      <c r="BP52" s="17" t="s">
        <v>574</v>
      </c>
      <c r="BQ52" s="2"/>
      <c r="BR52" s="38"/>
      <c r="BT52" s="35"/>
      <c r="BU52" s="35"/>
      <c r="BV52" s="35"/>
      <c r="BW52" s="35"/>
      <c r="BX52" s="35"/>
      <c r="BY52" s="3">
        <v>1</v>
      </c>
    </row>
    <row r="53" spans="2:77" ht="21" customHeight="1">
      <c r="B53" s="252" t="str">
        <f>ADDRESS(ROW(K45),COLUMN(K45),4)&amp;L45</f>
        <v>K45◄• Cellule K45 4️⃣  Si vous ne voulez pas de ponctuation saisissez un X dans cette cellule</v>
      </c>
      <c r="C53" s="63"/>
      <c r="D53" s="63"/>
      <c r="E53" s="63"/>
      <c r="F53" s="35"/>
      <c r="G53" s="35"/>
      <c r="H53" s="35"/>
      <c r="J53" s="910"/>
      <c r="K53" s="55" t="str">
        <f>TRIM(SUBSTITUTE(SUBSTITUTE(SUBSTITUTE(SUBSTITUTE(K52,"►"," "),"▼"," "),"▲"," "),"◄"," "))</f>
        <v>Si vous récupérez du texte sur internet collez le d’abord dans la colonne 1️⃣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L53" s="49" t="str" cm="1">
        <f t="array" ref="L53">IF(ROW()=ROW(L47),K50,INDEX(M47:M60,ROW()-ROW(L47)))</f>
        <v/>
      </c>
      <c r="M53" s="89" t="str">
        <f>IF(OR(L53="",K49="",K49&lt;=0,N53=""),"",TRIM(MID(L53,LEN(N53)+1+IF(MID(L53,LEN(N53)+1,1)=" ",1,0),99999)))</f>
        <v/>
      </c>
      <c r="N53" s="49" t="str">
        <f>IF(OR(O53="",O53=0,O53="0"),"",IF(LEN(O53)&lt;=K49,O53,IF(LEN(SUBSTITUTE(P53," ",""))=K49+1,LEFT(O53,K49),LEFT(O53,FIND("§",SUBSTITUTE(P53," ","§",LEN(P53)-LEN(SUBSTITUTE(P53," ",""))))-1))))</f>
        <v/>
      </c>
      <c r="O53" s="49" t="str">
        <f t="shared" si="30"/>
        <v/>
      </c>
      <c r="P53" s="49" t="str">
        <f>IF(OR(O53="",O53=0,O53="0"),"",LEFT(O53,K49+1))</f>
        <v/>
      </c>
      <c r="Q53" s="159" t="str">
        <f t="shared" si="33"/>
        <v/>
      </c>
      <c r="R53" s="91"/>
      <c r="S53" s="90">
        <f>IF(LEN(TRIM(T53))&gt;0,MAX(S46:S52)+1,"")</f>
        <v>7</v>
      </c>
      <c r="T53" s="234" t="str">
        <v>▼</v>
      </c>
      <c r="U53" s="248" t="str">
        <f t="shared" si="31"/>
        <v>1 mot</v>
      </c>
      <c r="V53" s="247" t="str">
        <f t="shared" si="32"/>
        <v>1 car.</v>
      </c>
      <c r="W53" s="2"/>
      <c r="X53" s="371" t="s">
        <v>506</v>
      </c>
      <c r="Y53" s="358" t="str">
        <f>Y23</f>
        <v>M MACÉDOINE DE LÉGUMES AU COULIS DE TOMATE | HORS D'ŒUVRE texture modifiée-cuidité-MACEDOINE| Auteur &gt; Annette et Jean Pierre DOMERGUES - 45000 ORLÉANS 1981</v>
      </c>
      <c r="Z53" s="358">
        <f>Z23</f>
        <v>10</v>
      </c>
      <c r="AA53" s="357" t="str">
        <f>AA23</f>
        <v>couverts</v>
      </c>
      <c r="AB53" s="356" t="str">
        <f>AB23</f>
        <v>Recette mère ►  Textures modifiées</v>
      </c>
      <c r="AC53" s="370"/>
      <c r="AD53" s="370"/>
      <c r="AE53" s="317">
        <f>ROWS(AI48:AI53)</f>
        <v>6</v>
      </c>
      <c r="AF53" s="370"/>
      <c r="AG53" s="319" t="str" cm="1">
        <f t="array" ref="AG53">SUMPRODUCT(--(AI53:AO53&lt;&gt;""), LEN(TRIM(SUBSTITUTE(AI53:AO53, CHAR(160), "")))) &amp; " Car."</f>
        <v>0 Car.</v>
      </c>
      <c r="AH53" s="274">
        <f>IF(ISBLANK(AI53),"",LARGE(AH47:AH52,1)+1)</f>
        <v>5</v>
      </c>
      <c r="AI53" s="369" t="s">
        <v>556</v>
      </c>
      <c r="AJ53" s="391"/>
      <c r="AK53" s="369"/>
      <c r="AL53" s="369"/>
      <c r="AM53" s="369"/>
      <c r="AN53" s="369"/>
      <c r="AO53" s="369"/>
      <c r="AP53" s="369"/>
      <c r="AQ53" s="368"/>
      <c r="AS53" s="2"/>
      <c r="AT53" s="294">
        <v>25</v>
      </c>
      <c r="AU53" s="369"/>
      <c r="AV53" s="289" t="str">
        <f t="shared" si="11"/>
        <v/>
      </c>
      <c r="AW53" s="288" t="str" cm="1">
        <f t="array" ref="AW53">IF(BD53="","",IFERROR(_xlfn.TEXTJOIN(" • ",TRUE,_xlfn.UNIQUE(_xlfn._xlws.FILTER("⚠ "&amp;BK29:BK489,(BI29:BI489&lt;&gt;"")*ISNUMBER(SEARCH(" "&amp;BI29:BI489&amp;" "," "&amp;BD53&amp;" "))))),""))</f>
        <v/>
      </c>
      <c r="AX53" s="287" t="str">
        <f t="shared" si="20"/>
        <v>gambas</v>
      </c>
      <c r="AY53" s="287" t="str">
        <f t="shared" si="21"/>
        <v>⚠ Crustacés</v>
      </c>
      <c r="AZ53" s="287" t="str">
        <f t="shared" si="22"/>
        <v/>
      </c>
      <c r="BA53" s="287" t="str">
        <f t="shared" si="12"/>
        <v/>
      </c>
      <c r="BB53" s="287" t="str">
        <f t="shared" si="13"/>
        <v/>
      </c>
      <c r="BC53" s="287" t="str">
        <f t="shared" si="23"/>
        <v/>
      </c>
      <c r="BD53" s="287" t="str">
        <f t="shared" si="14"/>
        <v/>
      </c>
      <c r="BE53" s="287" t="str">
        <f t="shared" si="24"/>
        <v>gambas</v>
      </c>
      <c r="BF53" s="287" t="str">
        <f t="shared" si="15"/>
        <v>gambas</v>
      </c>
      <c r="BG53" s="287" t="str">
        <f t="shared" si="16"/>
        <v>gambas</v>
      </c>
      <c r="BH53" s="293" t="s">
        <v>572</v>
      </c>
      <c r="BI53" s="285" t="str">
        <f t="shared" si="17"/>
        <v>gambas</v>
      </c>
      <c r="BJ53" s="284" t="s">
        <v>291</v>
      </c>
      <c r="BK53" s="292" t="s">
        <v>547</v>
      </c>
      <c r="BL53" s="378" t="s">
        <v>546</v>
      </c>
      <c r="BN53" s="835"/>
      <c r="BO53" s="386" t="str">
        <f>"• Colonne "&amp;SUBSTITUTE(ADDRESS(1,COLUMN(AW53),4),"1","")&amp;" et Cellule "&amp;ADDRESS(ROW(AU22),COLUMN(AU22),4)</f>
        <v>• Colonne AW et Cellule AU22</v>
      </c>
      <c r="BP53" s="17" t="s">
        <v>571</v>
      </c>
      <c r="BQ53" s="2"/>
      <c r="BR53" s="38"/>
      <c r="BT53" s="35"/>
      <c r="BU53" s="35"/>
      <c r="BV53" s="35"/>
      <c r="BW53" s="35"/>
      <c r="BX53" s="35"/>
      <c r="BY53" s="3">
        <v>1</v>
      </c>
    </row>
    <row r="54" spans="2:77" ht="21" customHeight="1">
      <c r="B54" s="63"/>
      <c r="C54" s="63"/>
      <c r="D54" s="63"/>
      <c r="E54" s="63"/>
      <c r="F54" s="35"/>
      <c r="G54" s="35"/>
      <c r="H54" s="35"/>
      <c r="J54" s="910"/>
      <c r="K54" s="55" t="str">
        <f>TRIM(SUBSTITUTE(SUBSTITUTE(K53,"“"," "),"”"," "))</f>
        <v>Si vous récupérez du texte sur internet collez le d’abord dans la colonne 1️⃣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L54" s="49" t="str" cm="1">
        <f t="array" ref="L54">IF(ROW()=ROW(L47),K50,INDEX(M47:M60,ROW()-ROW(L47)))</f>
        <v/>
      </c>
      <c r="M54" s="89" t="str">
        <f>IF(OR(L54="",K49="",K49&lt;=0,N54=""),"",TRIM(MID(L54,LEN(N54)+1+IF(MID(L54,LEN(N54)+1,1)=" ",1,0),99999)))</f>
        <v/>
      </c>
      <c r="N54" s="49" t="str">
        <f>IF(OR(O54="",O54=0,O54="0"),"",IF(LEN(O54)&lt;=K49,O54,IF(LEN(SUBSTITUTE(P54," ",""))=K49+1,LEFT(O54,K49),LEFT(O54,FIND("§",SUBSTITUTE(P54," ","§",LEN(P54)-LEN(SUBSTITUTE(P54," ",""))))-1))))</f>
        <v/>
      </c>
      <c r="O54" s="49" t="str">
        <f t="shared" si="30"/>
        <v/>
      </c>
      <c r="P54" s="49" t="str">
        <f>IF(OR(O54="",O54=0,O54="0"),"",LEFT(O54,K49+1))</f>
        <v/>
      </c>
      <c r="Q54" s="159" t="str">
        <f t="shared" si="33"/>
        <v/>
      </c>
      <c r="R54" s="91"/>
      <c r="S54" s="90">
        <f>IF(LEN(TRIM(T54))&gt;0,MAX(S46:S53)+1,"")</f>
        <v>8</v>
      </c>
      <c r="T54" s="234" t="str">
        <v>►collez votre texte colonne 1️⃣</v>
      </c>
      <c r="U54" s="248" t="str">
        <f t="shared" si="31"/>
        <v>5 mots</v>
      </c>
      <c r="V54" s="247" t="str">
        <f t="shared" si="32"/>
        <v>27 car.</v>
      </c>
      <c r="W54" s="2"/>
      <c r="X54" s="371" t="s">
        <v>506</v>
      </c>
      <c r="Y54" s="358" t="str">
        <f>Y23</f>
        <v>M MACÉDOINE DE LÉGUMES AU COULIS DE TOMATE | HORS D'ŒUVRE texture modifiée-cuidité-MACEDOINE| Auteur &gt; Annette et Jean Pierre DOMERGUES - 45000 ORLÉANS 1981</v>
      </c>
      <c r="Z54" s="358">
        <f>Z23</f>
        <v>10</v>
      </c>
      <c r="AA54" s="357" t="str">
        <f>AA23</f>
        <v>couverts</v>
      </c>
      <c r="AB54" s="356" t="str">
        <f>AB23</f>
        <v>Recette mère ►  Textures modifiées</v>
      </c>
      <c r="AC54" s="370"/>
      <c r="AD54" s="370"/>
      <c r="AE54" s="317">
        <f>ROWS(AI48:AI54)</f>
        <v>7</v>
      </c>
      <c r="AF54" s="370"/>
      <c r="AG54" s="319" t="str" cm="1">
        <f t="array" ref="AG54">SUMPRODUCT(--(AI54:AO54&lt;&gt;""), LEN(TRIM(SUBSTITUTE(AI54:AO54, CHAR(160), "")))) &amp; " Car."</f>
        <v>64 Car.</v>
      </c>
      <c r="AH54" s="274">
        <f>IF(ISBLANK(AI54),"",LARGE(AH47:AH53,1)+1)</f>
        <v>6</v>
      </c>
      <c r="AI54" s="369" t="s">
        <v>569</v>
      </c>
      <c r="AJ54" s="369"/>
      <c r="AK54" s="369"/>
      <c r="AL54" s="369"/>
      <c r="AM54" s="369"/>
      <c r="AN54" s="369"/>
      <c r="AO54" s="369"/>
      <c r="AP54" s="369"/>
      <c r="AQ54" s="368"/>
      <c r="AS54" s="2"/>
      <c r="AT54" s="294">
        <v>26</v>
      </c>
      <c r="AU54" s="369" t="s">
        <v>569</v>
      </c>
      <c r="AV54" s="289" t="str">
        <f t="shared" si="11"/>
        <v>Faire fondre la gélatine en poudre avec un peu d'eau à feu doux.</v>
      </c>
      <c r="AW54" s="288" t="str" cm="1">
        <f t="array" ref="AW54">IF(BD54="","",IFERROR(_xlfn.TEXTJOIN(" • ",TRUE,_xlfn.UNIQUE(_xlfn._xlws.FILTER("⚠ "&amp;BK29:BK489,(BI29:BI489&lt;&gt;"")*ISNUMBER(SEARCH(" "&amp;BI29:BI489&amp;" "," "&amp;BD54&amp;" "))))),""))</f>
        <v/>
      </c>
      <c r="AX54" s="287" t="str">
        <f t="shared" si="20"/>
        <v>homard</v>
      </c>
      <c r="AY54" s="287" t="str">
        <f t="shared" si="21"/>
        <v>⚠ Crustacés</v>
      </c>
      <c r="AZ54" s="287" t="str">
        <f t="shared" si="22"/>
        <v>faire fondre la gélatine en poudre avec un peu d eau a feu doux</v>
      </c>
      <c r="BA54" s="287" t="str">
        <f t="shared" si="12"/>
        <v>faire fondre la gelatine en poudre avec un peu d eau a feu doux</v>
      </c>
      <c r="BB54" s="287" t="str">
        <f t="shared" si="13"/>
        <v>faire fondre la gelatine en poudre avec un peu d eau a feu doux</v>
      </c>
      <c r="BC54" s="287" t="str">
        <f t="shared" si="23"/>
        <v>faire fondre la gelatine en poudre avec un peu d eau a feu doux</v>
      </c>
      <c r="BD54" s="287" t="str">
        <f t="shared" si="14"/>
        <v>faire fondre la gélatine en poudre avec un peu d eau à feu doux</v>
      </c>
      <c r="BE54" s="287" t="str">
        <f t="shared" si="24"/>
        <v>homard</v>
      </c>
      <c r="BF54" s="287" t="str">
        <f t="shared" si="15"/>
        <v>homard</v>
      </c>
      <c r="BG54" s="287" t="str">
        <f t="shared" si="16"/>
        <v>homard</v>
      </c>
      <c r="BH54" s="293" t="s">
        <v>568</v>
      </c>
      <c r="BI54" s="285" t="str">
        <f t="shared" si="17"/>
        <v>homard</v>
      </c>
      <c r="BJ54" s="284" t="s">
        <v>291</v>
      </c>
      <c r="BK54" s="292" t="s">
        <v>547</v>
      </c>
      <c r="BL54" s="378" t="s">
        <v>546</v>
      </c>
      <c r="BM54" s="383"/>
      <c r="BN54" s="835"/>
      <c r="BO54" s="386" t="str">
        <f>"• Pour copier vers une fiche recette ; colonne "&amp;SUBSTITUTE(ADDRESS(1,COLUMN(AV54),4),"1","")&amp;" copiez"&amp;"   puis Collage spécial → Valeurs. Dans votre document"</f>
        <v>• Pour copier vers une fiche recette ; colonne AV copiez   puis Collage spécial → Valeurs. Dans votre document</v>
      </c>
      <c r="BP54" s="17"/>
      <c r="BQ54" s="2"/>
      <c r="BR54" s="38"/>
      <c r="BT54" s="35"/>
      <c r="BU54" s="35"/>
      <c r="BV54" s="35"/>
      <c r="BW54" s="35"/>
      <c r="BX54" s="35"/>
      <c r="BY54" s="3">
        <v>1</v>
      </c>
    </row>
    <row r="55" spans="2:77" ht="21" customHeight="1">
      <c r="B55" s="253" t="s">
        <v>100</v>
      </c>
      <c r="C55" s="63"/>
      <c r="D55" s="63"/>
      <c r="E55" s="63"/>
      <c r="F55" s="63"/>
      <c r="G55" s="63"/>
      <c r="H55" s="63"/>
      <c r="J55" s="910"/>
      <c r="K55" s="55"/>
      <c r="L55" s="49" t="str" cm="1">
        <f t="array" ref="L55">IF(ROW()=ROW(L47),K50,INDEX(M47:M60,ROW()-ROW(L47)))</f>
        <v/>
      </c>
      <c r="M55" s="89" t="str">
        <f>IF(OR(L55="",K49="",K49&lt;=0,N55=""),"",TRIM(MID(L55,LEN(N55)+1+IF(MID(L55,LEN(N55)+1,1)=" ",1,0),99999)))</f>
        <v/>
      </c>
      <c r="N55" s="49" t="str">
        <f>IF(OR(O55="",O55=0,O55="0"),"",IF(LEN(O55)&lt;=K49,O55,IF(LEN(SUBSTITUTE(P55," ",""))=K49+1,LEFT(O55,K49),LEFT(O55,FIND("§",SUBSTITUTE(P55," ","§",LEN(P55)-LEN(SUBSTITUTE(P55," ",""))))-1))))</f>
        <v/>
      </c>
      <c r="O55" s="49" t="str">
        <f t="shared" si="30"/>
        <v/>
      </c>
      <c r="P55" s="49" t="str">
        <f>IF(OR(O55="",O55=0,O55="0"),"",LEFT(O55,K49+1))</f>
        <v/>
      </c>
      <c r="Q55" s="159" t="str">
        <f t="shared" si="33"/>
        <v/>
      </c>
      <c r="R55" s="91"/>
      <c r="S55" s="90" t="str">
        <f>IF(LEN(TRIM(T55))&gt;0,MAX(S46:S54)+1,"")</f>
        <v/>
      </c>
      <c r="T55" s="234"/>
      <c r="U55" s="248" t="str">
        <f t="shared" si="31"/>
        <v/>
      </c>
      <c r="V55" s="247" t="str">
        <f t="shared" si="32"/>
        <v/>
      </c>
      <c r="W55" s="2"/>
      <c r="X55" s="371" t="s">
        <v>506</v>
      </c>
      <c r="Y55" s="358" t="str">
        <f>Y23</f>
        <v>M MACÉDOINE DE LÉGUMES AU COULIS DE TOMATE | HORS D'ŒUVRE texture modifiée-cuidité-MACEDOINE| Auteur &gt; Annette et Jean Pierre DOMERGUES - 45000 ORLÉANS 1981</v>
      </c>
      <c r="Z55" s="358">
        <f>Z23</f>
        <v>10</v>
      </c>
      <c r="AA55" s="357" t="str">
        <f>AA23</f>
        <v>couverts</v>
      </c>
      <c r="AB55" s="356" t="str">
        <f>AB23</f>
        <v>Recette mère ►  Textures modifiées</v>
      </c>
      <c r="AC55" s="370"/>
      <c r="AD55" s="370"/>
      <c r="AE55" s="317">
        <f>ROWS(AI48:AI55)</f>
        <v>8</v>
      </c>
      <c r="AF55" s="370"/>
      <c r="AG55" s="319" t="str" cm="1">
        <f t="array" ref="AG55">SUMPRODUCT(--(AI55:AO55&lt;&gt;""), LEN(TRIM(SUBSTITUTE(AI55:AO55, CHAR(160), "")))) &amp; " Car."</f>
        <v>81 Car.</v>
      </c>
      <c r="AH55" s="274">
        <f>IF(ISBLANK(AI55),"",LARGE(AH47:AH54,1)+1)</f>
        <v>7</v>
      </c>
      <c r="AI55" s="369" t="s">
        <v>567</v>
      </c>
      <c r="AJ55" s="369"/>
      <c r="AK55" s="369"/>
      <c r="AL55" s="369"/>
      <c r="AM55" s="369"/>
      <c r="AN55" s="369"/>
      <c r="AO55" s="369"/>
      <c r="AP55" s="369"/>
      <c r="AQ55" s="368"/>
      <c r="AS55" s="2"/>
      <c r="AT55" s="294">
        <v>27</v>
      </c>
      <c r="AU55" s="369" t="s">
        <v>566</v>
      </c>
      <c r="AV55" s="289" t="str">
        <f t="shared" si="11"/>
        <v>Mélanger la macédoine, le fromage blanc et la gélatine fondue dans un mixeur. * *</v>
      </c>
      <c r="AW55" s="288" t="str" cm="1">
        <f t="array" ref="AW55">IF(BD55="","",IFERROR(_xlfn.TEXTJOIN(" • ",TRUE,_xlfn.UNIQUE(_xlfn._xlws.FILTER("⚠ "&amp;BK29:BK489,(BI29:BI489&lt;&gt;"")*ISNUMBER(SEARCH(" "&amp;BI29:BI489&amp;" "," "&amp;BD55&amp;" "))))),""))</f>
        <v>⚠ Lait</v>
      </c>
      <c r="AX55" s="287" t="str">
        <f t="shared" si="20"/>
        <v>krill</v>
      </c>
      <c r="AY55" s="287" t="str">
        <f t="shared" si="21"/>
        <v>⚠ Crustacés</v>
      </c>
      <c r="AZ55" s="287" t="str">
        <f t="shared" si="22"/>
        <v>mélanger la macédoine le fromage blanc et la gélatine fondue dans un mixeur *</v>
      </c>
      <c r="BA55" s="287" t="str">
        <f t="shared" si="12"/>
        <v>melanger la macedoine le fromage blanc et la gelatine fondue dans un mixeur *</v>
      </c>
      <c r="BB55" s="287" t="str">
        <f t="shared" si="13"/>
        <v>melanger la macedoine le fromage blanc et la gelatine fondue dans un mixeur *</v>
      </c>
      <c r="BC55" s="287" t="str">
        <f t="shared" si="23"/>
        <v>melanger la macedoine le fromage blanc et la gelatine fondue dans un mixeur *</v>
      </c>
      <c r="BD55" s="287" t="str">
        <f t="shared" si="14"/>
        <v>mélanger la macédoine le fromage blanc et la gélatine fondue dans un mixeur *</v>
      </c>
      <c r="BE55" s="287" t="str">
        <f t="shared" si="24"/>
        <v>krill</v>
      </c>
      <c r="BF55" s="287" t="str">
        <f t="shared" si="15"/>
        <v>krill</v>
      </c>
      <c r="BG55" s="287" t="str">
        <f t="shared" si="16"/>
        <v>krill</v>
      </c>
      <c r="BH55" s="293" t="s">
        <v>565</v>
      </c>
      <c r="BI55" s="285" t="str">
        <f t="shared" si="17"/>
        <v>krill</v>
      </c>
      <c r="BJ55" s="284" t="s">
        <v>291</v>
      </c>
      <c r="BK55" s="292" t="s">
        <v>547</v>
      </c>
      <c r="BL55" s="378" t="s">
        <v>546</v>
      </c>
      <c r="BN55" s="848" t="s">
        <v>564</v>
      </c>
      <c r="BO55" s="388" t="str">
        <f>"• Colonne "&amp;SUBSTITUTE(ADDRESS(1,COLUMN(BH55),4),"1","")&amp;" . "&amp;SUBSTITUTE(ADDRESS(1,COLUMN(BK55),4),"1","")&amp;" . "&amp;SUBSTITUTE(ADDRESS(1,COLUMN(BL55),4),"1","")</f>
        <v>• Colonne BH . BK . BL</v>
      </c>
      <c r="BP55" s="381" t="s">
        <v>563</v>
      </c>
      <c r="BQ55" s="380"/>
      <c r="BR55" s="387"/>
      <c r="BT55" s="35"/>
      <c r="BU55" s="35"/>
      <c r="BV55" s="35"/>
      <c r="BW55" s="35"/>
      <c r="BX55" s="35"/>
      <c r="BY55" s="3">
        <v>1</v>
      </c>
    </row>
    <row r="56" spans="2:77" ht="21" customHeight="1">
      <c r="B56" s="73" t="str">
        <f>"Copiez le texte ajusté colonne "&amp;ADDRESS(ROW(T46),COLUMN(T46),4)</f>
        <v>Copiez le texte ajusté colonne T46</v>
      </c>
      <c r="C56" s="63"/>
      <c r="D56" s="63"/>
      <c r="E56" s="63"/>
      <c r="F56" s="63"/>
      <c r="G56" s="63"/>
      <c r="H56" s="63"/>
      <c r="J56" s="910"/>
      <c r="K56" s="55"/>
      <c r="L56" s="49" t="str" cm="1">
        <f t="array" ref="L56">IF(ROW()=ROW(L47),K50,INDEX(M47:M60,ROW()-ROW(L47)))</f>
        <v/>
      </c>
      <c r="M56" s="89" t="str">
        <f>IF(OR(L56="",K49="",K49&lt;=0,N56=""),"",TRIM(MID(L56,LEN(N56)+1+IF(MID(L56,LEN(N56)+1,1)=" ",1,0),99999)))</f>
        <v/>
      </c>
      <c r="N56" s="49" t="str">
        <f>IF(OR(O56="",O56=0,O56="0"),"",IF(LEN(O56)&lt;=K49,O56,IF(LEN(SUBSTITUTE(P56," ",""))=K49+1,LEFT(O56,K49),LEFT(O56,FIND("§",SUBSTITUTE(P56," ","§",LEN(P56)-LEN(SUBSTITUTE(P56," ",""))))-1))))</f>
        <v/>
      </c>
      <c r="O56" s="49" t="str">
        <f t="shared" si="30"/>
        <v/>
      </c>
      <c r="P56" s="49" t="str">
        <f>IF(OR(O56="",O56=0,O56="0"),"",LEFT(O56,K49+1))</f>
        <v/>
      </c>
      <c r="Q56" s="159" t="str">
        <f t="shared" si="33"/>
        <v/>
      </c>
      <c r="R56" s="91"/>
      <c r="S56" s="90" t="str">
        <f>IF(LEN(TRIM(T56))&gt;0,MAX(S46:S55)+1,"")</f>
        <v/>
      </c>
      <c r="T56" s="234"/>
      <c r="U56" s="248" t="str">
        <f t="shared" si="31"/>
        <v/>
      </c>
      <c r="V56" s="247" t="str">
        <f t="shared" si="32"/>
        <v/>
      </c>
      <c r="W56" s="2"/>
      <c r="X56" s="371" t="s">
        <v>506</v>
      </c>
      <c r="Y56" s="358" t="str">
        <f>Y23</f>
        <v>M MACÉDOINE DE LÉGUMES AU COULIS DE TOMATE | HORS D'ŒUVRE texture modifiée-cuidité-MACEDOINE| Auteur &gt; Annette et Jean Pierre DOMERGUES - 45000 ORLÉANS 1981</v>
      </c>
      <c r="Z56" s="358">
        <f>Z23</f>
        <v>10</v>
      </c>
      <c r="AA56" s="357" t="str">
        <f>AA23</f>
        <v>couverts</v>
      </c>
      <c r="AB56" s="356" t="str">
        <f>AB23</f>
        <v>Recette mère ►  Textures modifiées</v>
      </c>
      <c r="AC56" s="370"/>
      <c r="AD56" s="370"/>
      <c r="AE56" s="317">
        <f>ROWS(AI48:AI56)</f>
        <v>9</v>
      </c>
      <c r="AF56" s="370"/>
      <c r="AG56" s="319" t="str" cm="1">
        <f t="array" ref="AG56">SUMPRODUCT(--(AI56:AO56&lt;&gt;""), LEN(TRIM(SUBSTITUTE(AI56:AO56, CHAR(160), "")))) &amp; " Car."</f>
        <v>44 Car.</v>
      </c>
      <c r="AH56" s="274">
        <f>IF(ISBLANK(AI56),"",LARGE(AH47:AH55,1)+1)</f>
        <v>8</v>
      </c>
      <c r="AI56" s="369" t="s">
        <v>562</v>
      </c>
      <c r="AJ56" s="369"/>
      <c r="AK56" s="369"/>
      <c r="AL56" s="369"/>
      <c r="AM56" s="369"/>
      <c r="AN56" s="369"/>
      <c r="AO56" s="369"/>
      <c r="AP56" s="369"/>
      <c r="AQ56" s="368"/>
      <c r="AS56" s="2"/>
      <c r="AT56" s="294">
        <v>28</v>
      </c>
      <c r="AU56" s="369" t="s">
        <v>562</v>
      </c>
      <c r="AV56" s="289" t="str">
        <f t="shared" si="11"/>
        <v>Verser le mélange dans des petits ramequins.</v>
      </c>
      <c r="AW56" s="288" t="str" cm="1">
        <f t="array" ref="AW56">IF(BD56="","",IFERROR(_xlfn.TEXTJOIN(" • ",TRUE,_xlfn.UNIQUE(_xlfn._xlws.FILTER("⚠ "&amp;BK29:BK489,(BI29:BI489&lt;&gt;"")*ISNUMBER(SEARCH(" "&amp;BI29:BI489&amp;" "," "&amp;BD56&amp;" "))))),""))</f>
        <v/>
      </c>
      <c r="AX56" s="287" t="str">
        <f t="shared" si="20"/>
        <v>langoustine</v>
      </c>
      <c r="AY56" s="287" t="str">
        <f t="shared" si="21"/>
        <v>⚠ Crustacés</v>
      </c>
      <c r="AZ56" s="287" t="str">
        <f t="shared" si="22"/>
        <v>verser le mélange dans des petits ramequins</v>
      </c>
      <c r="BA56" s="287" t="str">
        <f t="shared" si="12"/>
        <v>verser le melange dans des petits ramequins</v>
      </c>
      <c r="BB56" s="287" t="str">
        <f t="shared" si="13"/>
        <v>verser le melange dans des petits ramequins</v>
      </c>
      <c r="BC56" s="287" t="str">
        <f t="shared" si="23"/>
        <v>verser le melange dans des petits ramequins</v>
      </c>
      <c r="BD56" s="287" t="str">
        <f t="shared" si="14"/>
        <v>verser le mélange dans des petits ramequins</v>
      </c>
      <c r="BE56" s="287" t="str">
        <f t="shared" si="24"/>
        <v>langoustine</v>
      </c>
      <c r="BF56" s="287" t="str">
        <f t="shared" si="15"/>
        <v>langoustine</v>
      </c>
      <c r="BG56" s="287" t="str">
        <f t="shared" si="16"/>
        <v>langoustine</v>
      </c>
      <c r="BH56" s="293" t="s">
        <v>561</v>
      </c>
      <c r="BI56" s="285" t="str">
        <f t="shared" si="17"/>
        <v>langoustine</v>
      </c>
      <c r="BJ56" s="284" t="s">
        <v>291</v>
      </c>
      <c r="BK56" s="292" t="s">
        <v>547</v>
      </c>
      <c r="BL56" s="378" t="s">
        <v>546</v>
      </c>
      <c r="BN56" s="835"/>
      <c r="BO56" s="386" t="str">
        <f>"• Colonne "&amp;SUBSTITUTE(ADDRESS(1,COLUMN(AU56),4),"1","")</f>
        <v>• Colonne AU</v>
      </c>
      <c r="BP56" s="17" t="s">
        <v>560</v>
      </c>
      <c r="BQ56" s="2"/>
      <c r="BR56" s="38"/>
      <c r="BT56" s="35"/>
      <c r="BU56" s="35"/>
      <c r="BV56" s="35"/>
      <c r="BW56" s="35"/>
      <c r="BX56" s="35"/>
      <c r="BY56" s="3">
        <v>1</v>
      </c>
    </row>
    <row r="57" spans="2:77" ht="21" customHeight="1">
      <c r="B57" s="96" t="s">
        <v>101</v>
      </c>
      <c r="C57" s="63"/>
      <c r="D57" s="63"/>
      <c r="E57" s="63"/>
      <c r="F57" s="63"/>
      <c r="G57" s="63"/>
      <c r="H57" s="63"/>
      <c r="J57" s="910"/>
      <c r="K57" s="55"/>
      <c r="L57" s="49" t="str" cm="1">
        <f t="array" ref="L57">IF(ROW()=ROW(L47),K50,INDEX(M47:M60,ROW()-ROW(L47)))</f>
        <v/>
      </c>
      <c r="M57" s="89" t="str">
        <f>IF(OR(L57="",K49="",K49&lt;=0,N57=""),"",TRIM(MID(L57,LEN(N57)+1+IF(MID(L57,LEN(N57)+1,1)=" ",1,0),99999)))</f>
        <v/>
      </c>
      <c r="N57" s="49" t="str">
        <f>IF(OR(O57="",O57=0,O57="0"),"",IF(LEN(O57)&lt;=K49,O57,IF(LEN(SUBSTITUTE(P57," ",""))=K49+1,LEFT(O57,K49),LEFT(O57,FIND("§",SUBSTITUTE(P57," ","§",LEN(P57)-LEN(SUBSTITUTE(P57," ",""))))-1))))</f>
        <v/>
      </c>
      <c r="O57" s="49" t="str">
        <f t="shared" si="30"/>
        <v/>
      </c>
      <c r="P57" s="49" t="str">
        <f>IF(OR(O57="",O57=0,O57="0"),"",LEFT(O57,K49+1))</f>
        <v/>
      </c>
      <c r="Q57" s="159" t="str">
        <f t="shared" si="33"/>
        <v/>
      </c>
      <c r="R57" s="91"/>
      <c r="S57" s="90" t="str">
        <f>IF(LEN(TRIM(T57))&gt;0,MAX(S46:S56)+1,"")</f>
        <v/>
      </c>
      <c r="T57" s="234"/>
      <c r="U57" s="248" t="str">
        <f t="shared" si="31"/>
        <v/>
      </c>
      <c r="V57" s="247" t="str">
        <f t="shared" si="32"/>
        <v/>
      </c>
      <c r="W57" s="2"/>
      <c r="X57" s="371" t="s">
        <v>506</v>
      </c>
      <c r="Y57" s="358" t="str">
        <f>Y23</f>
        <v>M MACÉDOINE DE LÉGUMES AU COULIS DE TOMATE | HORS D'ŒUVRE texture modifiée-cuidité-MACEDOINE| Auteur &gt; Annette et Jean Pierre DOMERGUES - 45000 ORLÉANS 1981</v>
      </c>
      <c r="Z57" s="358">
        <f>Z23</f>
        <v>10</v>
      </c>
      <c r="AA57" s="357" t="str">
        <f>AA23</f>
        <v>couverts</v>
      </c>
      <c r="AB57" s="356" t="str">
        <f>AB23</f>
        <v>Recette mère ►  Textures modifiées</v>
      </c>
      <c r="AC57" s="370"/>
      <c r="AD57" s="370"/>
      <c r="AE57" s="317">
        <f>ROWS(AI48:AI57)</f>
        <v>10</v>
      </c>
      <c r="AF57" s="370"/>
      <c r="AG57" s="319" t="str" cm="1">
        <f t="array" ref="AG57">SUMPRODUCT(--(AI57:AO57&lt;&gt;""), LEN(TRIM(SUBSTITUTE(AI57:AO57, CHAR(160), "")))) &amp; " Car."</f>
        <v>52 Car.</v>
      </c>
      <c r="AH57" s="274">
        <f>IF(ISBLANK(AI57),"",LARGE(AH47:AH56,1)+1)</f>
        <v>9</v>
      </c>
      <c r="AI57" s="369" t="s">
        <v>559</v>
      </c>
      <c r="AJ57" s="369"/>
      <c r="AK57" s="369"/>
      <c r="AL57" s="369"/>
      <c r="AM57" s="369"/>
      <c r="AN57" s="369"/>
      <c r="AO57" s="369"/>
      <c r="AP57" s="369"/>
      <c r="AQ57" s="368"/>
      <c r="AS57" s="2"/>
      <c r="AT57" s="294">
        <v>29</v>
      </c>
      <c r="AU57" s="369" t="s">
        <v>559</v>
      </c>
      <c r="AV57" s="289" t="str">
        <f t="shared" si="11"/>
        <v>Filmer les ramequins et les mettre au réfrigérateur.</v>
      </c>
      <c r="AW57" s="288" t="str" cm="1">
        <f t="array" ref="AW57">IF(BD57="","",IFERROR(_xlfn.TEXTJOIN(" • ",TRUE,_xlfn.UNIQUE(_xlfn._xlws.FILTER("⚠ "&amp;BK29:BK489,(BI29:BI489&lt;&gt;"")*ISNUMBER(SEARCH(" "&amp;BI29:BI489&amp;" "," "&amp;BD57&amp;" "))))),""))</f>
        <v/>
      </c>
      <c r="AX57" s="287" t="str">
        <f t="shared" si="20"/>
        <v>langoustines</v>
      </c>
      <c r="AY57" s="287" t="str">
        <f t="shared" si="21"/>
        <v>⚠ Crustacés</v>
      </c>
      <c r="AZ57" s="287" t="str">
        <f t="shared" si="22"/>
        <v>filmer les ramequins et les mettre au réfrigérateur</v>
      </c>
      <c r="BA57" s="287" t="str">
        <f t="shared" si="12"/>
        <v>filmer les ramequins et les mettre au refrigerateur</v>
      </c>
      <c r="BB57" s="287" t="str">
        <f t="shared" si="13"/>
        <v>filmer les ramequins et les mettre au refrigerateur</v>
      </c>
      <c r="BC57" s="287" t="str">
        <f t="shared" si="23"/>
        <v>filmer les ramequins et les mettre au refrigerateur</v>
      </c>
      <c r="BD57" s="287" t="str">
        <f t="shared" si="14"/>
        <v>filmer les ramequins et les mettre au réfrigérateur</v>
      </c>
      <c r="BE57" s="287" t="str">
        <f t="shared" si="24"/>
        <v>langoustines</v>
      </c>
      <c r="BF57" s="287" t="str">
        <f t="shared" si="15"/>
        <v>langoustines</v>
      </c>
      <c r="BG57" s="287" t="str">
        <f t="shared" si="16"/>
        <v>langoustines</v>
      </c>
      <c r="BH57" s="293" t="s">
        <v>558</v>
      </c>
      <c r="BI57" s="285" t="str">
        <f t="shared" si="17"/>
        <v>langoustines</v>
      </c>
      <c r="BJ57" s="284" t="s">
        <v>291</v>
      </c>
      <c r="BK57" s="292" t="s">
        <v>547</v>
      </c>
      <c r="BL57" s="378" t="s">
        <v>546</v>
      </c>
      <c r="BN57" s="835"/>
      <c r="BO57" s="386" t="str">
        <f>"• Colonne "&amp;SUBSTITUTE(ADDRESS(1,COLUMN(AV57),4),"1","")</f>
        <v>• Colonne AV</v>
      </c>
      <c r="BP57" s="17" t="s">
        <v>557</v>
      </c>
      <c r="BQ57" s="2"/>
      <c r="BR57" s="38"/>
      <c r="BT57" s="35"/>
      <c r="BU57" s="35"/>
      <c r="BV57" s="35"/>
      <c r="BW57" s="35"/>
      <c r="BX57" s="35"/>
      <c r="BY57" s="3">
        <v>1</v>
      </c>
    </row>
    <row r="58" spans="2:77" ht="21" customHeight="1">
      <c r="B58" s="73" t="s">
        <v>102</v>
      </c>
      <c r="C58" s="63"/>
      <c r="D58" s="63"/>
      <c r="E58" s="63"/>
      <c r="F58" s="63"/>
      <c r="G58" s="63"/>
      <c r="H58" s="63"/>
      <c r="J58" s="910"/>
      <c r="K58" s="55"/>
      <c r="L58" s="49" t="str" cm="1">
        <f t="array" ref="L58">IF(ROW()=ROW(L47),K50,INDEX(M47:M60,ROW()-ROW(L47)))</f>
        <v/>
      </c>
      <c r="M58" s="89" t="str">
        <f>IF(OR(L58="",K49="",K49&lt;=0,N58=""),"",TRIM(MID(L58,LEN(N58)+1+IF(MID(L58,LEN(N58)+1,1)=" ",1,0),99999)))</f>
        <v/>
      </c>
      <c r="N58" s="49" t="str">
        <f>IF(OR(O58="",O58=0,O58="0"),"",IF(LEN(O58)&lt;=K49,O58,IF(LEN(SUBSTITUTE(P58," ",""))=K49+1,LEFT(O58,K49),LEFT(O58,FIND("§",SUBSTITUTE(P58," ","§",LEN(P58)-LEN(SUBSTITUTE(P58," ",""))))-1))))</f>
        <v/>
      </c>
      <c r="O58" s="49" t="str">
        <f t="shared" si="30"/>
        <v/>
      </c>
      <c r="P58" s="49" t="str">
        <f>IF(OR(O58="",O58=0,O58="0"),"",LEFT(O58,K49+1))</f>
        <v/>
      </c>
      <c r="Q58" s="159" t="str">
        <f t="shared" si="33"/>
        <v/>
      </c>
      <c r="R58" s="91"/>
      <c r="S58" s="90" t="str">
        <f>IF(LEN(TRIM(T58))&gt;0,MAX(S46:S57)+1,"")</f>
        <v/>
      </c>
      <c r="T58" s="234"/>
      <c r="U58" s="248" t="str">
        <f t="shared" si="31"/>
        <v/>
      </c>
      <c r="V58" s="247" t="str">
        <f t="shared" si="32"/>
        <v/>
      </c>
      <c r="W58" s="2"/>
      <c r="X58" s="371" t="s">
        <v>506</v>
      </c>
      <c r="Y58" s="358" t="str">
        <f>Y23</f>
        <v>M MACÉDOINE DE LÉGUMES AU COULIS DE TOMATE | HORS D'ŒUVRE texture modifiée-cuidité-MACEDOINE| Auteur &gt; Annette et Jean Pierre DOMERGUES - 45000 ORLÉANS 1981</v>
      </c>
      <c r="Z58" s="385">
        <f>Z23</f>
        <v>10</v>
      </c>
      <c r="AA58" s="357" t="str">
        <f>AA23</f>
        <v>couverts</v>
      </c>
      <c r="AB58" s="356" t="str">
        <f>AB23</f>
        <v>Recette mère ►  Textures modifiées</v>
      </c>
      <c r="AC58" s="370"/>
      <c r="AD58" s="370"/>
      <c r="AE58" s="317">
        <f>ROWS(AI48:AI58)</f>
        <v>11</v>
      </c>
      <c r="AF58" s="370"/>
      <c r="AG58" s="319" t="str" cm="1">
        <f t="array" ref="AG58">SUMPRODUCT(--(AI58:AO58&lt;&gt;""), LEN(TRIM(SUBSTITUTE(AI58:AO58, CHAR(160), "")))) &amp; " Car."</f>
        <v>0 Car.</v>
      </c>
      <c r="AH58" s="274">
        <f>IF(ISBLANK(AI58),"",LARGE(AH47:AH57,1)+1)</f>
        <v>10</v>
      </c>
      <c r="AI58" s="369" t="s">
        <v>556</v>
      </c>
      <c r="AJ58" s="369"/>
      <c r="AK58" s="369"/>
      <c r="AL58" s="369"/>
      <c r="AM58" s="369"/>
      <c r="AN58" s="369"/>
      <c r="AO58" s="369"/>
      <c r="AP58" s="369"/>
      <c r="AQ58" s="368"/>
      <c r="AS58" s="2"/>
      <c r="AT58" s="294">
        <v>30</v>
      </c>
      <c r="AU58" s="369"/>
      <c r="AV58" s="289" t="str">
        <f t="shared" si="11"/>
        <v/>
      </c>
      <c r="AW58" s="288" t="str" cm="1">
        <f t="array" ref="AW58">IF(BD58="","",IFERROR(_xlfn.TEXTJOIN(" • ",TRUE,_xlfn.UNIQUE(_xlfn._xlws.FILTER("⚠ "&amp;BK29:BK489,(BI29:BI489&lt;&gt;"")*ISNUMBER(SEARCH(" "&amp;BI29:BI489&amp;" "," "&amp;BD58&amp;" "))))),""))</f>
        <v/>
      </c>
      <c r="AX58" s="287" t="str">
        <f t="shared" si="20"/>
        <v>lobster</v>
      </c>
      <c r="AY58" s="287" t="str">
        <f t="shared" si="21"/>
        <v>⚠ Crustacés</v>
      </c>
      <c r="AZ58" s="287" t="str">
        <f t="shared" si="22"/>
        <v/>
      </c>
      <c r="BA58" s="287" t="str">
        <f t="shared" si="12"/>
        <v/>
      </c>
      <c r="BB58" s="287" t="str">
        <f t="shared" si="13"/>
        <v/>
      </c>
      <c r="BC58" s="287" t="str">
        <f t="shared" si="23"/>
        <v/>
      </c>
      <c r="BD58" s="287" t="str">
        <f t="shared" si="14"/>
        <v/>
      </c>
      <c r="BE58" s="287" t="str">
        <f t="shared" si="24"/>
        <v>lobster</v>
      </c>
      <c r="BF58" s="287" t="str">
        <f t="shared" si="15"/>
        <v>lobster</v>
      </c>
      <c r="BG58" s="287" t="str">
        <f t="shared" si="16"/>
        <v>lobster</v>
      </c>
      <c r="BH58" s="293" t="s">
        <v>555</v>
      </c>
      <c r="BI58" s="285" t="str">
        <f t="shared" si="17"/>
        <v>lobster</v>
      </c>
      <c r="BJ58" s="284" t="s">
        <v>291</v>
      </c>
      <c r="BK58" s="292" t="s">
        <v>547</v>
      </c>
      <c r="BL58" s="378" t="s">
        <v>546</v>
      </c>
      <c r="BN58" s="849"/>
      <c r="BO58" s="384" t="str">
        <f>"• Colonne "&amp;SUBSTITUTE(ADDRESS(1,COLUMN(BH58),4),"1","")</f>
        <v>• Colonne BH</v>
      </c>
      <c r="BP58" s="383" t="s">
        <v>554</v>
      </c>
      <c r="BQ58" s="377"/>
      <c r="BR58" s="382"/>
      <c r="BT58" s="35"/>
      <c r="BU58" s="35"/>
      <c r="BV58" s="35"/>
      <c r="BW58" s="35"/>
      <c r="BX58" s="35"/>
      <c r="BY58" s="3">
        <v>1</v>
      </c>
    </row>
    <row r="59" spans="2:77" ht="21" customHeight="1">
      <c r="B59" s="73" t="s">
        <v>103</v>
      </c>
      <c r="C59" s="63"/>
      <c r="D59" s="63"/>
      <c r="E59" s="63"/>
      <c r="F59" s="63"/>
      <c r="G59" s="63"/>
      <c r="H59" s="63"/>
      <c r="J59" s="910"/>
      <c r="K59" s="55"/>
      <c r="L59" s="49" t="str" cm="1">
        <f t="array" ref="L59">IF(ROW()=ROW(L47),K50,INDEX(M47:M60,ROW()-ROW(L47)))</f>
        <v/>
      </c>
      <c r="M59" s="89" t="str">
        <f>IF(OR(L59="",K49="",K49&lt;=0,N59=""),"",TRIM(MID(L59,LEN(N59)+1+IF(MID(L59,LEN(N59)+1,1)=" ",1,0),99999)))</f>
        <v/>
      </c>
      <c r="N59" s="49" t="str">
        <f>IF(OR(O59="",O59=0,O59="0"),"",IF(LEN(O59)&lt;=K49,O59,IF(LEN(SUBSTITUTE(P59," ",""))=K49+1,LEFT(O59,K49),LEFT(O59,FIND("§",SUBSTITUTE(P59," ","§",LEN(P59)-LEN(SUBSTITUTE(P59," ",""))))-1))))</f>
        <v/>
      </c>
      <c r="O59" s="49" t="str">
        <f t="shared" si="30"/>
        <v/>
      </c>
      <c r="P59" s="49" t="str">
        <f>IF(OR(O59="",O59=0,O59="0"),"",LEFT(O59,K49+1))</f>
        <v/>
      </c>
      <c r="Q59" s="159" t="str">
        <f t="shared" si="33"/>
        <v/>
      </c>
      <c r="R59" s="91"/>
      <c r="S59" s="90" t="str">
        <f>IF(LEN(TRIM(T59))&gt;0,MAX(S46:S58)+1,"")</f>
        <v/>
      </c>
      <c r="T59" s="234"/>
      <c r="U59" s="248" t="str">
        <f t="shared" si="31"/>
        <v/>
      </c>
      <c r="V59" s="247" t="str">
        <f t="shared" si="32"/>
        <v/>
      </c>
      <c r="W59" s="2"/>
      <c r="X59" s="371" t="s">
        <v>506</v>
      </c>
      <c r="Y59" s="358" t="str">
        <f>Y23</f>
        <v>M MACÉDOINE DE LÉGUMES AU COULIS DE TOMATE | HORS D'ŒUVRE texture modifiée-cuidité-MACEDOINE| Auteur &gt; Annette et Jean Pierre DOMERGUES - 45000 ORLÉANS 1981</v>
      </c>
      <c r="Z59" s="358">
        <f>Z23</f>
        <v>10</v>
      </c>
      <c r="AA59" s="357" t="str">
        <f>AA23</f>
        <v>couverts</v>
      </c>
      <c r="AB59" s="356" t="str">
        <f>AB23</f>
        <v>Recette mère ►  Textures modifiées</v>
      </c>
      <c r="AC59" s="370"/>
      <c r="AD59" s="370"/>
      <c r="AE59" s="317">
        <f>ROWS(AI48:AI59)</f>
        <v>12</v>
      </c>
      <c r="AF59" s="370"/>
      <c r="AG59" s="319" t="str" cm="1">
        <f t="array" ref="AG59">SUMPRODUCT(--(AI59:AO59&lt;&gt;""), LEN(TRIM(SUBSTITUTE(AI59:AO59, CHAR(160), "")))) &amp; " Car."</f>
        <v>67 Car.</v>
      </c>
      <c r="AH59" s="274">
        <f>IF(ISBLANK(AI59),"",LARGE(AH47:AH58,1)+1)</f>
        <v>11</v>
      </c>
      <c r="AI59" s="369" t="s">
        <v>553</v>
      </c>
      <c r="AJ59" s="369"/>
      <c r="AK59" s="369"/>
      <c r="AL59" s="369"/>
      <c r="AM59" s="369"/>
      <c r="AN59" s="369"/>
      <c r="AO59" s="369"/>
      <c r="AP59" s="369"/>
      <c r="AQ59" s="368"/>
      <c r="AS59" s="2"/>
      <c r="AT59" s="294">
        <v>31</v>
      </c>
      <c r="AU59" s="369" t="s">
        <v>553</v>
      </c>
      <c r="AV59" s="289" t="str">
        <f t="shared" si="11"/>
        <v xml:space="preserve"> Nettoyer les tomates, enlever le pédoncule et les couper en quarts.</v>
      </c>
      <c r="AW59" s="288" t="str" cm="1">
        <f t="array" ref="AW59">IF(BD59="","",IFERROR(_xlfn.TEXTJOIN(" • ",TRUE,_xlfn.UNIQUE(_xlfn._xlws.FILTER("⚠ "&amp;BK29:BK489,(BI29:BI489&lt;&gt;"")*ISNUMBER(SEARCH(" "&amp;BI29:BI489&amp;" "," "&amp;BD59&amp;" "))))),""))</f>
        <v/>
      </c>
      <c r="AX59" s="287" t="str">
        <f t="shared" si="20"/>
        <v>prawn</v>
      </c>
      <c r="AY59" s="287" t="str">
        <f t="shared" si="21"/>
        <v>⚠ Crustacés</v>
      </c>
      <c r="AZ59" s="287" t="str">
        <f t="shared" si="22"/>
        <v>nettoyer les tomates enlever le pédoncule et les couper en quarts</v>
      </c>
      <c r="BA59" s="287" t="str">
        <f t="shared" si="12"/>
        <v>nettoyer les tomates enlever le pedoncule et les couper en quarts</v>
      </c>
      <c r="BB59" s="287" t="str">
        <f t="shared" si="13"/>
        <v>nettoyer les tomates enlever le pedoncule et les couper en quarts</v>
      </c>
      <c r="BC59" s="287" t="str">
        <f t="shared" si="23"/>
        <v>nettoyer les tomates enlever le pedoncule et les couper en quarts</v>
      </c>
      <c r="BD59" s="287" t="str">
        <f t="shared" si="14"/>
        <v>nettoyer les tomates enlever le pédoncule et les couper en quarts</v>
      </c>
      <c r="BE59" s="287" t="str">
        <f t="shared" si="24"/>
        <v>prawn</v>
      </c>
      <c r="BF59" s="287" t="str">
        <f t="shared" si="15"/>
        <v>prawn</v>
      </c>
      <c r="BG59" s="287" t="str">
        <f t="shared" si="16"/>
        <v>prawn</v>
      </c>
      <c r="BH59" s="293" t="s">
        <v>552</v>
      </c>
      <c r="BI59" s="285" t="str">
        <f t="shared" si="17"/>
        <v>prawn</v>
      </c>
      <c r="BJ59" s="284" t="s">
        <v>291</v>
      </c>
      <c r="BK59" s="292" t="s">
        <v>547</v>
      </c>
      <c r="BL59" s="378" t="s">
        <v>546</v>
      </c>
      <c r="BN59" s="832" t="s">
        <v>551</v>
      </c>
      <c r="BO59" s="381" t="s">
        <v>550</v>
      </c>
      <c r="BP59" s="381"/>
      <c r="BQ59" s="380"/>
      <c r="BR59" s="379"/>
      <c r="BT59" s="35"/>
      <c r="BU59" s="35"/>
      <c r="BV59" s="35"/>
      <c r="BW59" s="35"/>
      <c r="BX59" s="35"/>
      <c r="BY59" s="3">
        <v>1</v>
      </c>
    </row>
    <row r="60" spans="2:77" ht="21" customHeight="1">
      <c r="B60" s="73" t="s">
        <v>104</v>
      </c>
      <c r="C60" s="63"/>
      <c r="D60" s="73"/>
      <c r="E60" s="73"/>
      <c r="F60" s="63"/>
      <c r="G60" s="63"/>
      <c r="H60" s="63"/>
      <c r="J60" s="910"/>
      <c r="K60" s="55"/>
      <c r="L60" s="49" t="str" cm="1">
        <f t="array" ref="L60">IF(ROW()=ROW(L47),K50,INDEX(M47:M60,ROW()-ROW(L47)))</f>
        <v/>
      </c>
      <c r="M60" s="89" t="str">
        <f>IF(OR(L60="",K49="",K49&lt;=0,N60=""),"",TRIM(MID(L60,LEN(N60)+1+IF(MID(L60,LEN(N60)+1,1)=" ",1,0),99999)))</f>
        <v/>
      </c>
      <c r="N60" s="49" t="str">
        <f>IF(OR(O60="",O60=0,O60="0"),"",IF(LEN(O60)&lt;=K49,O60,IF(LEN(SUBSTITUTE(P60," ",""))=K49+1,LEFT(O60,K49),LEFT(O60,FIND("§",SUBSTITUTE(P60," ","§",LEN(P60)-LEN(SUBSTITUTE(P60," ",""))))-1))))</f>
        <v/>
      </c>
      <c r="O60" s="49" t="str">
        <f t="shared" si="30"/>
        <v/>
      </c>
      <c r="P60" s="49" t="str">
        <f>IF(OR(O60="",O60=0,O60="0"),"",LEFT(O60,K49+1))</f>
        <v/>
      </c>
      <c r="Q60" s="159" t="str">
        <f t="shared" si="33"/>
        <v/>
      </c>
      <c r="R60" s="91"/>
      <c r="S60" s="90" t="str">
        <f>IF(LEN(TRIM(T60))&gt;0,MAX(S46:S59)+1,"")</f>
        <v/>
      </c>
      <c r="T60" s="234"/>
      <c r="U60" s="248" t="str">
        <f t="shared" si="31"/>
        <v/>
      </c>
      <c r="V60" s="247" t="str">
        <f t="shared" si="32"/>
        <v/>
      </c>
      <c r="W60" s="2"/>
      <c r="X60" s="371" t="s">
        <v>506</v>
      </c>
      <c r="Y60" s="358" t="str">
        <f>Y23</f>
        <v>M MACÉDOINE DE LÉGUMES AU COULIS DE TOMATE | HORS D'ŒUVRE texture modifiée-cuidité-MACEDOINE| Auteur &gt; Annette et Jean Pierre DOMERGUES - 45000 ORLÉANS 1981</v>
      </c>
      <c r="Z60" s="358">
        <f>Z23</f>
        <v>10</v>
      </c>
      <c r="AA60" s="357" t="str">
        <f>AA23</f>
        <v>couverts</v>
      </c>
      <c r="AB60" s="356" t="str">
        <f>AB23</f>
        <v>Recette mère ►  Textures modifiées</v>
      </c>
      <c r="AC60" s="370"/>
      <c r="AD60" s="370"/>
      <c r="AE60" s="317">
        <f>ROWS(AI48:AI60)</f>
        <v>13</v>
      </c>
      <c r="AF60" s="370"/>
      <c r="AG60" s="319" t="str" cm="1">
        <f t="array" ref="AG60">SUMPRODUCT(--(AI60:AO60&lt;&gt;""), LEN(TRIM(SUBSTITUTE(AI60:AO60, CHAR(160), "")))) &amp; " Car."</f>
        <v>63 Car.</v>
      </c>
      <c r="AH60" s="274">
        <f>IF(ISBLANK(AI60),"",LARGE(AH47:AH59,1)+1)</f>
        <v>12</v>
      </c>
      <c r="AI60" s="369" t="s">
        <v>549</v>
      </c>
      <c r="AJ60" s="369"/>
      <c r="AK60" s="369"/>
      <c r="AL60" s="369"/>
      <c r="AM60" s="369"/>
      <c r="AN60" s="369"/>
      <c r="AO60" s="369"/>
      <c r="AP60" s="369"/>
      <c r="AQ60" s="368"/>
      <c r="AS60" s="2"/>
      <c r="AT60" s="294">
        <v>32</v>
      </c>
      <c r="AU60" s="369" t="s">
        <v>549</v>
      </c>
      <c r="AV60" s="289" t="str">
        <f t="shared" si="11"/>
        <v>Mixer les tomates avec du basilic dans un mixeur ou un blender.</v>
      </c>
      <c r="AW60" s="288" t="str" cm="1">
        <f t="array" ref="AW60">IF(BD60="","",IFERROR(_xlfn.TEXTJOIN(" • ",TRUE,_xlfn.UNIQUE(_xlfn._xlws.FILTER("⚠ "&amp;BK29:BK489,(BI29:BI489&lt;&gt;"")*ISNUMBER(SEARCH(" "&amp;BI29:BI489&amp;" "," "&amp;BD60&amp;" "))))),""))</f>
        <v/>
      </c>
      <c r="AX60" s="287" t="str">
        <f t="shared" si="20"/>
        <v>shrimp</v>
      </c>
      <c r="AY60" s="287" t="str">
        <f t="shared" si="21"/>
        <v>⚠ Crustacés</v>
      </c>
      <c r="AZ60" s="287" t="str">
        <f t="shared" si="22"/>
        <v>mixer les tomates avec du basilic dans un mixeur ou un blender</v>
      </c>
      <c r="BA60" s="287" t="str">
        <f t="shared" si="12"/>
        <v>mixer les tomates avec du basilic dans un mixeur ou un blender</v>
      </c>
      <c r="BB60" s="287" t="str">
        <f t="shared" si="13"/>
        <v>mixer les tomates avec du basilic dans un mixeur ou un blender</v>
      </c>
      <c r="BC60" s="287" t="str">
        <f t="shared" si="23"/>
        <v>mixer les tomates avec du basilic dans un mixeur ou un blender</v>
      </c>
      <c r="BD60" s="287" t="str">
        <f t="shared" si="14"/>
        <v>mixer les tomates avec du basilic dans un mixeur ou un blender</v>
      </c>
      <c r="BE60" s="287" t="str">
        <f t="shared" si="24"/>
        <v>shrimp</v>
      </c>
      <c r="BF60" s="287" t="str">
        <f t="shared" si="15"/>
        <v>shrimp</v>
      </c>
      <c r="BG60" s="287" t="str">
        <f t="shared" si="16"/>
        <v>shrimp</v>
      </c>
      <c r="BH60" s="293" t="s">
        <v>548</v>
      </c>
      <c r="BI60" s="285" t="str">
        <f t="shared" si="17"/>
        <v>shrimp</v>
      </c>
      <c r="BJ60" s="284" t="s">
        <v>291</v>
      </c>
      <c r="BK60" s="292" t="s">
        <v>547</v>
      </c>
      <c r="BL60" s="378" t="s">
        <v>546</v>
      </c>
      <c r="BN60" s="833"/>
      <c r="BO60" s="17" t="s">
        <v>545</v>
      </c>
      <c r="BP60" s="17"/>
      <c r="BQ60" s="2"/>
      <c r="BR60" s="38"/>
      <c r="BT60" s="35"/>
      <c r="BU60" s="35"/>
      <c r="BV60" s="35"/>
      <c r="BW60" s="35"/>
      <c r="BX60" s="35"/>
      <c r="BY60" s="3">
        <v>1</v>
      </c>
    </row>
    <row r="61" spans="2:77" ht="21" customHeight="1">
      <c r="B61" s="63"/>
      <c r="C61" s="63"/>
      <c r="D61" s="35"/>
      <c r="E61" s="35"/>
      <c r="F61" s="63"/>
      <c r="G61" s="63"/>
      <c r="H61" s="63"/>
      <c r="J61" s="910"/>
      <c r="K61" s="88" t="str">
        <f>IF(TRIM(SUBSTITUTE(R48,CHAR(160),""))="","",R48)</f>
        <v>FAITES UN ESSAIS</v>
      </c>
      <c r="L61" s="49" t="str" cm="1">
        <f t="array" ref="L61">IF(ROW()=ROW(L61),K64,INDEX(M61:M74,ROW()-ROW(L61)))</f>
        <v>FAITES UN ESSAIS</v>
      </c>
      <c r="M61" s="89" t="str">
        <f>IF(OR(L61="",K63="",K63&lt;=0,N61=""),"",TRIM(MID(L61,LEN(N61)+1+IF(MID(L61,LEN(N61)+1,1)=" ",1,0),99999)))</f>
        <v/>
      </c>
      <c r="N61" s="49" t="str">
        <f>IF(OR(O61="",O61=0,O61="0"),"",IF(LEN(O61)&lt;=K63,O61,IF(LEN(SUBSTITUTE(P61," ",""))=K63+1,LEFT(O61,K63),LEFT(O61,FIND("§",SUBSTITUTE(P61," ","§",LEN(P61)-LEN(SUBSTITUTE(P61," ",""))))-1))))</f>
        <v>FAITES UN ESSAIS</v>
      </c>
      <c r="O61" s="49" t="str">
        <f t="shared" si="30"/>
        <v>FAITES UN ESSAIS</v>
      </c>
      <c r="P61" s="49" t="str">
        <f>IF(OR(O61="",O61=0,O61="0"),"",LEFT(O61,K63+1))</f>
        <v>FAITES UN ESSAIS</v>
      </c>
      <c r="Q61" s="159" t="str">
        <f t="shared" si="33"/>
        <v/>
      </c>
      <c r="R61" s="91"/>
      <c r="S61" s="90" t="str">
        <f>IF(LEN(TRIM(T61))&gt;0,MAX(S46:S60)+1,"")</f>
        <v/>
      </c>
      <c r="T61" s="234"/>
      <c r="U61" s="248" t="str">
        <f t="shared" si="31"/>
        <v/>
      </c>
      <c r="V61" s="247" t="str">
        <f t="shared" si="32"/>
        <v/>
      </c>
      <c r="W61" s="2"/>
      <c r="X61" s="371" t="s">
        <v>506</v>
      </c>
      <c r="Y61" s="358" t="str">
        <f>Y23</f>
        <v>M MACÉDOINE DE LÉGUMES AU COULIS DE TOMATE | HORS D'ŒUVRE texture modifiée-cuidité-MACEDOINE| Auteur &gt; Annette et Jean Pierre DOMERGUES - 45000 ORLÉANS 1981</v>
      </c>
      <c r="Z61" s="358">
        <f>Z23</f>
        <v>10</v>
      </c>
      <c r="AA61" s="357" t="str">
        <f>AA23</f>
        <v>couverts</v>
      </c>
      <c r="AB61" s="356" t="str">
        <f>AB23</f>
        <v>Recette mère ►  Textures modifiées</v>
      </c>
      <c r="AC61" s="370"/>
      <c r="AD61" s="370"/>
      <c r="AE61" s="317">
        <f>ROWS(AI48:AI61)</f>
        <v>14</v>
      </c>
      <c r="AF61" s="370"/>
      <c r="AG61" s="319" t="str" cm="1">
        <f t="array" ref="AG61">SUMPRODUCT(--(AI61:AO61&lt;&gt;""), LEN(TRIM(SUBSTITUTE(AI61:AO61, CHAR(160), "")))) &amp; " Car."</f>
        <v>41 Car.</v>
      </c>
      <c r="AH61" s="274">
        <f>IF(ISBLANK(AI61),"",LARGE(AH47:AH60,1)+1)</f>
        <v>13</v>
      </c>
      <c r="AI61" s="369" t="s">
        <v>544</v>
      </c>
      <c r="AJ61" s="369"/>
      <c r="AK61" s="369"/>
      <c r="AL61" s="369"/>
      <c r="AM61" s="369"/>
      <c r="AN61" s="369"/>
      <c r="AO61" s="369"/>
      <c r="AP61" s="369"/>
      <c r="AQ61" s="368"/>
      <c r="AS61" s="2"/>
      <c r="AT61" s="294">
        <v>33</v>
      </c>
      <c r="AU61" s="369" t="s">
        <v>544</v>
      </c>
      <c r="AV61" s="289" t="str">
        <f t="shared" si="11"/>
        <v>Ajuster l'assaisonnement selon vos goûts.</v>
      </c>
      <c r="AW61" s="288" t="str" cm="1">
        <f t="array" ref="AW61">IF(BD61="","",IFERROR(_xlfn.TEXTJOIN(" • ",TRUE,_xlfn.UNIQUE(_xlfn._xlws.FILTER("⚠ "&amp;BK29:BK489,(BI29:BI489&lt;&gt;"")*ISNUMBER(SEARCH(" "&amp;BI29:BI489&amp;" "," "&amp;BD61&amp;" "))))),""))</f>
        <v/>
      </c>
      <c r="AX61" s="287" t="str">
        <f t="shared" si="20"/>
        <v>almond</v>
      </c>
      <c r="AY61" s="287" t="str">
        <f t="shared" si="21"/>
        <v>⚠ Fruits à coque</v>
      </c>
      <c r="AZ61" s="287" t="str">
        <f t="shared" si="22"/>
        <v>ajuster l assaisonnement selon vos goûts</v>
      </c>
      <c r="BA61" s="287" t="str">
        <f t="shared" si="12"/>
        <v>ajuster l assaisonnement selon vos goûts</v>
      </c>
      <c r="BB61" s="287" t="str">
        <f t="shared" si="13"/>
        <v>ajuster l assaisonnement selon vos gouts</v>
      </c>
      <c r="BC61" s="287" t="str">
        <f t="shared" si="23"/>
        <v>ajuster l assaisonnement selon vos gouts</v>
      </c>
      <c r="BD61" s="287" t="str">
        <f t="shared" si="14"/>
        <v>ajuster l assaisonnement selon vos goûts</v>
      </c>
      <c r="BE61" s="287" t="str">
        <f t="shared" si="24"/>
        <v>almond</v>
      </c>
      <c r="BF61" s="287" t="str">
        <f t="shared" si="15"/>
        <v>almond</v>
      </c>
      <c r="BG61" s="287" t="str">
        <f t="shared" si="16"/>
        <v>almond</v>
      </c>
      <c r="BH61" s="293" t="s">
        <v>543</v>
      </c>
      <c r="BI61" s="285" t="str">
        <f t="shared" si="17"/>
        <v>almond</v>
      </c>
      <c r="BJ61" s="284" t="s">
        <v>291</v>
      </c>
      <c r="BK61" s="292" t="s">
        <v>475</v>
      </c>
      <c r="BL61" s="320" t="s">
        <v>474</v>
      </c>
      <c r="BN61" s="833"/>
      <c r="BO61" s="17" t="s">
        <v>542</v>
      </c>
      <c r="BP61" s="17"/>
      <c r="BQ61" s="2"/>
      <c r="BR61" s="38"/>
      <c r="BT61" s="35"/>
      <c r="BU61" s="35"/>
      <c r="BV61" s="35"/>
      <c r="BW61" s="35"/>
      <c r="BX61" s="35"/>
      <c r="BY61" s="3">
        <v>1</v>
      </c>
    </row>
    <row r="62" spans="2:77" ht="21" customHeight="1">
      <c r="B62" s="97" t="s">
        <v>105</v>
      </c>
      <c r="C62" s="35"/>
      <c r="D62" s="35"/>
      <c r="E62" s="35"/>
      <c r="F62" s="63"/>
      <c r="G62" s="63"/>
      <c r="H62" s="63"/>
      <c r="J62" s="910"/>
      <c r="K62" s="55" t="str">
        <f>TRIM(SUBSTITUTE(SUBSTITUTE(SUBSTITUTE(SUBSTITUTE(SUBSTITUTE(SUBSTITUTE(SUBSTITUTE(SUBSTITUTE(SUBSTITUTE(CLEAN(IF(OR(LEFT(K61,1)="-",LEFT(K61,1)="="),MID(K61,2,99999),K61)),"—","-"),"–","-"),CHAR(160)," "),CHAR(9)," "),CHAR(13)," "),CHAR(10)," ")," "," ")," "," ")," "," "))</f>
        <v>FAITES UN ESSAIS</v>
      </c>
      <c r="L62" s="49" t="str" cm="1">
        <f t="array" ref="L62">IF(ROW()=ROW(L61),K64,INDEX(M61:M74,ROW()-ROW(L61)))</f>
        <v/>
      </c>
      <c r="M62" s="89" t="str">
        <f>IF(OR(L62="",K63="",K63&lt;=0,N62=""),"",TRIM(MID(L62,LEN(N62)+1+IF(MID(L62,LEN(N62)+1,1)=" ",1,0),99999)))</f>
        <v/>
      </c>
      <c r="N62" s="49" t="str">
        <f>IF(OR(O62="",O62=0,O62="0"),"",IF(LEN(O62)&lt;=K63,O62,IF(LEN(SUBSTITUTE(P62," ",""))=K63+1,LEFT(O62,K63),LEFT(O62,FIND("§",SUBSTITUTE(P62," ","§",LEN(P62)-LEN(SUBSTITUTE(P62," ",""))))-1))))</f>
        <v/>
      </c>
      <c r="O62" s="49" t="str">
        <f t="shared" si="30"/>
        <v/>
      </c>
      <c r="P62" s="49" t="str">
        <f>IF(OR(O62="",O62=0,O62="0"),"",LEFT(O62,K63+1))</f>
        <v/>
      </c>
      <c r="Q62" s="159" t="str">
        <f t="shared" si="33"/>
        <v/>
      </c>
      <c r="R62" s="91"/>
      <c r="S62" s="90" t="str">
        <f>IF(LEN(TRIM(T62))&gt;0,MAX(S46:S61)+1,"")</f>
        <v/>
      </c>
      <c r="T62" s="234"/>
      <c r="U62" s="248" t="str">
        <f t="shared" si="31"/>
        <v/>
      </c>
      <c r="V62" s="247" t="str">
        <f t="shared" si="32"/>
        <v/>
      </c>
      <c r="W62" s="2"/>
      <c r="X62" s="371" t="s">
        <v>506</v>
      </c>
      <c r="Y62" s="358" t="str">
        <f>Y23</f>
        <v>M MACÉDOINE DE LÉGUMES AU COULIS DE TOMATE | HORS D'ŒUVRE texture modifiée-cuidité-MACEDOINE| Auteur &gt; Annette et Jean Pierre DOMERGUES - 45000 ORLÉANS 1981</v>
      </c>
      <c r="Z62" s="358">
        <f>Z23</f>
        <v>10</v>
      </c>
      <c r="AA62" s="357" t="str">
        <f>AA23</f>
        <v>couverts</v>
      </c>
      <c r="AB62" s="356" t="str">
        <f>AB23</f>
        <v>Recette mère ►  Textures modifiées</v>
      </c>
      <c r="AC62" s="370"/>
      <c r="AD62" s="370"/>
      <c r="AE62" s="317">
        <f>ROWS(AI48:AI62)</f>
        <v>15</v>
      </c>
      <c r="AF62" s="370"/>
      <c r="AG62" s="319" t="str" cm="1">
        <f t="array" ref="AG62">SUMPRODUCT(--(AI62:AO62&lt;&gt;""), LEN(TRIM(SUBSTITUTE(AI62:AO62, CHAR(160), "")))) &amp; " Car."</f>
        <v>98 Car.</v>
      </c>
      <c r="AH62" s="274">
        <f>IF(ISBLANK(AI62),"",LARGE(AH47:AH61,1)+1)</f>
        <v>14</v>
      </c>
      <c r="AI62" s="369" t="s">
        <v>541</v>
      </c>
      <c r="AJ62" s="369" t="s">
        <v>532</v>
      </c>
      <c r="AK62" s="369"/>
      <c r="AL62" s="369"/>
      <c r="AM62" s="369"/>
      <c r="AN62" s="369"/>
      <c r="AO62" s="369"/>
      <c r="AP62" s="369"/>
      <c r="AQ62" s="368"/>
      <c r="AS62" s="2"/>
      <c r="AT62" s="294">
        <v>34</v>
      </c>
      <c r="AU62" s="369" t="s">
        <v>541</v>
      </c>
      <c r="AV62" s="289" t="str">
        <f t="shared" si="11"/>
        <v>Dresser sur assiette</v>
      </c>
      <c r="AW62" s="288" t="str" cm="1">
        <f t="array" ref="AW62">IF(BD62="","",IFERROR(_xlfn.TEXTJOIN(" • ",TRUE,_xlfn.UNIQUE(_xlfn._xlws.FILTER("⚠ "&amp;BK29:BK489,(BI29:BI489&lt;&gt;"")*ISNUMBER(SEARCH(" "&amp;BI29:BI489&amp;" "," "&amp;BD62&amp;" "))))),""))</f>
        <v/>
      </c>
      <c r="AX62" s="287" t="str">
        <f t="shared" si="20"/>
        <v>amande</v>
      </c>
      <c r="AY62" s="287" t="str">
        <f t="shared" si="21"/>
        <v>⚠ Fruits à coque</v>
      </c>
      <c r="AZ62" s="287" t="str">
        <f t="shared" si="22"/>
        <v>dresser sur assiette</v>
      </c>
      <c r="BA62" s="287" t="str">
        <f t="shared" si="12"/>
        <v>dresser sur assiette</v>
      </c>
      <c r="BB62" s="287" t="str">
        <f t="shared" si="13"/>
        <v>dresser sur assiette</v>
      </c>
      <c r="BC62" s="287" t="str">
        <f t="shared" si="23"/>
        <v>dresser sur assiette</v>
      </c>
      <c r="BD62" s="287" t="str">
        <f t="shared" si="14"/>
        <v>dresser sur assiette</v>
      </c>
      <c r="BE62" s="287" t="str">
        <f t="shared" si="24"/>
        <v>amande</v>
      </c>
      <c r="BF62" s="287" t="str">
        <f t="shared" si="15"/>
        <v>amande</v>
      </c>
      <c r="BG62" s="287" t="str">
        <f t="shared" si="16"/>
        <v>amande</v>
      </c>
      <c r="BH62" s="293" t="s">
        <v>540</v>
      </c>
      <c r="BI62" s="285" t="str">
        <f t="shared" si="17"/>
        <v>amande</v>
      </c>
      <c r="BJ62" s="284" t="s">
        <v>291</v>
      </c>
      <c r="BK62" s="292" t="s">
        <v>475</v>
      </c>
      <c r="BL62" s="320" t="s">
        <v>474</v>
      </c>
      <c r="BN62" s="834"/>
      <c r="BO62" s="377" t="s">
        <v>539</v>
      </c>
      <c r="BP62" s="377"/>
      <c r="BQ62" s="376"/>
      <c r="BR62" s="375"/>
      <c r="BT62" s="35"/>
      <c r="BU62" s="35"/>
      <c r="BV62" s="35"/>
      <c r="BW62" s="35"/>
      <c r="BX62" s="35"/>
      <c r="BY62" s="3">
        <v>1</v>
      </c>
    </row>
    <row r="63" spans="2:77" ht="21" customHeight="1">
      <c r="B63" s="63" t="s">
        <v>106</v>
      </c>
      <c r="C63" s="35"/>
      <c r="D63" s="35"/>
      <c r="E63" s="35"/>
      <c r="F63" s="63"/>
      <c r="G63" s="63"/>
      <c r="H63" s="63"/>
      <c r="J63" s="910"/>
      <c r="K63" s="92">
        <f>K44</f>
        <v>120</v>
      </c>
      <c r="L63" s="49" t="str" cm="1">
        <f t="array" ref="L63">IF(ROW()=ROW(L61),K64,INDEX(M61:M74,ROW()-ROW(L61)))</f>
        <v/>
      </c>
      <c r="M63" s="89" t="str">
        <f>IF(OR(L63="",K63="",K63&lt;=0,N63=""),"",TRIM(MID(L63,LEN(N63)+1+IF(MID(L63,LEN(N63)+1,1)=" ",1,0),99999)))</f>
        <v/>
      </c>
      <c r="N63" s="49" t="str">
        <f>IF(OR(O63="",O63=0,O63="0"),"",IF(LEN(O63)&lt;=K63,O63,IF(LEN(SUBSTITUTE(P63," ",""))=K63+1,LEFT(O63,K63),LEFT(O63,FIND("§",SUBSTITUTE(P63," ","§",LEN(P63)-LEN(SUBSTITUTE(P63," ",""))))-1))))</f>
        <v/>
      </c>
      <c r="O63" s="49" t="str">
        <f t="shared" si="30"/>
        <v/>
      </c>
      <c r="P63" s="49" t="str">
        <f>IF(OR(O63="",O63=0,O63="0"),"",LEFT(O63,K63+1))</f>
        <v/>
      </c>
      <c r="Q63" s="159" t="str">
        <f t="shared" si="33"/>
        <v/>
      </c>
      <c r="R63" s="91"/>
      <c r="S63" s="90" t="str">
        <f>IF(LEN(TRIM(T63))&gt;0,MAX(S46:S62)+1,"")</f>
        <v/>
      </c>
      <c r="T63" s="234"/>
      <c r="U63" s="248" t="str">
        <f t="shared" si="31"/>
        <v/>
      </c>
      <c r="V63" s="247" t="str">
        <f t="shared" si="32"/>
        <v/>
      </c>
      <c r="W63" s="2"/>
      <c r="X63" s="371" t="s">
        <v>506</v>
      </c>
      <c r="Y63" s="358" t="str">
        <f>Y23</f>
        <v>M MACÉDOINE DE LÉGUMES AU COULIS DE TOMATE | HORS D'ŒUVRE texture modifiée-cuidité-MACEDOINE| Auteur &gt; Annette et Jean Pierre DOMERGUES - 45000 ORLÉANS 1981</v>
      </c>
      <c r="Z63" s="358">
        <f>Z23</f>
        <v>10</v>
      </c>
      <c r="AA63" s="357" t="str">
        <f>AA23</f>
        <v>couverts</v>
      </c>
      <c r="AB63" s="356" t="str">
        <f>AB23</f>
        <v>Recette mère ►  Textures modifiées</v>
      </c>
      <c r="AC63" s="370"/>
      <c r="AD63" s="370"/>
      <c r="AE63" s="317">
        <f>ROWS(AI48:AI63)</f>
        <v>16</v>
      </c>
      <c r="AF63" s="370"/>
      <c r="AG63" s="319" t="str" cm="1">
        <f t="array" ref="AG63">SUMPRODUCT(--(AI63:AO63&lt;&gt;""), LEN(TRIM(SUBSTITUTE(AI63:AO63, CHAR(160), "")))) &amp; " Car."</f>
        <v>49 Car.</v>
      </c>
      <c r="AH63" s="274">
        <f>IF(ISBLANK(AI63),"",LARGE(AH47:AH62,1)+1)</f>
        <v>15</v>
      </c>
      <c r="AI63" s="369" t="s">
        <v>538</v>
      </c>
      <c r="AJ63" s="369"/>
      <c r="AK63" s="369"/>
      <c r="AL63" s="369"/>
      <c r="AM63" s="369"/>
      <c r="AN63" s="369"/>
      <c r="AO63" s="369"/>
      <c r="AP63" s="369"/>
      <c r="AQ63" s="368"/>
      <c r="AS63" s="2"/>
      <c r="AT63" s="294">
        <v>35</v>
      </c>
      <c r="AU63" s="369" t="s">
        <v>538</v>
      </c>
      <c r="AV63" s="289" t="str">
        <f t="shared" si="11"/>
        <v>Ajouter un filet de coulis de tomates par-dessus.</v>
      </c>
      <c r="AW63" s="288" t="str" cm="1">
        <f t="array" ref="AW63">IF(BD63="","",IFERROR(_xlfn.TEXTJOIN(" • ",TRUE,_xlfn.UNIQUE(_xlfn._xlws.FILTER("⚠ "&amp;BK29:BK489,(BI29:BI489&lt;&gt;"")*ISNUMBER(SEARCH(" "&amp;BI29:BI489&amp;" "," "&amp;BD63&amp;" "))))),""))</f>
        <v/>
      </c>
      <c r="AX63" s="287" t="str">
        <f t="shared" si="20"/>
        <v>amandes</v>
      </c>
      <c r="AY63" s="287" t="str">
        <f t="shared" si="21"/>
        <v>⚠ Fruits à coque</v>
      </c>
      <c r="AZ63" s="287" t="str">
        <f t="shared" si="22"/>
        <v>ajouter un filet de coulis de tomates par dessus</v>
      </c>
      <c r="BA63" s="287" t="str">
        <f t="shared" si="12"/>
        <v>ajouter un filet de coulis de tomates par dessus</v>
      </c>
      <c r="BB63" s="287" t="str">
        <f t="shared" si="13"/>
        <v>ajouter un filet de coulis de tomates par dessus</v>
      </c>
      <c r="BC63" s="287" t="str">
        <f t="shared" si="23"/>
        <v>ajouter un filet de coulis de tomates par dessus</v>
      </c>
      <c r="BD63" s="287" t="str">
        <f t="shared" si="14"/>
        <v>ajouter un filet de coulis de tomates par dessus</v>
      </c>
      <c r="BE63" s="287" t="str">
        <f t="shared" si="24"/>
        <v>amandes</v>
      </c>
      <c r="BF63" s="287" t="str">
        <f t="shared" si="15"/>
        <v>amandes</v>
      </c>
      <c r="BG63" s="287" t="str">
        <f t="shared" si="16"/>
        <v>amandes</v>
      </c>
      <c r="BH63" s="293" t="s">
        <v>537</v>
      </c>
      <c r="BI63" s="285" t="str">
        <f t="shared" si="17"/>
        <v>amandes</v>
      </c>
      <c r="BJ63" s="284" t="s">
        <v>291</v>
      </c>
      <c r="BK63" s="292" t="s">
        <v>475</v>
      </c>
      <c r="BL63" s="320" t="s">
        <v>474</v>
      </c>
      <c r="BN63" s="835" t="s">
        <v>536</v>
      </c>
      <c r="BO63" s="374" t="s">
        <v>535</v>
      </c>
      <c r="BP63" s="374"/>
      <c r="BQ63" s="373"/>
      <c r="BR63" s="372"/>
      <c r="BT63" s="35"/>
      <c r="BU63" s="35"/>
      <c r="BV63" s="35"/>
      <c r="BW63" s="35"/>
      <c r="BX63" s="35"/>
      <c r="BY63" s="3">
        <v>1</v>
      </c>
    </row>
    <row r="64" spans="2:77" ht="21" customHeight="1">
      <c r="B64" s="63"/>
      <c r="C64" s="35"/>
      <c r="D64" s="35"/>
      <c r="E64" s="35"/>
      <c r="F64" s="63"/>
      <c r="G64" s="63"/>
      <c r="H64" s="63"/>
      <c r="J64" s="910"/>
      <c r="K64" s="55" t="str">
        <f>IF(UPPER(TRIM(K45))="X",K68,K62)</f>
        <v>FAITES UN ESSAIS</v>
      </c>
      <c r="L64" s="49" t="str" cm="1">
        <f t="array" ref="L64">IF(ROW()=ROW(L61),K64,INDEX(M61:M74,ROW()-ROW(L61)))</f>
        <v/>
      </c>
      <c r="M64" s="89" t="str">
        <f>IF(OR(L64="",K63="",K63&lt;=0,N64=""),"",TRIM(MID(L64,LEN(N64)+1+IF(MID(L64,LEN(N64)+1,1)=" ",1,0),99999)))</f>
        <v/>
      </c>
      <c r="N64" s="49" t="str">
        <f>IF(OR(O64="",O64=0,O64="0"),"",IF(LEN(O64)&lt;=K63,O64,IF(LEN(SUBSTITUTE(P64," ",""))=K63+1,LEFT(O64,K63),LEFT(O64,FIND("§",SUBSTITUTE(P64," ","§",LEN(P64)-LEN(SUBSTITUTE(P64," ",""))))-1))))</f>
        <v/>
      </c>
      <c r="O64" s="49" t="str">
        <f t="shared" si="30"/>
        <v/>
      </c>
      <c r="P64" s="49" t="str">
        <f>IF(OR(O64="",O64=0,O64="0"),"",LEFT(O64,K63+1))</f>
        <v/>
      </c>
      <c r="Q64" s="159" t="str">
        <f t="shared" si="33"/>
        <v/>
      </c>
      <c r="R64" s="91"/>
      <c r="S64" s="90" t="str">
        <f>IF(LEN(TRIM(T64))&gt;0,MAX(S46:S63)+1,"")</f>
        <v/>
      </c>
      <c r="T64" s="234"/>
      <c r="U64" s="248" t="str">
        <f t="shared" si="31"/>
        <v/>
      </c>
      <c r="V64" s="247" t="str">
        <f t="shared" si="32"/>
        <v/>
      </c>
      <c r="W64" s="2"/>
      <c r="X64" s="371" t="s">
        <v>506</v>
      </c>
      <c r="Y64" s="358" t="str">
        <f>Y23</f>
        <v>M MACÉDOINE DE LÉGUMES AU COULIS DE TOMATE | HORS D'ŒUVRE texture modifiée-cuidité-MACEDOINE| Auteur &gt; Annette et Jean Pierre DOMERGUES - 45000 ORLÉANS 1981</v>
      </c>
      <c r="Z64" s="358">
        <f>Z23</f>
        <v>10</v>
      </c>
      <c r="AA64" s="357" t="str">
        <f>AA23</f>
        <v>couverts</v>
      </c>
      <c r="AB64" s="356" t="str">
        <f>AB23</f>
        <v>Recette mère ►  Textures modifiées</v>
      </c>
      <c r="AC64" s="370"/>
      <c r="AD64" s="370"/>
      <c r="AE64" s="317">
        <f>ROWS(AI48:AI64)</f>
        <v>17</v>
      </c>
      <c r="AF64" s="370"/>
      <c r="AG64" s="319" t="str" cm="1">
        <f t="array" ref="AG64">SUMPRODUCT(--(AI64:AO64&lt;&gt;""), LEN(TRIM(SUBSTITUTE(AI64:AO64, CHAR(160), "")))) &amp; " Car."</f>
        <v>0 Car.</v>
      </c>
      <c r="AH64" s="274"/>
      <c r="AI64" s="369"/>
      <c r="AJ64" s="369"/>
      <c r="AK64" s="369"/>
      <c r="AL64" s="369"/>
      <c r="AM64" s="369"/>
      <c r="AN64" s="369"/>
      <c r="AO64" s="369"/>
      <c r="AP64" s="369"/>
      <c r="AQ64" s="368"/>
      <c r="AS64" s="2"/>
      <c r="AT64" s="294">
        <v>36</v>
      </c>
      <c r="AU64" s="290"/>
      <c r="AV64" s="289" t="str">
        <f t="shared" si="11"/>
        <v/>
      </c>
      <c r="AW64" s="288" t="str" cm="1">
        <f t="array" ref="AW64">IF(BD64="","",IFERROR(_xlfn.TEXTJOIN(" • ",TRUE,_xlfn.UNIQUE(_xlfn._xlws.FILTER("⚠ "&amp;BK29:BK489,(BI29:BI489&lt;&gt;"")*ISNUMBER(SEARCH(" "&amp;BI29:BI489&amp;" "," "&amp;BD64&amp;" "))))),""))</f>
        <v/>
      </c>
      <c r="AX64" s="287" t="str">
        <f t="shared" si="20"/>
        <v>brazil nut</v>
      </c>
      <c r="AY64" s="287" t="str">
        <f t="shared" si="21"/>
        <v>⚠ Fruits à coque</v>
      </c>
      <c r="AZ64" s="287" t="str">
        <f t="shared" si="22"/>
        <v/>
      </c>
      <c r="BA64" s="287" t="str">
        <f t="shared" si="12"/>
        <v/>
      </c>
      <c r="BB64" s="287" t="str">
        <f t="shared" si="13"/>
        <v/>
      </c>
      <c r="BC64" s="287" t="str">
        <f t="shared" si="23"/>
        <v/>
      </c>
      <c r="BD64" s="287" t="str">
        <f t="shared" si="14"/>
        <v/>
      </c>
      <c r="BE64" s="287" t="str">
        <f t="shared" si="24"/>
        <v>brazil nut</v>
      </c>
      <c r="BF64" s="287" t="str">
        <f t="shared" si="15"/>
        <v>brazil nut</v>
      </c>
      <c r="BG64" s="287" t="str">
        <f t="shared" si="16"/>
        <v>brazil nut</v>
      </c>
      <c r="BH64" s="293" t="s">
        <v>534</v>
      </c>
      <c r="BI64" s="285" t="str">
        <f t="shared" si="17"/>
        <v>brazil nut</v>
      </c>
      <c r="BJ64" s="284" t="s">
        <v>291</v>
      </c>
      <c r="BK64" s="292" t="s">
        <v>475</v>
      </c>
      <c r="BL64" s="320" t="s">
        <v>474</v>
      </c>
      <c r="BN64" s="835"/>
      <c r="BO64" s="17" t="s">
        <v>533</v>
      </c>
      <c r="BP64" s="17"/>
      <c r="BQ64" s="2"/>
      <c r="BR64" s="38"/>
      <c r="BT64" s="35"/>
      <c r="BU64" s="35"/>
      <c r="BV64" s="35"/>
      <c r="BW64" s="35"/>
      <c r="BX64" s="35"/>
      <c r="BY64" s="3">
        <v>1</v>
      </c>
    </row>
    <row r="65" spans="2:77" ht="21" customHeight="1">
      <c r="B65" s="97" t="s">
        <v>107</v>
      </c>
      <c r="C65" s="35"/>
      <c r="D65" s="35"/>
      <c r="E65" s="35"/>
      <c r="F65" s="63"/>
      <c r="G65" s="63"/>
      <c r="H65" s="63"/>
      <c r="J65" s="910"/>
      <c r="K65" s="94" t="str">
        <f>TRIM(SUBSTITUTE(SUBSTITUTE(SUBSTITUTE(SUBSTITUTE(SUBSTITUTE(SUBSTITUTE(SUBSTITUTE(SUBSTITUTE(SUBSTITUTE(SUBSTITUTE(K62,","," "),";"," "),":"," "),"!"," "),"?"," "),"…"," "),"»"," "),"«"," "),"/"," "),"."," "))</f>
        <v>FAITES UN ESSAIS</v>
      </c>
      <c r="L65" s="49" t="str" cm="1">
        <f t="array" ref="L65">IF(ROW()=ROW(L61),K64,INDEX(M61:M74,ROW()-ROW(L61)))</f>
        <v/>
      </c>
      <c r="M65" s="89" t="str">
        <f>IF(OR(L65="",K63="",K63&lt;=0,N65=""),"",TRIM(MID(L65,LEN(N65)+1+IF(MID(L65,LEN(N65)+1,1)=" ",1,0),99999)))</f>
        <v/>
      </c>
      <c r="N65" s="49" t="str">
        <f>IF(OR(O65="",O65=0,O65="0"),"",IF(LEN(O65)&lt;=K63,O65,IF(LEN(SUBSTITUTE(P65," ",""))=K63+1,LEFT(O65,K63),LEFT(O65,FIND("§",SUBSTITUTE(P65," ","§",LEN(P65)-LEN(SUBSTITUTE(P65," ",""))))-1))))</f>
        <v/>
      </c>
      <c r="O65" s="49" t="str">
        <f t="shared" si="30"/>
        <v/>
      </c>
      <c r="P65" s="49" t="str">
        <f>IF(OR(O65="",O65=0,O65="0"),"",LEFT(O65,K63+1))</f>
        <v/>
      </c>
      <c r="Q65" s="159" t="str">
        <f t="shared" si="33"/>
        <v/>
      </c>
      <c r="R65" s="91"/>
      <c r="S65" s="90" t="str">
        <f>IF(LEN(TRIM(T65))&gt;0,MAX(S46:S64)+1,"")</f>
        <v/>
      </c>
      <c r="T65" s="234"/>
      <c r="U65" s="248" t="str">
        <f t="shared" si="31"/>
        <v/>
      </c>
      <c r="V65" s="247" t="str">
        <f t="shared" si="32"/>
        <v/>
      </c>
      <c r="W65" s="2"/>
      <c r="X65" s="371" t="s">
        <v>506</v>
      </c>
      <c r="Y65" s="358" t="str">
        <f>Y23</f>
        <v>M MACÉDOINE DE LÉGUMES AU COULIS DE TOMATE | HORS D'ŒUVRE texture modifiée-cuidité-MACEDOINE| Auteur &gt; Annette et Jean Pierre DOMERGUES - 45000 ORLÉANS 1981</v>
      </c>
      <c r="Z65" s="358">
        <f>Z23</f>
        <v>10</v>
      </c>
      <c r="AA65" s="357" t="str">
        <f>AA23</f>
        <v>couverts</v>
      </c>
      <c r="AB65" s="356" t="str">
        <f>AB23</f>
        <v>Recette mère ►  Textures modifiées</v>
      </c>
      <c r="AC65" s="370"/>
      <c r="AD65" s="370"/>
      <c r="AE65" s="317">
        <f>ROWS(AI48:AI65)</f>
        <v>18</v>
      </c>
      <c r="AF65" s="370"/>
      <c r="AG65" s="319" t="str" cm="1">
        <f t="array" ref="AG65">SUMPRODUCT(--(AI65:AO65&lt;&gt;""), LEN(TRIM(SUBSTITUTE(AI65:AO65, CHAR(160), "")))) &amp; " Car."</f>
        <v>78 Car.</v>
      </c>
      <c r="AH65" s="274"/>
      <c r="AI65" s="369"/>
      <c r="AJ65" s="369" t="s">
        <v>532</v>
      </c>
      <c r="AK65" s="369"/>
      <c r="AL65" s="369"/>
      <c r="AM65" s="369"/>
      <c r="AN65" s="369"/>
      <c r="AO65" s="369"/>
      <c r="AP65" s="369"/>
      <c r="AQ65" s="368"/>
      <c r="AS65" s="2"/>
      <c r="AT65" s="294">
        <v>37</v>
      </c>
      <c r="AU65" s="290"/>
      <c r="AV65" s="289" t="str">
        <f t="shared" si="11"/>
        <v/>
      </c>
      <c r="AW65" s="288" t="str" cm="1">
        <f t="array" ref="AW65">IF(BD65="","",IFERROR(_xlfn.TEXTJOIN(" • ",TRUE,_xlfn.UNIQUE(_xlfn._xlws.FILTER("⚠ "&amp;BK29:BK489,(BI29:BI489&lt;&gt;"")*ISNUMBER(SEARCH(" "&amp;BI29:BI489&amp;" "," "&amp;BD65&amp;" "))))),""))</f>
        <v/>
      </c>
      <c r="AX65" s="287" t="str">
        <f t="shared" si="20"/>
        <v>cajou</v>
      </c>
      <c r="AY65" s="287" t="str">
        <f t="shared" si="21"/>
        <v>⚠ Fruits à coque</v>
      </c>
      <c r="AZ65" s="287" t="str">
        <f t="shared" si="22"/>
        <v/>
      </c>
      <c r="BA65" s="287" t="str">
        <f t="shared" si="12"/>
        <v/>
      </c>
      <c r="BB65" s="287" t="str">
        <f t="shared" si="13"/>
        <v/>
      </c>
      <c r="BC65" s="287" t="str">
        <f t="shared" si="23"/>
        <v/>
      </c>
      <c r="BD65" s="287" t="str">
        <f t="shared" si="14"/>
        <v/>
      </c>
      <c r="BE65" s="287" t="str">
        <f t="shared" si="24"/>
        <v>cajou</v>
      </c>
      <c r="BF65" s="287" t="str">
        <f t="shared" si="15"/>
        <v>cajou</v>
      </c>
      <c r="BG65" s="287" t="str">
        <f t="shared" si="16"/>
        <v>cajou</v>
      </c>
      <c r="BH65" s="293" t="s">
        <v>531</v>
      </c>
      <c r="BI65" s="285" t="str">
        <f t="shared" si="17"/>
        <v>cajou</v>
      </c>
      <c r="BJ65" s="284" t="s">
        <v>291</v>
      </c>
      <c r="BK65" s="292" t="s">
        <v>475</v>
      </c>
      <c r="BL65" s="320" t="s">
        <v>474</v>
      </c>
      <c r="BN65" s="836" t="str">
        <f>"• Colonne "&amp;SUBSTITUTE(ADDRESS(1,COLUMN(BO47),4),"1","")&amp;" Récupérez les formules dynamiques pour les adapter à vos documents"</f>
        <v>• Colonne BO Récupérez les formules dynamiques pour les adapter à vos documents</v>
      </c>
      <c r="BO65" s="837"/>
      <c r="BP65" s="837"/>
      <c r="BQ65" s="837"/>
      <c r="BR65" s="838"/>
      <c r="BT65" s="35"/>
      <c r="BU65" s="35"/>
      <c r="BV65" s="35"/>
      <c r="BW65" s="35"/>
      <c r="BX65" s="35"/>
      <c r="BY65" s="3">
        <v>1</v>
      </c>
    </row>
    <row r="66" spans="2:77" ht="21" customHeight="1" thickBot="1">
      <c r="B66" s="63" t="s">
        <v>108</v>
      </c>
      <c r="C66" s="35"/>
      <c r="D66" s="35"/>
      <c r="E66" s="35"/>
      <c r="F66" s="63"/>
      <c r="G66" s="63"/>
      <c r="H66" s="63"/>
      <c r="J66" s="910"/>
      <c r="K66" s="49" t="str">
        <f>TRIM(SUBSTITUTE(SUBSTITUTE(SUBSTITUTE(SUBSTITUTE(SUBSTITUTE(SUBSTITUTE(SUBSTITUTE(SUBSTITUTE(K65,"("," "),")"," "),CHAR(34)," "),"-"," "),"_"," "),"&lt;"," "),"&gt;"," "),"="," "))</f>
        <v>FAITES UN ESSAIS</v>
      </c>
      <c r="L66" s="49" t="str" cm="1">
        <f t="array" ref="L66">IF(ROW()=ROW(L61),K64,INDEX(M61:M74,ROW()-ROW(L61)))</f>
        <v/>
      </c>
      <c r="M66" s="89" t="str">
        <f>IF(OR(L66="",K63="",K63&lt;=0,N66=""),"",TRIM(MID(L66,LEN(N66)+1+IF(MID(L66,LEN(N66)+1,1)=" ",1,0),99999)))</f>
        <v/>
      </c>
      <c r="N66" s="49" t="str">
        <f>IF(OR(O66="",O66=0,O66="0"),"",IF(LEN(O66)&lt;=K63,O66,IF(LEN(SUBSTITUTE(P66," ",""))=K63+1,LEFT(O66,K63),LEFT(O66,FIND("§",SUBSTITUTE(P66," ","§",LEN(P66)-LEN(SUBSTITUTE(P66," ",""))))-1))))</f>
        <v/>
      </c>
      <c r="O66" s="49" t="str">
        <f t="shared" si="30"/>
        <v/>
      </c>
      <c r="P66" s="49" t="str">
        <f>IF(OR(O66="",O66=0,O66="0"),"",LEFT(O66,K63+1))</f>
        <v/>
      </c>
      <c r="Q66" s="159" t="str">
        <f t="shared" si="33"/>
        <v/>
      </c>
      <c r="R66" s="91"/>
      <c r="S66" s="90" t="str">
        <f>IF(LEN(TRIM(T66))&gt;0,MAX(S46:S65)+1,"")</f>
        <v/>
      </c>
      <c r="T66" s="234"/>
      <c r="U66" s="248" t="str">
        <f t="shared" si="31"/>
        <v/>
      </c>
      <c r="V66" s="247" t="str">
        <f t="shared" si="32"/>
        <v/>
      </c>
      <c r="W66" s="2"/>
      <c r="X66" s="341" t="s">
        <v>506</v>
      </c>
      <c r="Y66" s="358" t="str">
        <f>Y23</f>
        <v>M MACÉDOINE DE LÉGUMES AU COULIS DE TOMATE | HORS D'ŒUVRE texture modifiée-cuidité-MACEDOINE| Auteur &gt; Annette et Jean Pierre DOMERGUES - 45000 ORLÉANS 1981</v>
      </c>
      <c r="Z66" s="358">
        <f>Z23</f>
        <v>10</v>
      </c>
      <c r="AA66" s="357" t="str">
        <f>AA23</f>
        <v>couverts</v>
      </c>
      <c r="AB66" s="356" t="str">
        <f>AB23</f>
        <v>Recette mère ►  Textures modifiées</v>
      </c>
      <c r="AC66" s="370"/>
      <c r="AD66" s="370"/>
      <c r="AE66" s="317">
        <f>ROWS(AI48:AI66)</f>
        <v>19</v>
      </c>
      <c r="AF66" s="370"/>
      <c r="AG66" s="319" t="str" cm="1">
        <f t="array" ref="AG66">SUMPRODUCT(--(AI66:AO66&lt;&gt;""), LEN(TRIM(SUBSTITUTE(AI66:AO66, CHAR(160), "")))) &amp; " Car."</f>
        <v>0 Car.</v>
      </c>
      <c r="AH66" s="274" t="str">
        <f>IF(ISBLANK(AI66),"",LARGE(AH47:AH65,1)+1)</f>
        <v/>
      </c>
      <c r="AI66" s="369"/>
      <c r="AJ66" s="369"/>
      <c r="AK66" s="369"/>
      <c r="AL66" s="369"/>
      <c r="AM66" s="369"/>
      <c r="AN66" s="369"/>
      <c r="AO66" s="369"/>
      <c r="AP66" s="369"/>
      <c r="AQ66" s="368"/>
      <c r="AS66" s="2"/>
      <c r="AT66" s="294">
        <v>38</v>
      </c>
      <c r="AU66" s="290"/>
      <c r="AV66" s="289" t="str">
        <f t="shared" si="11"/>
        <v/>
      </c>
      <c r="AW66" s="288" t="str" cm="1">
        <f t="array" ref="AW66">IF(BD66="","",IFERROR(_xlfn.TEXTJOIN(" • ",TRUE,_xlfn.UNIQUE(_xlfn._xlws.FILTER("⚠ "&amp;BK29:BK489,(BI29:BI489&lt;&gt;"")*ISNUMBER(SEARCH(" "&amp;BI29:BI489&amp;" "," "&amp;BD66&amp;" "))))),""))</f>
        <v/>
      </c>
      <c r="AX66" s="287" t="str">
        <f t="shared" si="20"/>
        <v>cashew</v>
      </c>
      <c r="AY66" s="287" t="str">
        <f t="shared" si="21"/>
        <v>⚠ Fruits à coque</v>
      </c>
      <c r="AZ66" s="287" t="str">
        <f t="shared" si="22"/>
        <v/>
      </c>
      <c r="BA66" s="287" t="str">
        <f t="shared" si="12"/>
        <v/>
      </c>
      <c r="BB66" s="287" t="str">
        <f t="shared" si="13"/>
        <v/>
      </c>
      <c r="BC66" s="287" t="str">
        <f t="shared" si="23"/>
        <v/>
      </c>
      <c r="BD66" s="287" t="str">
        <f t="shared" si="14"/>
        <v/>
      </c>
      <c r="BE66" s="287" t="str">
        <f t="shared" si="24"/>
        <v>cashew</v>
      </c>
      <c r="BF66" s="287" t="str">
        <f t="shared" si="15"/>
        <v>cashew</v>
      </c>
      <c r="BG66" s="287" t="str">
        <f t="shared" si="16"/>
        <v>cashew</v>
      </c>
      <c r="BH66" s="293" t="s">
        <v>530</v>
      </c>
      <c r="BI66" s="285" t="str">
        <f t="shared" si="17"/>
        <v>cashew</v>
      </c>
      <c r="BJ66" s="284" t="s">
        <v>291</v>
      </c>
      <c r="BK66" s="292" t="s">
        <v>475</v>
      </c>
      <c r="BL66" s="320" t="s">
        <v>474</v>
      </c>
      <c r="BN66" s="839" t="s">
        <v>529</v>
      </c>
      <c r="BO66" s="840"/>
      <c r="BP66" s="840"/>
      <c r="BQ66" s="840"/>
      <c r="BR66" s="841"/>
      <c r="BT66" s="35"/>
      <c r="BU66" s="35"/>
      <c r="BV66" s="35"/>
      <c r="BW66" s="35"/>
      <c r="BX66" s="35"/>
      <c r="BY66" s="3">
        <v>1</v>
      </c>
    </row>
    <row r="67" spans="2:77" ht="21" customHeight="1">
      <c r="B67" s="63"/>
      <c r="C67" s="35"/>
      <c r="D67" s="35"/>
      <c r="E67" s="35"/>
      <c r="F67" s="63"/>
      <c r="G67" s="63"/>
      <c r="H67" s="63"/>
      <c r="J67" s="910"/>
      <c r="K67" s="55" t="str">
        <f>TRIM(SUBSTITUTE(SUBSTITUTE(SUBSTITUTE(SUBSTITUTE(K66,"►"," "),"▼"," "),"▲"," "),"◄"," "))</f>
        <v>FAITES UN ESSAIS</v>
      </c>
      <c r="L67" s="49" t="str" cm="1">
        <f t="array" ref="L67">IF(ROW()=ROW(L61),K64,INDEX(M61:M74,ROW()-ROW(L61)))</f>
        <v/>
      </c>
      <c r="M67" s="89" t="str">
        <f>IF(OR(L67="",K63="",K63&lt;=0,N67=""),"",TRIM(MID(L67,LEN(N67)+1+IF(MID(L67,LEN(N67)+1,1)=" ",1,0),99999)))</f>
        <v/>
      </c>
      <c r="N67" s="49" t="str">
        <f>IF(OR(O67="",O67=0,O67="0"),"",IF(LEN(O67)&lt;=K63,O67,IF(LEN(SUBSTITUTE(P67," ",""))=K63+1,LEFT(O67,K63),LEFT(O67,FIND("§",SUBSTITUTE(P67," ","§",LEN(P67)-LEN(SUBSTITUTE(P67," ",""))))-1))))</f>
        <v/>
      </c>
      <c r="O67" s="49" t="str">
        <f t="shared" si="30"/>
        <v/>
      </c>
      <c r="P67" s="49" t="str">
        <f>IF(OR(O67="",O67=0,O67="0"),"",LEFT(O67,K63+1))</f>
        <v/>
      </c>
      <c r="Q67" s="159" t="str">
        <f t="shared" si="33"/>
        <v/>
      </c>
      <c r="R67" s="91"/>
      <c r="S67" s="90" t="str">
        <f>IF(LEN(TRIM(T67))&gt;0,MAX(S46:S66)+1,"")</f>
        <v/>
      </c>
      <c r="T67" s="234"/>
      <c r="U67" s="248" t="str">
        <f t="shared" si="31"/>
        <v/>
      </c>
      <c r="V67" s="247" t="str">
        <f t="shared" si="32"/>
        <v/>
      </c>
      <c r="W67" s="2"/>
      <c r="X67" s="341" t="s">
        <v>506</v>
      </c>
      <c r="Y67" s="358" t="str">
        <f>Y23</f>
        <v>M MACÉDOINE DE LÉGUMES AU COULIS DE TOMATE | HORS D'ŒUVRE texture modifiée-cuidité-MACEDOINE| Auteur &gt; Annette et Jean Pierre DOMERGUES - 45000 ORLÉANS 1981</v>
      </c>
      <c r="Z67" s="358">
        <f>Z23</f>
        <v>10</v>
      </c>
      <c r="AA67" s="357" t="str">
        <f>AA23</f>
        <v>couverts</v>
      </c>
      <c r="AB67" s="356" t="str">
        <f>AB23</f>
        <v>Recette mère ►  Textures modifiées</v>
      </c>
      <c r="AC67" s="370"/>
      <c r="AD67" s="370"/>
      <c r="AE67" s="317">
        <f>ROWS(AI48:AI67)</f>
        <v>20</v>
      </c>
      <c r="AF67" s="370"/>
      <c r="AG67" s="319" t="str" cm="1">
        <f t="array" ref="AG67">SUMPRODUCT(--(AI67:AO67&lt;&gt;""), LEN(TRIM(SUBSTITUTE(AI67:AO67, CHAR(160), "")))) &amp; " Car."</f>
        <v>0 Car.</v>
      </c>
      <c r="AH67" s="274" t="str">
        <f>IF(ISBLANK(AI67),"",LARGE(AH47:AH66,1)+1)</f>
        <v/>
      </c>
      <c r="AI67" s="369"/>
      <c r="AJ67" s="369"/>
      <c r="AK67" s="369"/>
      <c r="AL67" s="369"/>
      <c r="AM67" s="369"/>
      <c r="AN67" s="369"/>
      <c r="AO67" s="369"/>
      <c r="AP67" s="369"/>
      <c r="AQ67" s="368"/>
      <c r="AS67" s="2"/>
      <c r="AT67" s="294">
        <v>39</v>
      </c>
      <c r="AU67" s="290"/>
      <c r="AV67" s="289" t="str">
        <f t="shared" si="11"/>
        <v/>
      </c>
      <c r="AW67" s="288" t="str" cm="1">
        <f t="array" ref="AW67">IF(BD67="","",IFERROR(_xlfn.TEXTJOIN(" • ",TRUE,_xlfn.UNIQUE(_xlfn._xlws.FILTER("⚠ "&amp;BK29:BK489,(BI29:BI489&lt;&gt;"")*ISNUMBER(SEARCH(" "&amp;BI29:BI489&amp;" "," "&amp;BD67&amp;" "))))),""))</f>
        <v/>
      </c>
      <c r="AX67" s="287" t="str">
        <f t="shared" si="20"/>
        <v>gianduja</v>
      </c>
      <c r="AY67" s="287" t="str">
        <f t="shared" si="21"/>
        <v>⚠ Fruits à coque</v>
      </c>
      <c r="AZ67" s="287" t="str">
        <f t="shared" si="22"/>
        <v/>
      </c>
      <c r="BA67" s="287" t="str">
        <f t="shared" si="12"/>
        <v/>
      </c>
      <c r="BB67" s="287" t="str">
        <f t="shared" si="13"/>
        <v/>
      </c>
      <c r="BC67" s="287" t="str">
        <f t="shared" si="23"/>
        <v/>
      </c>
      <c r="BD67" s="287" t="str">
        <f t="shared" si="14"/>
        <v/>
      </c>
      <c r="BE67" s="287" t="str">
        <f t="shared" si="24"/>
        <v>gianduja</v>
      </c>
      <c r="BF67" s="287" t="str">
        <f t="shared" si="15"/>
        <v>gianduja</v>
      </c>
      <c r="BG67" s="287" t="str">
        <f t="shared" si="16"/>
        <v>gianduja</v>
      </c>
      <c r="BH67" s="293" t="s">
        <v>528</v>
      </c>
      <c r="BI67" s="285" t="str">
        <f t="shared" si="17"/>
        <v>gianduja</v>
      </c>
      <c r="BJ67" s="284" t="s">
        <v>291</v>
      </c>
      <c r="BK67" s="292" t="s">
        <v>475</v>
      </c>
      <c r="BL67" s="320" t="s">
        <v>474</v>
      </c>
      <c r="BT67" s="35"/>
      <c r="BU67" s="35"/>
      <c r="BV67" s="35"/>
      <c r="BW67" s="35"/>
      <c r="BX67" s="35"/>
      <c r="BY67" s="3">
        <v>1</v>
      </c>
    </row>
    <row r="68" spans="2:77" ht="21" customHeight="1" thickBot="1">
      <c r="B68" s="97" t="s">
        <v>109</v>
      </c>
      <c r="C68" s="63"/>
      <c r="D68" s="63"/>
      <c r="E68" s="63"/>
      <c r="F68" s="63"/>
      <c r="G68" s="63"/>
      <c r="H68" s="63"/>
      <c r="J68" s="910"/>
      <c r="K68" s="55" t="str">
        <f>TRIM(SUBSTITUTE(SUBSTITUTE(K67,"“"," "),"”"," "))</f>
        <v>FAITES UN ESSAIS</v>
      </c>
      <c r="L68" s="49" t="str" cm="1">
        <f t="array" ref="L68">IF(ROW()=ROW(L61),K64,INDEX(M61:M74,ROW()-ROW(L61)))</f>
        <v/>
      </c>
      <c r="M68" s="89" t="str">
        <f>IF(OR(L68="",K63="",K63&lt;=0,N68=""),"",TRIM(MID(L68,LEN(N68)+1+IF(MID(L68,LEN(N68)+1,1)=" ",1,0),99999)))</f>
        <v/>
      </c>
      <c r="N68" s="49" t="str">
        <f>IF(OR(O68="",O68=0,O68="0"),"",IF(LEN(O68)&lt;=K63,O68,IF(LEN(SUBSTITUTE(P68," ",""))=K63+1,LEFT(O68,K63),LEFT(O68,FIND("§",SUBSTITUTE(P68," ","§",LEN(P68)-LEN(SUBSTITUTE(P68," ",""))))-1))))</f>
        <v/>
      </c>
      <c r="O68" s="49" t="str">
        <f t="shared" si="30"/>
        <v/>
      </c>
      <c r="P68" s="49" t="str">
        <f>IF(OR(O68="",O68=0,O68="0"),"",LEFT(O68,K63+1))</f>
        <v/>
      </c>
      <c r="Q68" s="159" t="str">
        <f t="shared" si="33"/>
        <v/>
      </c>
      <c r="R68" s="91"/>
      <c r="S68" s="90" t="str">
        <f>IF(LEN(TRIM(T68))&gt;0,MAX(S46:S67)+1,"")</f>
        <v/>
      </c>
      <c r="T68" s="234"/>
      <c r="U68" s="248" t="str">
        <f t="shared" si="31"/>
        <v/>
      </c>
      <c r="V68" s="247" t="str">
        <f t="shared" si="32"/>
        <v/>
      </c>
      <c r="W68" s="2"/>
      <c r="X68" s="341" t="s">
        <v>506</v>
      </c>
      <c r="Y68" s="358" t="str">
        <f>Y23</f>
        <v>M MACÉDOINE DE LÉGUMES AU COULIS DE TOMATE | HORS D'ŒUVRE texture modifiée-cuidité-MACEDOINE| Auteur &gt; Annette et Jean Pierre DOMERGUES - 45000 ORLÉANS 1981</v>
      </c>
      <c r="Z68" s="358">
        <f>Z23</f>
        <v>10</v>
      </c>
      <c r="AA68" s="357" t="str">
        <f>AA23</f>
        <v>couverts</v>
      </c>
      <c r="AB68" s="356" t="str">
        <f>AB23</f>
        <v>Recette mère ►  Textures modifiées</v>
      </c>
      <c r="AC68" s="367"/>
      <c r="AD68" s="366" t="s">
        <v>274</v>
      </c>
      <c r="AE68" s="365" t="s">
        <v>527</v>
      </c>
      <c r="AF68" s="318"/>
      <c r="AG68" s="318"/>
      <c r="AH68" s="318"/>
      <c r="AI68" s="318"/>
      <c r="AJ68" s="318"/>
      <c r="AK68" s="318"/>
      <c r="AL68" s="318"/>
      <c r="AM68" s="318"/>
      <c r="AN68" s="318"/>
      <c r="AO68" s="318"/>
      <c r="AP68" s="318"/>
      <c r="AQ68" s="364"/>
      <c r="AS68" s="2"/>
      <c r="AT68" s="294">
        <v>40</v>
      </c>
      <c r="AU68" s="290"/>
      <c r="AV68" s="289" t="str">
        <f t="shared" si="11"/>
        <v/>
      </c>
      <c r="AW68" s="288" t="str" cm="1">
        <f t="array" ref="AW68">IF(BD68="","",IFERROR(_xlfn.TEXTJOIN(" • ",TRUE,_xlfn.UNIQUE(_xlfn._xlws.FILTER("⚠ "&amp;BK29:BK489,(BI29:BI489&lt;&gt;"")*ISNUMBER(SEARCH(" "&amp;BI29:BI489&amp;" "," "&amp;BD68&amp;" "))))),""))</f>
        <v/>
      </c>
      <c r="AX68" s="287" t="str">
        <f t="shared" si="20"/>
        <v>hazelnut</v>
      </c>
      <c r="AY68" s="287" t="str">
        <f t="shared" si="21"/>
        <v>⚠ Fruits à coque</v>
      </c>
      <c r="AZ68" s="287" t="str">
        <f t="shared" si="22"/>
        <v/>
      </c>
      <c r="BA68" s="287" t="str">
        <f t="shared" si="12"/>
        <v/>
      </c>
      <c r="BB68" s="287" t="str">
        <f t="shared" si="13"/>
        <v/>
      </c>
      <c r="BC68" s="287" t="str">
        <f t="shared" si="23"/>
        <v/>
      </c>
      <c r="BD68" s="287" t="str">
        <f t="shared" si="14"/>
        <v/>
      </c>
      <c r="BE68" s="287" t="str">
        <f t="shared" si="24"/>
        <v>hazelnut</v>
      </c>
      <c r="BF68" s="287" t="str">
        <f t="shared" si="15"/>
        <v>hazelnut</v>
      </c>
      <c r="BG68" s="287" t="str">
        <f t="shared" si="16"/>
        <v>hazelnut</v>
      </c>
      <c r="BH68" s="293" t="s">
        <v>526</v>
      </c>
      <c r="BI68" s="285" t="str">
        <f t="shared" si="17"/>
        <v>hazelnut</v>
      </c>
      <c r="BJ68" s="284" t="s">
        <v>291</v>
      </c>
      <c r="BK68" s="292" t="s">
        <v>475</v>
      </c>
      <c r="BL68" s="320" t="s">
        <v>474</v>
      </c>
      <c r="BN68" s="363" t="s">
        <v>525</v>
      </c>
      <c r="BO68" s="363" t="s">
        <v>524</v>
      </c>
      <c r="BP68" s="362" t="s">
        <v>523</v>
      </c>
      <c r="BQ68" s="361" t="s">
        <v>522</v>
      </c>
      <c r="BT68" s="35"/>
      <c r="BU68" s="35"/>
      <c r="BV68" s="35"/>
      <c r="BW68" s="35"/>
      <c r="BX68" s="35"/>
      <c r="BY68" s="3">
        <v>1</v>
      </c>
    </row>
    <row r="69" spans="2:77" ht="21" customHeight="1">
      <c r="B69" s="63" t="s">
        <v>110</v>
      </c>
      <c r="C69" s="63"/>
      <c r="D69" s="63"/>
      <c r="E69" s="63"/>
      <c r="F69" s="63"/>
      <c r="G69" s="63"/>
      <c r="H69" s="63"/>
      <c r="J69" s="910"/>
      <c r="K69" s="55"/>
      <c r="L69" s="49" t="str" cm="1">
        <f t="array" ref="L69">IF(ROW()=ROW(L61),K64,INDEX(M61:M74,ROW()-ROW(L61)))</f>
        <v/>
      </c>
      <c r="M69" s="89" t="str">
        <f>IF(OR(L69="",K63="",K63&lt;=0,N69=""),"",TRIM(MID(L69,LEN(N69)+1+IF(MID(L69,LEN(N69)+1,1)=" ",1,0),99999)))</f>
        <v/>
      </c>
      <c r="N69" s="49" t="str">
        <f>IF(OR(O69="",O69=0,O69="0"),"",IF(LEN(O69)&lt;=K63,O69,IF(LEN(SUBSTITUTE(P69," ",""))=K63+1,LEFT(O69,K63),LEFT(O69,FIND("§",SUBSTITUTE(P69," ","§",LEN(P69)-LEN(SUBSTITUTE(P69," ",""))))-1))))</f>
        <v/>
      </c>
      <c r="O69" s="49" t="str">
        <f t="shared" si="30"/>
        <v/>
      </c>
      <c r="P69" s="49" t="str">
        <f>IF(OR(O69="",O69=0,O69="0"),"",LEFT(O69,K63+1))</f>
        <v/>
      </c>
      <c r="Q69" s="159" t="str">
        <f t="shared" si="33"/>
        <v/>
      </c>
      <c r="R69" s="91"/>
      <c r="S69" s="90" t="str">
        <f>IF(LEN(TRIM(T69))&gt;0,MAX(S46:S68)+1,"")</f>
        <v/>
      </c>
      <c r="T69" s="234"/>
      <c r="U69" s="248" t="str">
        <f t="shared" si="31"/>
        <v/>
      </c>
      <c r="V69" s="247" t="str">
        <f t="shared" si="32"/>
        <v/>
      </c>
      <c r="W69" s="2"/>
      <c r="X69" s="341" t="s">
        <v>506</v>
      </c>
      <c r="Y69" s="358" t="str">
        <f>Y23</f>
        <v>M MACÉDOINE DE LÉGUMES AU COULIS DE TOMATE | HORS D'ŒUVRE texture modifiée-cuidité-MACEDOINE| Auteur &gt; Annette et Jean Pierre DOMERGUES - 45000 ORLÉANS 1981</v>
      </c>
      <c r="Z69" s="358">
        <f>Z23</f>
        <v>10</v>
      </c>
      <c r="AA69" s="357" t="str">
        <f>AA23</f>
        <v>couverts</v>
      </c>
      <c r="AB69" s="356" t="str">
        <f>AB23</f>
        <v>Recette mère ►  Textures modifiées</v>
      </c>
      <c r="AC69" s="360"/>
      <c r="AD69" s="316"/>
      <c r="AE69" s="316"/>
      <c r="AF69" s="316"/>
      <c r="AG69" s="316"/>
      <c r="AH69" s="316"/>
      <c r="AI69" s="316"/>
      <c r="AJ69" s="315" t="s">
        <v>447</v>
      </c>
      <c r="AK69" s="314"/>
      <c r="AL69" s="314"/>
      <c r="AM69" s="314"/>
      <c r="AN69" s="314"/>
      <c r="AO69" s="314"/>
      <c r="AP69" s="314"/>
      <c r="AQ69" s="313"/>
      <c r="AS69" s="2"/>
      <c r="AT69" s="294">
        <v>41</v>
      </c>
      <c r="AU69" s="290"/>
      <c r="AV69" s="289" t="str">
        <f t="shared" si="11"/>
        <v/>
      </c>
      <c r="AW69" s="288" t="str" cm="1">
        <f t="array" ref="AW69">IF(BD69="","",IFERROR(_xlfn.TEXTJOIN(" • ",TRUE,_xlfn.UNIQUE(_xlfn._xlws.FILTER("⚠ "&amp;BK29:BK489,(BI29:BI489&lt;&gt;"")*ISNUMBER(SEARCH(" "&amp;BI29:BI489&amp;" "," "&amp;BD69&amp;" "))))),""))</f>
        <v/>
      </c>
      <c r="AX69" s="287" t="str">
        <f t="shared" si="20"/>
        <v>macadamia</v>
      </c>
      <c r="AY69" s="287" t="str">
        <f t="shared" si="21"/>
        <v>⚠ Fruits à coque</v>
      </c>
      <c r="AZ69" s="287" t="str">
        <f t="shared" si="22"/>
        <v/>
      </c>
      <c r="BA69" s="287" t="str">
        <f t="shared" si="12"/>
        <v/>
      </c>
      <c r="BB69" s="287" t="str">
        <f t="shared" si="13"/>
        <v/>
      </c>
      <c r="BC69" s="287" t="str">
        <f t="shared" si="23"/>
        <v/>
      </c>
      <c r="BD69" s="287" t="str">
        <f t="shared" si="14"/>
        <v/>
      </c>
      <c r="BE69" s="287" t="str">
        <f t="shared" si="24"/>
        <v>macadamia</v>
      </c>
      <c r="BF69" s="287" t="str">
        <f t="shared" si="15"/>
        <v>macadamia</v>
      </c>
      <c r="BG69" s="287" t="str">
        <f t="shared" si="16"/>
        <v>macadamia</v>
      </c>
      <c r="BH69" s="293" t="s">
        <v>521</v>
      </c>
      <c r="BI69" s="285" t="str">
        <f t="shared" si="17"/>
        <v>macadamia</v>
      </c>
      <c r="BJ69" s="284" t="s">
        <v>291</v>
      </c>
      <c r="BK69" s="292" t="s">
        <v>475</v>
      </c>
      <c r="BL69" s="320" t="s">
        <v>474</v>
      </c>
      <c r="BN69" t="s">
        <v>509</v>
      </c>
      <c r="BO69" t="s">
        <v>508</v>
      </c>
      <c r="BP69" t="s">
        <v>507</v>
      </c>
      <c r="BQ69" s="359"/>
      <c r="BR69"/>
      <c r="BT69" s="35"/>
      <c r="BU69" s="35"/>
      <c r="BV69" s="35"/>
      <c r="BW69" s="35"/>
      <c r="BX69" s="35"/>
      <c r="BY69" s="3">
        <v>1</v>
      </c>
    </row>
    <row r="70" spans="2:77" ht="21" customHeight="1">
      <c r="B70" s="63"/>
      <c r="C70" s="63"/>
      <c r="D70" s="63"/>
      <c r="E70" s="63"/>
      <c r="F70" s="63"/>
      <c r="G70" s="63"/>
      <c r="H70" s="63"/>
      <c r="J70" s="910"/>
      <c r="K70" s="55"/>
      <c r="L70" s="49" t="str" cm="1">
        <f t="array" ref="L70">IF(ROW()=ROW(L61),K64,INDEX(M61:M74,ROW()-ROW(L61)))</f>
        <v/>
      </c>
      <c r="M70" s="89" t="str">
        <f>IF(OR(L70="",K63="",K63&lt;=0,N70=""),"",TRIM(MID(L70,LEN(N70)+1+IF(MID(L70,LEN(N70)+1,1)=" ",1,0),99999)))</f>
        <v/>
      </c>
      <c r="N70" s="49" t="str">
        <f>IF(OR(O70="",O70=0,O70="0"),"",IF(LEN(O70)&lt;=K63,O70,IF(LEN(SUBSTITUTE(P70," ",""))=K63+1,LEFT(O70,K63),LEFT(O70,FIND("§",SUBSTITUTE(P70," ","§",LEN(P70)-LEN(SUBSTITUTE(P70," ",""))))-1))))</f>
        <v/>
      </c>
      <c r="O70" s="49" t="str">
        <f t="shared" si="30"/>
        <v/>
      </c>
      <c r="P70" s="49" t="str">
        <f>IF(OR(O70="",O70=0,O70="0"),"",LEFT(O70,K63+1))</f>
        <v/>
      </c>
      <c r="Q70" s="159" t="str">
        <f t="shared" si="33"/>
        <v/>
      </c>
      <c r="R70" s="91"/>
      <c r="S70" s="90" t="str">
        <f>IF(LEN(TRIM(T70))&gt;0,MAX(S46:S69)+1,"")</f>
        <v/>
      </c>
      <c r="T70" s="234"/>
      <c r="U70" s="248" t="str">
        <f t="shared" si="31"/>
        <v/>
      </c>
      <c r="V70" s="247" t="str">
        <f t="shared" si="32"/>
        <v/>
      </c>
      <c r="W70" s="2"/>
      <c r="X70" s="341" t="s">
        <v>506</v>
      </c>
      <c r="Y70" s="358" t="str">
        <f>Y23</f>
        <v>M MACÉDOINE DE LÉGUMES AU COULIS DE TOMATE | HORS D'ŒUVRE texture modifiée-cuidité-MACEDOINE| Auteur &gt; Annette et Jean Pierre DOMERGUES - 45000 ORLÉANS 1981</v>
      </c>
      <c r="Z70" s="358">
        <f>Z23</f>
        <v>10</v>
      </c>
      <c r="AA70" s="357" t="str">
        <f>AA23</f>
        <v>couverts</v>
      </c>
      <c r="AB70" s="356" t="str">
        <f>AB23</f>
        <v>Recette mère ►  Textures modifiées</v>
      </c>
      <c r="AC70" s="355"/>
      <c r="AD70" s="354"/>
      <c r="AE70" s="353"/>
      <c r="AF70" s="352" t="s">
        <v>445</v>
      </c>
      <c r="AG70" s="312">
        <f ca="1">AG47</f>
        <v>132</v>
      </c>
      <c r="AH70" s="351" t="s">
        <v>520</v>
      </c>
      <c r="AI70" s="311"/>
      <c r="AJ70" s="311"/>
      <c r="AK70" s="311"/>
      <c r="AL70" s="310"/>
      <c r="AM70" s="310"/>
      <c r="AN70" s="310"/>
      <c r="AO70" s="309" t="str">
        <f>IF(AI71="","",(LEN(TRIM(SUBSTITUTE(AI71,CHAR(160)," ")))-LEN(SUBSTITUTE(TRIM(SUBSTITUTE(AI71,CHAR(160)," "))," ",""))+1)&amp;" mot"&amp;IF((LEN(TRIM(SUBSTITUTE(AI71,CHAR(160)," ")))-LEN(SUBSTITUTE(TRIM(SUBSTITUTE(AI71,CHAR(160)," "))," ",""))+1)&gt;1,"s",""))</f>
        <v>15 mots</v>
      </c>
      <c r="AP70" s="308" t="str">
        <f>IF(AI71="","",LEN(TRIM(SUBSTITUTE(AI71,CHAR(160),""))))&amp;" Car."</f>
        <v>89 Car.</v>
      </c>
      <c r="AQ70" s="307" t="s">
        <v>444</v>
      </c>
      <c r="AS70" s="2"/>
      <c r="AT70" s="294">
        <v>42</v>
      </c>
      <c r="AU70" s="290"/>
      <c r="AV70" s="289" t="str">
        <f t="shared" si="11"/>
        <v/>
      </c>
      <c r="AW70" s="288" t="str" cm="1">
        <f t="array" ref="AW70">IF(BD70="","",IFERROR(_xlfn.TEXTJOIN(" • ",TRUE,_xlfn.UNIQUE(_xlfn._xlws.FILTER("⚠ "&amp;BK29:BK489,(BI29:BI489&lt;&gt;"")*ISNUMBER(SEARCH(" "&amp;BI29:BI489&amp;" "," "&amp;BD70&amp;" "))))),""))</f>
        <v/>
      </c>
      <c r="AX70" s="287" t="str">
        <f t="shared" si="20"/>
        <v>marzipan</v>
      </c>
      <c r="AY70" s="287" t="str">
        <f t="shared" si="21"/>
        <v>⚠ Fruits à coque</v>
      </c>
      <c r="AZ70" s="287" t="str">
        <f t="shared" si="22"/>
        <v/>
      </c>
      <c r="BA70" s="287" t="str">
        <f t="shared" si="12"/>
        <v/>
      </c>
      <c r="BB70" s="287" t="str">
        <f t="shared" si="13"/>
        <v/>
      </c>
      <c r="BC70" s="287" t="str">
        <f t="shared" si="23"/>
        <v/>
      </c>
      <c r="BD70" s="287" t="str">
        <f t="shared" si="14"/>
        <v/>
      </c>
      <c r="BE70" s="287" t="str">
        <f t="shared" si="24"/>
        <v>marzipan</v>
      </c>
      <c r="BF70" s="287" t="str">
        <f t="shared" si="15"/>
        <v>marzipan</v>
      </c>
      <c r="BG70" s="287" t="str">
        <f t="shared" si="16"/>
        <v>marzipan</v>
      </c>
      <c r="BH70" s="293" t="s">
        <v>519</v>
      </c>
      <c r="BI70" s="285" t="str">
        <f t="shared" si="17"/>
        <v>marzipan</v>
      </c>
      <c r="BJ70" s="284" t="s">
        <v>291</v>
      </c>
      <c r="BK70" s="292" t="s">
        <v>475</v>
      </c>
      <c r="BL70" s="320" t="s">
        <v>474</v>
      </c>
      <c r="BN70" t="s">
        <v>518</v>
      </c>
      <c r="BO70" t="s">
        <v>517</v>
      </c>
      <c r="BP70" t="s">
        <v>516</v>
      </c>
      <c r="BQ70" s="350"/>
      <c r="BT70" s="35"/>
      <c r="BU70" s="35"/>
      <c r="BV70" s="35"/>
      <c r="BW70" s="35"/>
      <c r="BX70" s="35"/>
      <c r="BY70" s="3">
        <v>1</v>
      </c>
    </row>
    <row r="71" spans="2:77" ht="21" customHeight="1">
      <c r="B71" s="17" t="s">
        <v>111</v>
      </c>
      <c r="C71" s="63"/>
      <c r="D71" s="63"/>
      <c r="E71" s="63"/>
      <c r="F71" s="63"/>
      <c r="G71" s="63"/>
      <c r="H71" s="63"/>
      <c r="J71" s="910"/>
      <c r="K71" s="55"/>
      <c r="L71" s="49" t="str" cm="1">
        <f t="array" ref="L71">IF(ROW()=ROW(L61),K64,INDEX(M61:M74,ROW()-ROW(L61)))</f>
        <v/>
      </c>
      <c r="M71" s="89" t="str">
        <f>IF(OR(L71="",K63="",K63&lt;=0,N71=""),"",TRIM(MID(L71,LEN(N71)+1+IF(MID(L71,LEN(N71)+1,1)=" ",1,0),99999)))</f>
        <v/>
      </c>
      <c r="N71" s="49" t="str">
        <f>IF(OR(O71="",O71=0,O71="0"),"",IF(LEN(O71)&lt;=K63,O71,IF(LEN(SUBSTITUTE(P71," ",""))=K63+1,LEFT(O71,K63),LEFT(O71,FIND("§",SUBSTITUTE(P71," ","§",LEN(P71)-LEN(SUBSTITUTE(P71," ",""))))-1))))</f>
        <v/>
      </c>
      <c r="O71" s="49" t="str">
        <f t="shared" si="30"/>
        <v/>
      </c>
      <c r="P71" s="49" t="str">
        <f>IF(OR(O71="",O71=0,O71="0"),"",LEFT(O71,K63+1))</f>
        <v/>
      </c>
      <c r="Q71" s="159" t="str">
        <f t="shared" si="33"/>
        <v/>
      </c>
      <c r="R71" s="91"/>
      <c r="S71" s="90" t="str">
        <f>IF(LEN(TRIM(T71))&gt;0,MAX(S46:S70)+1,"")</f>
        <v/>
      </c>
      <c r="T71" s="234"/>
      <c r="U71" s="248" t="str">
        <f t="shared" si="31"/>
        <v/>
      </c>
      <c r="V71" s="247" t="str">
        <f t="shared" si="32"/>
        <v/>
      </c>
      <c r="W71" s="2"/>
      <c r="X71" s="341" t="s">
        <v>506</v>
      </c>
      <c r="Y71" s="349" t="str">
        <f>Y23</f>
        <v>M MACÉDOINE DE LÉGUMES AU COULIS DE TOMATE | HORS D'ŒUVRE texture modifiée-cuidité-MACEDOINE| Auteur &gt; Annette et Jean Pierre DOMERGUES - 45000 ORLÉANS 1981</v>
      </c>
      <c r="Z71" s="349">
        <f>Z23</f>
        <v>10</v>
      </c>
      <c r="AA71" s="348" t="str">
        <f>AA23</f>
        <v>couverts</v>
      </c>
      <c r="AB71" s="347" t="str">
        <f>AB23</f>
        <v>Recette mère ►  Textures modifiées</v>
      </c>
      <c r="AC71" s="346"/>
      <c r="AD71" s="345"/>
      <c r="AE71" s="344"/>
      <c r="AF71" s="343"/>
      <c r="AG71" s="306"/>
      <c r="AH71" s="306" t="s">
        <v>515</v>
      </c>
      <c r="AI71" s="632" t="s">
        <v>796</v>
      </c>
      <c r="AJ71" s="305"/>
      <c r="AK71" s="305"/>
      <c r="AL71" s="305"/>
      <c r="AM71" s="305"/>
      <c r="AN71" s="305"/>
      <c r="AO71" s="305"/>
      <c r="AP71" s="305"/>
      <c r="AQ71" s="304"/>
      <c r="AS71" s="2"/>
      <c r="AT71" s="294">
        <v>43</v>
      </c>
      <c r="AU71" s="290"/>
      <c r="AV71" s="289" t="str">
        <f t="shared" si="11"/>
        <v/>
      </c>
      <c r="AW71" s="288" t="str" cm="1">
        <f t="array" ref="AW71">IF(BD71="","",IFERROR(_xlfn.TEXTJOIN(" • ",TRUE,_xlfn.UNIQUE(_xlfn._xlws.FILTER("⚠ "&amp;BK29:BK489,(BI29:BI489&lt;&gt;"")*ISNUMBER(SEARCH(" "&amp;BI29:BI489&amp;" "," "&amp;BD71&amp;" "))))),""))</f>
        <v/>
      </c>
      <c r="AX71" s="287" t="str">
        <f t="shared" si="20"/>
        <v>noisette</v>
      </c>
      <c r="AY71" s="287" t="str">
        <f t="shared" si="21"/>
        <v>⚠ Fruits à coque</v>
      </c>
      <c r="AZ71" s="287" t="str">
        <f t="shared" si="22"/>
        <v/>
      </c>
      <c r="BA71" s="287" t="str">
        <f t="shared" si="12"/>
        <v/>
      </c>
      <c r="BB71" s="287" t="str">
        <f t="shared" si="13"/>
        <v/>
      </c>
      <c r="BC71" s="287" t="str">
        <f t="shared" si="23"/>
        <v/>
      </c>
      <c r="BD71" s="287" t="str">
        <f t="shared" si="14"/>
        <v/>
      </c>
      <c r="BE71" s="287" t="str">
        <f t="shared" si="24"/>
        <v>noisette</v>
      </c>
      <c r="BF71" s="287" t="str">
        <f t="shared" si="15"/>
        <v>noisette</v>
      </c>
      <c r="BG71" s="287" t="str">
        <f t="shared" si="16"/>
        <v>noisette</v>
      </c>
      <c r="BH71" s="293" t="s">
        <v>514</v>
      </c>
      <c r="BI71" s="285" t="str">
        <f t="shared" si="17"/>
        <v>noisette</v>
      </c>
      <c r="BJ71" s="284" t="s">
        <v>291</v>
      </c>
      <c r="BK71" s="292" t="s">
        <v>475</v>
      </c>
      <c r="BL71" s="320" t="s">
        <v>474</v>
      </c>
      <c r="BN71" t="s">
        <v>513</v>
      </c>
      <c r="BO71" t="s">
        <v>512</v>
      </c>
      <c r="BP71" t="s">
        <v>511</v>
      </c>
      <c r="BQ71" s="342"/>
      <c r="BT71" s="35"/>
      <c r="BU71" s="35"/>
      <c r="BV71" s="35"/>
      <c r="BW71" s="35"/>
      <c r="BX71" s="35"/>
      <c r="BY71" s="3">
        <v>1</v>
      </c>
    </row>
    <row r="72" spans="2:77" ht="21" customHeight="1" thickBot="1">
      <c r="B72" s="17" t="s">
        <v>112</v>
      </c>
      <c r="C72" s="63"/>
      <c r="D72" s="63"/>
      <c r="E72" s="63"/>
      <c r="F72" s="63"/>
      <c r="G72" s="63"/>
      <c r="H72" s="63"/>
      <c r="J72" s="910"/>
      <c r="K72" s="55"/>
      <c r="L72" s="49" t="str" cm="1">
        <f t="array" ref="L72">IF(ROW()=ROW(L61),K64,INDEX(M61:M74,ROW()-ROW(L61)))</f>
        <v/>
      </c>
      <c r="M72" s="89" t="str">
        <f>IF(OR(L72="",K63="",K63&lt;=0,N72=""),"",TRIM(MID(L72,LEN(N72)+1+IF(MID(L72,LEN(N72)+1,1)=" ",1,0),99999)))</f>
        <v/>
      </c>
      <c r="N72" s="49" t="str">
        <f>IF(OR(O72="",O72=0,O72="0"),"",IF(LEN(O72)&lt;=K63,O72,IF(LEN(SUBSTITUTE(P72," ",""))=K63+1,LEFT(O72,K63),LEFT(O72,FIND("§",SUBSTITUTE(P72," ","§",LEN(P72)-LEN(SUBSTITUTE(P72," ",""))))-1))))</f>
        <v/>
      </c>
      <c r="O72" s="49" t="str">
        <f t="shared" si="30"/>
        <v/>
      </c>
      <c r="P72" s="49" t="str">
        <f>IF(OR(O72="",O72=0,O72="0"),"",LEFT(O72,K63+1))</f>
        <v/>
      </c>
      <c r="Q72" s="159" t="str">
        <f t="shared" si="33"/>
        <v/>
      </c>
      <c r="R72" s="91"/>
      <c r="S72" s="90" t="str">
        <f>IF(LEN(TRIM(T72))&gt;0,MAX(S46:S71)+1,"")</f>
        <v/>
      </c>
      <c r="T72" s="234"/>
      <c r="U72" s="248" t="str">
        <f t="shared" si="31"/>
        <v/>
      </c>
      <c r="V72" s="247" t="str">
        <f t="shared" si="32"/>
        <v/>
      </c>
      <c r="W72" s="2"/>
      <c r="X72" s="341" t="s">
        <v>506</v>
      </c>
      <c r="Y72" s="340"/>
      <c r="Z72" s="340"/>
      <c r="AA72" s="340"/>
      <c r="AB72" s="339"/>
      <c r="AC72" s="338" t="s">
        <v>274</v>
      </c>
      <c r="AD72" s="337" t="str">
        <f ca="1">CELL("nomfichier")</f>
        <v>D:\Données\1.UPRT\0-UPRT.fait\1-UPRT.FR-SITE-WEB\ff-fiches-fabrications\ff.fiches.fabrication.2023\ffr.restaurant.2023\[TABLEAU.MAGIQUE.21.02.2026-2.xlsx]allergènes</v>
      </c>
      <c r="AE72" s="337"/>
      <c r="AF72" s="337"/>
      <c r="AG72" s="337"/>
      <c r="AH72" s="337"/>
      <c r="AI72" s="337"/>
      <c r="AJ72" s="337"/>
      <c r="AK72" s="337"/>
      <c r="AL72" s="337"/>
      <c r="AM72" s="337"/>
      <c r="AN72" s="337"/>
      <c r="AO72" s="337"/>
      <c r="AP72" s="337"/>
      <c r="AQ72" s="336"/>
      <c r="AS72" s="2"/>
      <c r="AT72" s="294">
        <v>44</v>
      </c>
      <c r="AU72" s="290"/>
      <c r="AV72" s="289" t="str">
        <f t="shared" si="11"/>
        <v/>
      </c>
      <c r="AW72" s="288" t="str" cm="1">
        <f t="array" ref="AW72">IF(BD72="","",IFERROR(_xlfn.TEXTJOIN(" • ",TRUE,_xlfn.UNIQUE(_xlfn._xlws.FILTER("⚠ "&amp;BK29:BK489,(BI29:BI489&lt;&gt;"")*ISNUMBER(SEARCH(" "&amp;BI29:BI489&amp;" "," "&amp;BD72&amp;" "))))),""))</f>
        <v/>
      </c>
      <c r="AX72" s="287" t="str">
        <f t="shared" si="20"/>
        <v>noisettes</v>
      </c>
      <c r="AY72" s="287" t="str">
        <f t="shared" si="21"/>
        <v>⚠ Fruits à coque</v>
      </c>
      <c r="AZ72" s="287" t="str">
        <f t="shared" si="22"/>
        <v/>
      </c>
      <c r="BA72" s="287" t="str">
        <f t="shared" si="12"/>
        <v/>
      </c>
      <c r="BB72" s="287" t="str">
        <f t="shared" si="13"/>
        <v/>
      </c>
      <c r="BC72" s="287" t="str">
        <f t="shared" si="23"/>
        <v/>
      </c>
      <c r="BD72" s="287" t="str">
        <f t="shared" si="14"/>
        <v/>
      </c>
      <c r="BE72" s="287" t="str">
        <f t="shared" si="24"/>
        <v>noisettes</v>
      </c>
      <c r="BF72" s="287" t="str">
        <f t="shared" si="15"/>
        <v>noisettes</v>
      </c>
      <c r="BG72" s="287" t="str">
        <f t="shared" si="16"/>
        <v>noisettes</v>
      </c>
      <c r="BH72" s="293" t="s">
        <v>510</v>
      </c>
      <c r="BI72" s="285" t="str">
        <f t="shared" si="17"/>
        <v>noisettes</v>
      </c>
      <c r="BJ72" s="284" t="s">
        <v>291</v>
      </c>
      <c r="BK72" s="292" t="s">
        <v>475</v>
      </c>
      <c r="BL72" s="320" t="s">
        <v>474</v>
      </c>
      <c r="BN72" t="s">
        <v>509</v>
      </c>
      <c r="BO72" t="s">
        <v>508</v>
      </c>
      <c r="BP72" t="s">
        <v>507</v>
      </c>
      <c r="BQ72" s="335"/>
      <c r="BT72" s="35"/>
      <c r="BU72" s="35"/>
      <c r="BV72" s="35"/>
      <c r="BW72" s="35"/>
      <c r="BX72" s="35"/>
      <c r="BY72" s="3">
        <v>1</v>
      </c>
    </row>
    <row r="73" spans="2:77" ht="21" customHeight="1" thickBot="1">
      <c r="B73" s="63"/>
      <c r="C73" s="63"/>
      <c r="D73" s="63"/>
      <c r="E73" s="63"/>
      <c r="F73" s="63"/>
      <c r="G73" s="63"/>
      <c r="H73" s="63"/>
      <c r="J73" s="910"/>
      <c r="K73" s="55"/>
      <c r="L73" s="49" t="str" cm="1">
        <f t="array" ref="L73">IF(ROW()=ROW(L61),K64,INDEX(M61:M74,ROW()-ROW(L61)))</f>
        <v/>
      </c>
      <c r="M73" s="89" t="str">
        <f>IF(OR(L73="",K63="",K63&lt;=0,N73=""),"",TRIM(MID(L73,LEN(N73)+1+IF(MID(L73,LEN(N73)+1,1)=" ",1,0),99999)))</f>
        <v/>
      </c>
      <c r="N73" s="49" t="str">
        <f>IF(OR(O73="",O73=0,O73="0"),"",IF(LEN(O73)&lt;=K63,O73,IF(LEN(SUBSTITUTE(P73," ",""))=K63+1,LEFT(O73,K63),LEFT(O73,FIND("§",SUBSTITUTE(P73," ","§",LEN(P73)-LEN(SUBSTITUTE(P73," ",""))))-1))))</f>
        <v/>
      </c>
      <c r="O73" s="49" t="str">
        <f t="shared" si="30"/>
        <v/>
      </c>
      <c r="P73" s="49" t="str">
        <f>IF(OR(O73="",O73=0,O73="0"),"",LEFT(O73,K63+1))</f>
        <v/>
      </c>
      <c r="Q73" s="159" t="str">
        <f t="shared" si="33"/>
        <v/>
      </c>
      <c r="R73" s="91"/>
      <c r="S73" s="90" t="str">
        <f>IF(LEN(TRIM(T73))&gt;0,MAX(S46:S72)+1,"")</f>
        <v/>
      </c>
      <c r="T73" s="234"/>
      <c r="U73" s="248" t="str">
        <f t="shared" si="31"/>
        <v/>
      </c>
      <c r="V73" s="247" t="str">
        <f t="shared" si="32"/>
        <v/>
      </c>
      <c r="W73" s="2"/>
      <c r="X73" s="334" t="s">
        <v>506</v>
      </c>
      <c r="Y73" s="333" t="s">
        <v>506</v>
      </c>
      <c r="Z73" s="333" t="s">
        <v>506</v>
      </c>
      <c r="AA73" s="333" t="s">
        <v>506</v>
      </c>
      <c r="AB73" s="333" t="s">
        <v>506</v>
      </c>
      <c r="AC73" s="332" t="s">
        <v>505</v>
      </c>
      <c r="AD73" s="327"/>
      <c r="AE73" s="331"/>
      <c r="AF73" s="328"/>
      <c r="AG73" s="330"/>
      <c r="AH73" s="329"/>
      <c r="AI73" s="329"/>
      <c r="AJ73" s="328"/>
      <c r="AK73" s="328"/>
      <c r="AL73" s="327"/>
      <c r="AM73" s="327"/>
      <c r="AN73" s="327"/>
      <c r="AO73" s="327"/>
      <c r="AP73" s="327"/>
      <c r="AQ73" s="326" t="s">
        <v>131</v>
      </c>
      <c r="AS73" s="2"/>
      <c r="AT73" s="294">
        <v>45</v>
      </c>
      <c r="AU73" s="290"/>
      <c r="AV73" s="289" t="str">
        <f t="shared" si="11"/>
        <v/>
      </c>
      <c r="AW73" s="288" t="str" cm="1">
        <f t="array" ref="AW73">IF(BD73="","",IFERROR(_xlfn.TEXTJOIN(" • ",TRUE,_xlfn.UNIQUE(_xlfn._xlws.FILTER("⚠ "&amp;BK29:BK489,(BI29:BI489&lt;&gt;"")*ISNUMBER(SEARCH(" "&amp;BI29:BI489&amp;" "," "&amp;BD73&amp;" "))))),""))</f>
        <v/>
      </c>
      <c r="AX73" s="287" t="str">
        <f t="shared" si="20"/>
        <v>noix</v>
      </c>
      <c r="AY73" s="287" t="str">
        <f t="shared" si="21"/>
        <v>⚠ Fruits à coque</v>
      </c>
      <c r="AZ73" s="287" t="str">
        <f t="shared" si="22"/>
        <v/>
      </c>
      <c r="BA73" s="287" t="str">
        <f t="shared" si="12"/>
        <v/>
      </c>
      <c r="BB73" s="287" t="str">
        <f t="shared" si="13"/>
        <v/>
      </c>
      <c r="BC73" s="287" t="str">
        <f t="shared" si="23"/>
        <v/>
      </c>
      <c r="BD73" s="287" t="str">
        <f t="shared" si="14"/>
        <v/>
      </c>
      <c r="BE73" s="287" t="str">
        <f t="shared" si="24"/>
        <v>noix</v>
      </c>
      <c r="BF73" s="287" t="str">
        <f t="shared" si="15"/>
        <v>noix</v>
      </c>
      <c r="BG73" s="287" t="str">
        <f t="shared" si="16"/>
        <v>noix</v>
      </c>
      <c r="BH73" s="293" t="s">
        <v>504</v>
      </c>
      <c r="BI73" s="285" t="str">
        <f t="shared" si="17"/>
        <v>noix</v>
      </c>
      <c r="BJ73" s="284" t="s">
        <v>291</v>
      </c>
      <c r="BK73" s="292" t="s">
        <v>475</v>
      </c>
      <c r="BL73" s="320" t="s">
        <v>474</v>
      </c>
      <c r="BN73" t="s">
        <v>503</v>
      </c>
      <c r="BO73" t="s">
        <v>502</v>
      </c>
      <c r="BP73" t="s">
        <v>501</v>
      </c>
      <c r="BQ73" s="325"/>
      <c r="BT73" s="35"/>
      <c r="BU73" s="35"/>
      <c r="BV73" s="35"/>
      <c r="BW73" s="35"/>
      <c r="BX73" s="35"/>
      <c r="BY73" s="3">
        <v>1</v>
      </c>
    </row>
    <row r="74" spans="2:77" ht="21" customHeight="1">
      <c r="B74" s="63" t="s">
        <v>113</v>
      </c>
      <c r="C74" s="63"/>
      <c r="D74" s="63"/>
      <c r="E74" s="63"/>
      <c r="F74" s="63"/>
      <c r="G74" s="63"/>
      <c r="H74" s="63"/>
      <c r="J74" s="910"/>
      <c r="K74" s="55"/>
      <c r="L74" s="49" t="str" cm="1">
        <f t="array" ref="L74">IF(ROW()=ROW(L61),K64,INDEX(M61:M74,ROW()-ROW(L61)))</f>
        <v/>
      </c>
      <c r="M74" s="89" t="str">
        <f>IF(OR(L74="",K63="",K63&lt;=0,N74=""),"",TRIM(MID(L74,LEN(N74)+1+IF(MID(L74,LEN(N74)+1,1)=" ",1,0),99999)))</f>
        <v/>
      </c>
      <c r="N74" s="49" t="str">
        <f>IF(OR(O74="",O74=0,O74="0"),"",IF(LEN(O74)&lt;=K63,O74,IF(LEN(SUBSTITUTE(P74," ",""))=K63+1,LEFT(O74,K63),LEFT(O74,FIND("§",SUBSTITUTE(P74," ","§",LEN(P74)-LEN(SUBSTITUTE(P74," ",""))))-1))))</f>
        <v/>
      </c>
      <c r="O74" s="49" t="str">
        <f t="shared" si="30"/>
        <v/>
      </c>
      <c r="P74" s="49" t="str">
        <f>IF(OR(O74="",O74=0,O74="0"),"",LEFT(O74,K63+1))</f>
        <v/>
      </c>
      <c r="Q74" s="159" t="str">
        <f t="shared" si="33"/>
        <v/>
      </c>
      <c r="R74" s="91"/>
      <c r="S74" s="90" t="str">
        <f>IF(LEN(TRIM(T74))&gt;0,MAX(S46:S73)+1,"")</f>
        <v/>
      </c>
      <c r="T74" s="234"/>
      <c r="U74" s="248" t="str">
        <f t="shared" si="31"/>
        <v/>
      </c>
      <c r="V74" s="247" t="str">
        <f t="shared" si="32"/>
        <v/>
      </c>
      <c r="W74" s="2"/>
      <c r="X74" s="224"/>
      <c r="Y74" s="281"/>
      <c r="Z74" s="282"/>
      <c r="AA74" s="281"/>
      <c r="AB74" s="280"/>
      <c r="AC74" s="279"/>
      <c r="AD74" s="278"/>
      <c r="AE74" s="277"/>
      <c r="AF74" s="276"/>
      <c r="AG74" s="275"/>
      <c r="AH74" s="274"/>
      <c r="AI74" s="273"/>
      <c r="AJ74" s="272"/>
      <c r="AK74" s="271"/>
      <c r="AL74" s="270"/>
      <c r="AM74" s="269"/>
      <c r="AN74" s="268"/>
      <c r="AO74" s="267"/>
      <c r="AP74" s="266"/>
      <c r="AQ74" s="265"/>
      <c r="AS74" s="2"/>
      <c r="AT74" s="294">
        <v>46</v>
      </c>
      <c r="AU74" s="290"/>
      <c r="AV74" s="289" t="str">
        <f t="shared" si="11"/>
        <v/>
      </c>
      <c r="AW74" s="288" t="str" cm="1">
        <f t="array" ref="AW74">IF(BD74="","",IFERROR(_xlfn.TEXTJOIN(" • ",TRUE,_xlfn.UNIQUE(_xlfn._xlws.FILTER("⚠ "&amp;BK29:BK489,(BI29:BI489&lt;&gt;"")*ISNUMBER(SEARCH(" "&amp;BI29:BI489&amp;" "," "&amp;BD74&amp;" "))))),""))</f>
        <v/>
      </c>
      <c r="AX74" s="287" t="str">
        <f t="shared" si="20"/>
        <v>noix de cajou</v>
      </c>
      <c r="AY74" s="287" t="str">
        <f t="shared" si="21"/>
        <v>⚠ Fruits à coque</v>
      </c>
      <c r="AZ74" s="287" t="str">
        <f t="shared" si="22"/>
        <v/>
      </c>
      <c r="BA74" s="287" t="str">
        <f t="shared" si="12"/>
        <v/>
      </c>
      <c r="BB74" s="287" t="str">
        <f t="shared" si="13"/>
        <v/>
      </c>
      <c r="BC74" s="287" t="str">
        <f t="shared" si="23"/>
        <v/>
      </c>
      <c r="BD74" s="287" t="str">
        <f t="shared" si="14"/>
        <v/>
      </c>
      <c r="BE74" s="287" t="str">
        <f t="shared" si="24"/>
        <v>noix de cajou</v>
      </c>
      <c r="BF74" s="287" t="str">
        <f t="shared" si="15"/>
        <v>noix de cajou</v>
      </c>
      <c r="BG74" s="287" t="str">
        <f t="shared" si="16"/>
        <v>noix de cajou</v>
      </c>
      <c r="BH74" s="293" t="s">
        <v>500</v>
      </c>
      <c r="BI74" s="285" t="str">
        <f t="shared" si="17"/>
        <v>noix de cajou</v>
      </c>
      <c r="BJ74" s="284" t="s">
        <v>291</v>
      </c>
      <c r="BK74" s="292" t="s">
        <v>475</v>
      </c>
      <c r="BL74" s="320" t="s">
        <v>474</v>
      </c>
      <c r="BN74" t="s">
        <v>499</v>
      </c>
      <c r="BO74" t="s">
        <v>498</v>
      </c>
      <c r="BP74" t="s">
        <v>497</v>
      </c>
      <c r="BQ74" s="324"/>
      <c r="BT74" s="35"/>
      <c r="BU74" s="35"/>
      <c r="BV74" s="35"/>
      <c r="BW74" s="35"/>
      <c r="BX74" s="35"/>
      <c r="BY74" s="3">
        <v>1</v>
      </c>
    </row>
    <row r="75" spans="2:77" ht="21" customHeight="1">
      <c r="B75" s="63" t="s">
        <v>114</v>
      </c>
      <c r="C75" s="63"/>
      <c r="D75" s="63"/>
      <c r="E75" s="63"/>
      <c r="F75" s="63"/>
      <c r="G75" s="63"/>
      <c r="H75" s="63"/>
      <c r="J75" s="910"/>
      <c r="K75" s="88" t="str">
        <f>IF(TRIM(SUBSTITUTE(R49,CHAR(160),""))="","",R49)</f>
        <v>▼</v>
      </c>
      <c r="L75" s="49" t="str" cm="1">
        <f t="array" ref="L75">IF(ROW()=ROW(L75),K78,INDEX(M75:M88,ROW()-ROW(L75)))</f>
        <v>▼</v>
      </c>
      <c r="M75" s="89" t="str">
        <f>IF(OR(L75="",K77="",K77&lt;=0,N75=""),"",TRIM(MID(L75,LEN(N75)+1+IF(MID(L75,LEN(N75)+1,1)=" ",1,0),99999)))</f>
        <v/>
      </c>
      <c r="N75" s="49" t="str">
        <f>IF(OR(O75="",O75=0,O75="0"),"",IF(LEN(O75)&lt;=K77,O75,IF(LEN(SUBSTITUTE(P75," ",""))=K77+1,LEFT(O75,K77),LEFT(O75,FIND("§",SUBSTITUTE(P75," ","§",LEN(P75)-LEN(SUBSTITUTE(P75," ",""))))-1))))</f>
        <v>▼</v>
      </c>
      <c r="O75" s="49" t="str">
        <f t="shared" si="30"/>
        <v>▼</v>
      </c>
      <c r="P75" s="49" t="str">
        <f>IF(OR(O75="",O75=0,O75="0"),"",LEFT(O75,K77+1))</f>
        <v>▼</v>
      </c>
      <c r="Q75" s="159" t="str">
        <f t="shared" si="33"/>
        <v/>
      </c>
      <c r="R75" s="91"/>
      <c r="S75" s="90" t="str">
        <f>IF(LEN(TRIM(T75))&gt;0,MAX(S46:S74)+1,"")</f>
        <v/>
      </c>
      <c r="T75" s="234"/>
      <c r="U75" s="248" t="str">
        <f t="shared" si="31"/>
        <v/>
      </c>
      <c r="V75" s="247" t="str">
        <f t="shared" si="32"/>
        <v/>
      </c>
      <c r="W75" s="2"/>
      <c r="X75" s="224"/>
      <c r="Y75" s="281"/>
      <c r="Z75" s="282"/>
      <c r="AA75" s="281"/>
      <c r="AB75" s="280"/>
      <c r="AC75" s="279"/>
      <c r="AD75" s="278"/>
      <c r="AE75" s="277"/>
      <c r="AF75" s="276"/>
      <c r="AG75" s="275"/>
      <c r="AH75" s="274"/>
      <c r="AI75" s="273"/>
      <c r="AJ75" s="272"/>
      <c r="AK75" s="271"/>
      <c r="AL75" s="270"/>
      <c r="AM75" s="269"/>
      <c r="AN75" s="268"/>
      <c r="AO75" s="267"/>
      <c r="AP75" s="266"/>
      <c r="AQ75" s="265"/>
      <c r="AS75" s="2"/>
      <c r="AT75" s="294">
        <v>47</v>
      </c>
      <c r="AU75" s="290"/>
      <c r="AV75" s="289" t="str">
        <f t="shared" si="11"/>
        <v/>
      </c>
      <c r="AW75" s="288" t="str" cm="1">
        <f t="array" ref="AW75">IF(BD75="","",IFERROR(_xlfn.TEXTJOIN(" • ",TRUE,_xlfn.UNIQUE(_xlfn._xlws.FILTER("⚠ "&amp;BK29:BK489,(BI29:BI489&lt;&gt;"")*ISNUMBER(SEARCH(" "&amp;BI29:BI489&amp;" "," "&amp;BD75&amp;" "))))),""))</f>
        <v/>
      </c>
      <c r="AX75" s="287" t="str">
        <f t="shared" si="20"/>
        <v>noix de macadamia</v>
      </c>
      <c r="AY75" s="287" t="str">
        <f t="shared" si="21"/>
        <v>⚠ Fruits à coque</v>
      </c>
      <c r="AZ75" s="287" t="str">
        <f t="shared" si="22"/>
        <v/>
      </c>
      <c r="BA75" s="287" t="str">
        <f t="shared" si="12"/>
        <v/>
      </c>
      <c r="BB75" s="287" t="str">
        <f t="shared" si="13"/>
        <v/>
      </c>
      <c r="BC75" s="287" t="str">
        <f t="shared" si="23"/>
        <v/>
      </c>
      <c r="BD75" s="287" t="str">
        <f t="shared" si="14"/>
        <v/>
      </c>
      <c r="BE75" s="287" t="str">
        <f t="shared" si="24"/>
        <v>noix de macadamia</v>
      </c>
      <c r="BF75" s="287" t="str">
        <f t="shared" si="15"/>
        <v>noix de macadamia</v>
      </c>
      <c r="BG75" s="287" t="str">
        <f t="shared" si="16"/>
        <v>noix de macadamia</v>
      </c>
      <c r="BH75" s="293" t="s">
        <v>496</v>
      </c>
      <c r="BI75" s="285" t="str">
        <f t="shared" si="17"/>
        <v>noix de macadamia</v>
      </c>
      <c r="BJ75" s="284" t="s">
        <v>291</v>
      </c>
      <c r="BK75" s="292" t="s">
        <v>475</v>
      </c>
      <c r="BL75" s="320" t="s">
        <v>474</v>
      </c>
      <c r="BN75" t="s">
        <v>495</v>
      </c>
      <c r="BO75" t="s">
        <v>494</v>
      </c>
      <c r="BP75" t="s">
        <v>493</v>
      </c>
      <c r="BQ75" s="323"/>
      <c r="BT75" s="35"/>
      <c r="BU75" s="35"/>
      <c r="BV75" s="35"/>
      <c r="BW75" s="35"/>
      <c r="BX75" s="35"/>
      <c r="BY75" s="3">
        <v>1</v>
      </c>
    </row>
    <row r="76" spans="2:77" ht="21" customHeight="1">
      <c r="B76" s="63"/>
      <c r="C76" s="63"/>
      <c r="D76" s="63"/>
      <c r="E76" s="63"/>
      <c r="F76" s="63"/>
      <c r="G76" s="63"/>
      <c r="H76" s="63"/>
      <c r="J76" s="910"/>
      <c r="K76" s="55" t="str">
        <f>TRIM(SUBSTITUTE(SUBSTITUTE(SUBSTITUTE(SUBSTITUTE(SUBSTITUTE(SUBSTITUTE(SUBSTITUTE(SUBSTITUTE(SUBSTITUTE(CLEAN(IF(OR(LEFT(K75,1)="-",LEFT(K75,1)="="),MID(K75,2,99999),K75)),"—","-"),"–","-"),CHAR(160)," "),CHAR(9)," "),CHAR(13)," "),CHAR(10)," ")," "," ")," "," ")," "," "))</f>
        <v>▼</v>
      </c>
      <c r="L76" s="49" t="str" cm="1">
        <f t="array" ref="L76">IF(ROW()=ROW(L75),K78,INDEX(M75:M88,ROW()-ROW(L75)))</f>
        <v/>
      </c>
      <c r="M76" s="89" t="str">
        <f>IF(OR(L76="",K77="",K77&lt;=0,N76=""),"",TRIM(MID(L76,LEN(N76)+1+IF(MID(L76,LEN(N76)+1,1)=" ",1,0),99999)))</f>
        <v/>
      </c>
      <c r="N76" s="49" t="str">
        <f>IF(OR(O76="",O76=0,O76="0"),"",IF(LEN(O76)&lt;=K77,O76,IF(LEN(SUBSTITUTE(P76," ",""))=K77+1,LEFT(O76,K77),LEFT(O76,FIND("§",SUBSTITUTE(P76," ","§",LEN(P76)-LEN(SUBSTITUTE(P76," ",""))))-1))))</f>
        <v/>
      </c>
      <c r="O76" s="49" t="str">
        <f t="shared" si="30"/>
        <v/>
      </c>
      <c r="P76" s="49" t="str">
        <f>IF(OR(O76="",O76=0,O76="0"),"",LEFT(O76,K77+1))</f>
        <v/>
      </c>
      <c r="Q76" s="159" t="str">
        <f t="shared" si="33"/>
        <v/>
      </c>
      <c r="R76" s="91"/>
      <c r="S76" s="90" t="str">
        <f>IF(LEN(TRIM(T76))&gt;0,MAX(S46:S75)+1,"")</f>
        <v/>
      </c>
      <c r="T76" s="234"/>
      <c r="U76" s="248" t="str">
        <f t="shared" si="31"/>
        <v/>
      </c>
      <c r="V76" s="247" t="str">
        <f t="shared" si="32"/>
        <v/>
      </c>
      <c r="W76" s="2"/>
      <c r="X76" s="224"/>
      <c r="Y76" s="281"/>
      <c r="Z76" s="282"/>
      <c r="AA76" s="281"/>
      <c r="AB76" s="280"/>
      <c r="AC76" s="279"/>
      <c r="AD76" s="278"/>
      <c r="AE76" s="277"/>
      <c r="AF76" s="276"/>
      <c r="AG76" s="275"/>
      <c r="AH76" s="274"/>
      <c r="AI76" s="273"/>
      <c r="AJ76" s="272"/>
      <c r="AK76" s="271"/>
      <c r="AL76" s="270"/>
      <c r="AM76" s="269"/>
      <c r="AN76" s="268"/>
      <c r="AO76" s="267"/>
      <c r="AP76" s="266"/>
      <c r="AQ76" s="265"/>
      <c r="AS76" s="2"/>
      <c r="AT76" s="294">
        <v>48</v>
      </c>
      <c r="AU76" s="290"/>
      <c r="AV76" s="289" t="str">
        <f t="shared" si="11"/>
        <v/>
      </c>
      <c r="AW76" s="288" t="str" cm="1">
        <f t="array" ref="AW76">IF(BD76="","",IFERROR(_xlfn.TEXTJOIN(" • ",TRUE,_xlfn.UNIQUE(_xlfn._xlws.FILTER("⚠ "&amp;BK29:BK489,(BI29:BI489&lt;&gt;"")*ISNUMBER(SEARCH(" "&amp;BI29:BI489&amp;" "," "&amp;BD76&amp;" "))))),""))</f>
        <v/>
      </c>
      <c r="AX76" s="287" t="str">
        <f t="shared" si="20"/>
        <v>noix de pecan</v>
      </c>
      <c r="AY76" s="287" t="str">
        <f t="shared" si="21"/>
        <v>⚠ Fruits à coque</v>
      </c>
      <c r="AZ76" s="287" t="str">
        <f t="shared" si="22"/>
        <v/>
      </c>
      <c r="BA76" s="287" t="str">
        <f t="shared" si="12"/>
        <v/>
      </c>
      <c r="BB76" s="287" t="str">
        <f t="shared" si="13"/>
        <v/>
      </c>
      <c r="BC76" s="287" t="str">
        <f t="shared" si="23"/>
        <v/>
      </c>
      <c r="BD76" s="287" t="str">
        <f t="shared" si="14"/>
        <v/>
      </c>
      <c r="BE76" s="287" t="str">
        <f t="shared" si="24"/>
        <v>noix de pécan</v>
      </c>
      <c r="BF76" s="287" t="str">
        <f t="shared" si="15"/>
        <v>noix de pecan</v>
      </c>
      <c r="BG76" s="287" t="str">
        <f t="shared" si="16"/>
        <v>noix de pecan</v>
      </c>
      <c r="BH76" s="293" t="s">
        <v>492</v>
      </c>
      <c r="BI76" s="285" t="str">
        <f t="shared" si="17"/>
        <v>noix de pécan</v>
      </c>
      <c r="BJ76" s="284" t="s">
        <v>291</v>
      </c>
      <c r="BK76" s="292" t="s">
        <v>475</v>
      </c>
      <c r="BL76" s="320" t="s">
        <v>474</v>
      </c>
      <c r="BN76" t="s">
        <v>491</v>
      </c>
      <c r="BO76" t="s">
        <v>490</v>
      </c>
      <c r="BP76" t="s">
        <v>489</v>
      </c>
      <c r="BQ76" s="322"/>
      <c r="BT76" s="35"/>
      <c r="BU76" s="35"/>
      <c r="BV76" s="35"/>
      <c r="BW76" s="35"/>
      <c r="BX76" s="35"/>
      <c r="BY76" s="3">
        <v>1</v>
      </c>
    </row>
    <row r="77" spans="2:77" ht="21" customHeight="1">
      <c r="B77" s="98" t="s">
        <v>115</v>
      </c>
      <c r="C77" s="63"/>
      <c r="D77" s="63"/>
      <c r="E77" s="63"/>
      <c r="F77" s="63"/>
      <c r="G77" s="63"/>
      <c r="H77" s="63"/>
      <c r="J77" s="910"/>
      <c r="K77" s="92">
        <f>K44</f>
        <v>120</v>
      </c>
      <c r="L77" s="49" t="str" cm="1">
        <f t="array" ref="L77">IF(ROW()=ROW(L75),K78,INDEX(M75:M88,ROW()-ROW(L75)))</f>
        <v/>
      </c>
      <c r="M77" s="89" t="str">
        <f>IF(OR(L77="",K77="",K77&lt;=0,N77=""),"",TRIM(MID(L77,LEN(N77)+1+IF(MID(L77,LEN(N77)+1,1)=" ",1,0),99999)))</f>
        <v/>
      </c>
      <c r="N77" s="49" t="str">
        <f>IF(OR(O77="",O77=0,O77="0"),"",IF(LEN(O77)&lt;=K77,O77,IF(LEN(SUBSTITUTE(P77," ",""))=K77+1,LEFT(O77,K77),LEFT(O77,FIND("§",SUBSTITUTE(P77," ","§",LEN(P77)-LEN(SUBSTITUTE(P77," ",""))))-1))))</f>
        <v/>
      </c>
      <c r="O77" s="49" t="str">
        <f t="shared" si="30"/>
        <v/>
      </c>
      <c r="P77" s="49" t="str">
        <f>IF(OR(O77="",O77=0,O77="0"),"",LEFT(O77,K77+1))</f>
        <v/>
      </c>
      <c r="Q77" s="159" t="str">
        <f t="shared" si="33"/>
        <v/>
      </c>
      <c r="R77" s="91"/>
      <c r="S77" s="90" t="str">
        <f>IF(LEN(TRIM(T77))&gt;0,MAX(S46:S76)+1,"")</f>
        <v/>
      </c>
      <c r="T77" s="234"/>
      <c r="U77" s="248" t="str">
        <f t="shared" si="31"/>
        <v/>
      </c>
      <c r="V77" s="247" t="str">
        <f t="shared" si="32"/>
        <v/>
      </c>
      <c r="W77" s="2"/>
      <c r="X77" s="224"/>
      <c r="Y77" s="281"/>
      <c r="Z77" s="282"/>
      <c r="AA77" s="281"/>
      <c r="AB77" s="280"/>
      <c r="AC77" s="279"/>
      <c r="AD77" s="278"/>
      <c r="AE77" s="277"/>
      <c r="AF77" s="276"/>
      <c r="AG77" s="275"/>
      <c r="AH77" s="274"/>
      <c r="AI77" s="273"/>
      <c r="AJ77" s="272"/>
      <c r="AK77" s="271"/>
      <c r="AL77" s="270"/>
      <c r="AM77" s="269"/>
      <c r="AN77" s="268"/>
      <c r="AO77" s="267"/>
      <c r="AP77" s="266"/>
      <c r="AQ77" s="265"/>
      <c r="AS77" s="2"/>
      <c r="AT77" s="294">
        <v>49</v>
      </c>
      <c r="AU77" s="290"/>
      <c r="AV77" s="289" t="str">
        <f t="shared" si="11"/>
        <v/>
      </c>
      <c r="AW77" s="288" t="str" cm="1">
        <f t="array" ref="AW77">IF(BD77="","",IFERROR(_xlfn.TEXTJOIN(" • ",TRUE,_xlfn.UNIQUE(_xlfn._xlws.FILTER("⚠ "&amp;BK29:BK489,(BI29:BI489&lt;&gt;"")*ISNUMBER(SEARCH(" "&amp;BI29:BI489&amp;" "," "&amp;BD77&amp;" "))))),""))</f>
        <v/>
      </c>
      <c r="AX77" s="287" t="str">
        <f t="shared" si="20"/>
        <v>noix du bresil</v>
      </c>
      <c r="AY77" s="287" t="str">
        <f t="shared" si="21"/>
        <v>⚠ Fruits à coque</v>
      </c>
      <c r="AZ77" s="287" t="str">
        <f t="shared" si="22"/>
        <v/>
      </c>
      <c r="BA77" s="287" t="str">
        <f t="shared" si="12"/>
        <v/>
      </c>
      <c r="BB77" s="287" t="str">
        <f t="shared" si="13"/>
        <v/>
      </c>
      <c r="BC77" s="287" t="str">
        <f t="shared" si="23"/>
        <v/>
      </c>
      <c r="BD77" s="287" t="str">
        <f t="shared" si="14"/>
        <v/>
      </c>
      <c r="BE77" s="287" t="str">
        <f t="shared" si="24"/>
        <v>noix du bresil</v>
      </c>
      <c r="BF77" s="287" t="str">
        <f t="shared" si="15"/>
        <v>noix du bresil</v>
      </c>
      <c r="BG77" s="287" t="str">
        <f t="shared" si="16"/>
        <v>noix du bresil</v>
      </c>
      <c r="BH77" s="293" t="s">
        <v>488</v>
      </c>
      <c r="BI77" s="285" t="str">
        <f t="shared" si="17"/>
        <v>noix du bresil</v>
      </c>
      <c r="BJ77" s="284" t="s">
        <v>291</v>
      </c>
      <c r="BK77" s="292" t="s">
        <v>475</v>
      </c>
      <c r="BL77" s="320" t="s">
        <v>474</v>
      </c>
      <c r="BN77" t="s">
        <v>487</v>
      </c>
      <c r="BO77" t="s">
        <v>486</v>
      </c>
      <c r="BP77" t="s">
        <v>485</v>
      </c>
      <c r="BQ77" s="321"/>
      <c r="BT77" s="35"/>
      <c r="BU77" s="35"/>
      <c r="BV77" s="35"/>
      <c r="BW77" s="35"/>
      <c r="BX77" s="35"/>
      <c r="BY77" s="3">
        <v>1</v>
      </c>
    </row>
    <row r="78" spans="2:77" ht="21" customHeight="1">
      <c r="B78" s="98" t="s">
        <v>116</v>
      </c>
      <c r="C78" s="63"/>
      <c r="D78" s="63"/>
      <c r="E78" s="63"/>
      <c r="F78" s="63"/>
      <c r="G78" s="63"/>
      <c r="H78" s="63"/>
      <c r="J78" s="910"/>
      <c r="K78" s="55" t="str">
        <f>IF(UPPER(TRIM(K45))="X",K82,K76)</f>
        <v>▼</v>
      </c>
      <c r="L78" s="49" t="str" cm="1">
        <f t="array" ref="L78">IF(ROW()=ROW(L75),K78,INDEX(M75:M88,ROW()-ROW(L75)))</f>
        <v/>
      </c>
      <c r="M78" s="89" t="str">
        <f>IF(OR(L78="",K77="",K77&lt;=0,N78=""),"",TRIM(MID(L78,LEN(N78)+1+IF(MID(L78,LEN(N78)+1,1)=" ",1,0),99999)))</f>
        <v/>
      </c>
      <c r="N78" s="49" t="str">
        <f>IF(OR(O78="",O78=0,O78="0"),"",IF(LEN(O78)&lt;=K77,O78,IF(LEN(SUBSTITUTE(P78," ",""))=K77+1,LEFT(O78,K77),LEFT(O78,FIND("§",SUBSTITUTE(P78," ","§",LEN(P78)-LEN(SUBSTITUTE(P78," ",""))))-1))))</f>
        <v/>
      </c>
      <c r="O78" s="49" t="str">
        <f t="shared" si="30"/>
        <v/>
      </c>
      <c r="P78" s="49" t="str">
        <f>IF(OR(O78="",O78=0,O78="0"),"",LEFT(O78,K77+1))</f>
        <v/>
      </c>
      <c r="Q78" s="159" t="str">
        <f t="shared" si="33"/>
        <v/>
      </c>
      <c r="R78" s="91"/>
      <c r="S78" s="90" t="str">
        <f>IF(LEN(TRIM(T78))&gt;0,MAX(S46:S77)+1,"")</f>
        <v/>
      </c>
      <c r="T78" s="234"/>
      <c r="U78" s="248" t="str">
        <f t="shared" si="31"/>
        <v/>
      </c>
      <c r="V78" s="247" t="str">
        <f t="shared" si="32"/>
        <v/>
      </c>
      <c r="W78" s="2"/>
      <c r="X78" s="224"/>
      <c r="Y78" s="281"/>
      <c r="Z78" s="282"/>
      <c r="AA78" s="281"/>
      <c r="AB78" s="280"/>
      <c r="AC78" s="279"/>
      <c r="AD78" s="278"/>
      <c r="AE78" s="277"/>
      <c r="AF78" s="276"/>
      <c r="AG78" s="275"/>
      <c r="AH78" s="274"/>
      <c r="AI78" s="273"/>
      <c r="AJ78" s="272"/>
      <c r="AK78" s="271"/>
      <c r="AL78" s="270"/>
      <c r="AM78" s="269"/>
      <c r="AN78" s="268"/>
      <c r="AO78" s="267"/>
      <c r="AP78" s="266"/>
      <c r="AQ78" s="265"/>
      <c r="AS78" s="2"/>
      <c r="AT78" s="294">
        <v>50</v>
      </c>
      <c r="AU78" s="290"/>
      <c r="AV78" s="289" t="str">
        <f t="shared" si="11"/>
        <v/>
      </c>
      <c r="AW78" s="288" t="str" cm="1">
        <f t="array" ref="AW78">IF(BD78="","",IFERROR(_xlfn.TEXTJOIN(" • ",TRUE,_xlfn.UNIQUE(_xlfn._xlws.FILTER("⚠ "&amp;BK29:BK489,(BI29:BI489&lt;&gt;"")*ISNUMBER(SEARCH(" "&amp;BI29:BI489&amp;" "," "&amp;BD78&amp;" "))))),""))</f>
        <v/>
      </c>
      <c r="AX78" s="287" t="str">
        <f t="shared" si="20"/>
        <v>noix du queensland</v>
      </c>
      <c r="AY78" s="287" t="str">
        <f t="shared" si="21"/>
        <v>⚠ Fruits à coque</v>
      </c>
      <c r="AZ78" s="287" t="str">
        <f t="shared" si="22"/>
        <v/>
      </c>
      <c r="BA78" s="287" t="str">
        <f t="shared" si="12"/>
        <v/>
      </c>
      <c r="BB78" s="287" t="str">
        <f t="shared" si="13"/>
        <v/>
      </c>
      <c r="BC78" s="287" t="str">
        <f t="shared" si="23"/>
        <v/>
      </c>
      <c r="BD78" s="287" t="str">
        <f t="shared" si="14"/>
        <v/>
      </c>
      <c r="BE78" s="287" t="str">
        <f t="shared" si="24"/>
        <v>noix du queensland</v>
      </c>
      <c r="BF78" s="287" t="str">
        <f t="shared" si="15"/>
        <v>noix du queensland</v>
      </c>
      <c r="BG78" s="287" t="str">
        <f t="shared" si="16"/>
        <v>noix du queensland</v>
      </c>
      <c r="BH78" s="293" t="s">
        <v>484</v>
      </c>
      <c r="BI78" s="285" t="str">
        <f t="shared" si="17"/>
        <v>noix du queensland</v>
      </c>
      <c r="BJ78" s="284" t="s">
        <v>291</v>
      </c>
      <c r="BK78" s="292" t="s">
        <v>475</v>
      </c>
      <c r="BL78" s="320" t="s">
        <v>474</v>
      </c>
      <c r="BT78" s="35"/>
      <c r="BU78" s="35"/>
      <c r="BV78" s="35"/>
      <c r="BW78" s="35"/>
      <c r="BX78" s="35"/>
      <c r="BY78" s="3">
        <v>1</v>
      </c>
    </row>
    <row r="79" spans="2:77" ht="21" customHeight="1">
      <c r="B79" s="99" t="s">
        <v>117</v>
      </c>
      <c r="C79" s="63"/>
      <c r="D79" s="63"/>
      <c r="E79" s="63"/>
      <c r="F79" s="63"/>
      <c r="G79" s="63"/>
      <c r="H79" s="63"/>
      <c r="J79" s="910"/>
      <c r="K79" s="94" t="str">
        <f>TRIM(SUBSTITUTE(SUBSTITUTE(SUBSTITUTE(SUBSTITUTE(SUBSTITUTE(SUBSTITUTE(SUBSTITUTE(SUBSTITUTE(SUBSTITUTE(SUBSTITUTE(K76,","," "),";"," "),":"," "),"!"," "),"?"," "),"…"," "),"»"," "),"«"," "),"/"," "),"."," "))</f>
        <v>▼</v>
      </c>
      <c r="L79" s="49" t="str" cm="1">
        <f t="array" ref="L79">IF(ROW()=ROW(L75),K78,INDEX(M75:M88,ROW()-ROW(L75)))</f>
        <v/>
      </c>
      <c r="M79" s="89" t="str">
        <f>IF(OR(L79="",K77="",K77&lt;=0,N79=""),"",TRIM(MID(L79,LEN(N79)+1+IF(MID(L79,LEN(N79)+1,1)=" ",1,0),99999)))</f>
        <v/>
      </c>
      <c r="N79" s="49" t="str">
        <f>IF(OR(O79="",O79=0,O79="0"),"",IF(LEN(O79)&lt;=K77,O79,IF(LEN(SUBSTITUTE(P79," ",""))=K77+1,LEFT(O79,K77),LEFT(O79,FIND("§",SUBSTITUTE(P79," ","§",LEN(P79)-LEN(SUBSTITUTE(P79," ",""))))-1))))</f>
        <v/>
      </c>
      <c r="O79" s="49" t="str">
        <f t="shared" si="30"/>
        <v/>
      </c>
      <c r="P79" s="49" t="str">
        <f>IF(OR(O79="",O79=0,O79="0"),"",LEFT(O79,K77+1))</f>
        <v/>
      </c>
      <c r="Q79" s="159" t="str">
        <f t="shared" si="33"/>
        <v/>
      </c>
      <c r="R79" s="91"/>
      <c r="S79" s="90" t="str">
        <f>IF(LEN(TRIM(T79))&gt;0,MAX(S46:S78)+1,"")</f>
        <v/>
      </c>
      <c r="T79" s="234"/>
      <c r="U79" s="248" t="str">
        <f t="shared" si="31"/>
        <v/>
      </c>
      <c r="V79" s="247" t="str">
        <f t="shared" si="32"/>
        <v/>
      </c>
      <c r="W79" s="2"/>
      <c r="X79" s="224"/>
      <c r="Y79" s="281"/>
      <c r="Z79" s="282"/>
      <c r="AA79" s="281"/>
      <c r="AB79" s="280"/>
      <c r="AC79" s="279"/>
      <c r="AD79" s="278"/>
      <c r="AE79" s="277"/>
      <c r="AF79" s="276"/>
      <c r="AG79" s="275"/>
      <c r="AH79" s="274"/>
      <c r="AI79" s="273"/>
      <c r="AJ79" s="272"/>
      <c r="AK79" s="271"/>
      <c r="AL79" s="270"/>
      <c r="AM79" s="269"/>
      <c r="AN79" s="268"/>
      <c r="AO79" s="267"/>
      <c r="AP79" s="266"/>
      <c r="AQ79" s="265"/>
      <c r="AS79" s="2"/>
      <c r="AT79" s="294">
        <v>51</v>
      </c>
      <c r="AU79" s="290"/>
      <c r="AV79" s="289" t="str">
        <f t="shared" si="11"/>
        <v/>
      </c>
      <c r="AW79" s="288" t="str" cm="1">
        <f t="array" ref="AW79">IF(BD79="","",IFERROR(_xlfn.TEXTJOIN(" • ",TRUE,_xlfn.UNIQUE(_xlfn._xlws.FILTER("⚠ "&amp;BK29:BK489,(BI29:BI489&lt;&gt;"")*ISNUMBER(SEARCH(" "&amp;BI29:BI489&amp;" "," "&amp;BD79&amp;" "))))),""))</f>
        <v/>
      </c>
      <c r="AX79" s="287" t="str">
        <f t="shared" si="20"/>
        <v>nougat</v>
      </c>
      <c r="AY79" s="287" t="str">
        <f t="shared" si="21"/>
        <v>⚠ Fruits à coque</v>
      </c>
      <c r="AZ79" s="287" t="str">
        <f t="shared" si="22"/>
        <v/>
      </c>
      <c r="BA79" s="287" t="str">
        <f t="shared" si="12"/>
        <v/>
      </c>
      <c r="BB79" s="287" t="str">
        <f t="shared" si="13"/>
        <v/>
      </c>
      <c r="BC79" s="287" t="str">
        <f t="shared" si="23"/>
        <v/>
      </c>
      <c r="BD79" s="287" t="str">
        <f t="shared" si="14"/>
        <v/>
      </c>
      <c r="BE79" s="287" t="str">
        <f t="shared" si="24"/>
        <v>nougat</v>
      </c>
      <c r="BF79" s="287" t="str">
        <f t="shared" si="15"/>
        <v>nougat</v>
      </c>
      <c r="BG79" s="287" t="str">
        <f t="shared" si="16"/>
        <v>nougat</v>
      </c>
      <c r="BH79" s="293" t="s">
        <v>483</v>
      </c>
      <c r="BI79" s="285" t="str">
        <f t="shared" si="17"/>
        <v>nougat</v>
      </c>
      <c r="BJ79" s="284" t="s">
        <v>291</v>
      </c>
      <c r="BK79" s="292" t="s">
        <v>475</v>
      </c>
      <c r="BL79" s="320" t="s">
        <v>474</v>
      </c>
      <c r="BT79" s="35"/>
      <c r="BU79" s="35"/>
      <c r="BV79" s="35"/>
      <c r="BW79" s="35"/>
      <c r="BX79" s="35"/>
      <c r="BY79" s="3">
        <v>1</v>
      </c>
    </row>
    <row r="80" spans="2:77" ht="21" customHeight="1">
      <c r="B80" s="63" t="s">
        <v>118</v>
      </c>
      <c r="C80" s="63"/>
      <c r="D80" s="63"/>
      <c r="E80" s="63"/>
      <c r="F80" s="63"/>
      <c r="G80" s="63"/>
      <c r="H80" s="63"/>
      <c r="J80" s="910"/>
      <c r="K80" s="49" t="str">
        <f>TRIM(SUBSTITUTE(SUBSTITUTE(SUBSTITUTE(SUBSTITUTE(SUBSTITUTE(SUBSTITUTE(SUBSTITUTE(SUBSTITUTE(K79,"("," "),")"," "),CHAR(34)," "),"-"," "),"_"," "),"&lt;"," "),"&gt;"," "),"="," "))</f>
        <v>▼</v>
      </c>
      <c r="L80" s="49" t="str" cm="1">
        <f t="array" ref="L80">IF(ROW()=ROW(L75),K78,INDEX(M75:M88,ROW()-ROW(L75)))</f>
        <v/>
      </c>
      <c r="M80" s="89" t="str">
        <f>IF(OR(L80="",K77="",K77&lt;=0,N80=""),"",TRIM(MID(L80,LEN(N80)+1+IF(MID(L80,LEN(N80)+1,1)=" ",1,0),99999)))</f>
        <v/>
      </c>
      <c r="N80" s="49" t="str">
        <f>IF(OR(O80="",O80=0,O80="0"),"",IF(LEN(O80)&lt;=K77,O80,IF(LEN(SUBSTITUTE(P80," ",""))=K77+1,LEFT(O80,K77),LEFT(O80,FIND("§",SUBSTITUTE(P80," ","§",LEN(P80)-LEN(SUBSTITUTE(P80," ",""))))-1))))</f>
        <v/>
      </c>
      <c r="O80" s="49" t="str">
        <f t="shared" si="30"/>
        <v/>
      </c>
      <c r="P80" s="49" t="str">
        <f>IF(OR(O80="",O80=0,O80="0"),"",LEFT(O80,K77+1))</f>
        <v/>
      </c>
      <c r="Q80" s="159" t="str">
        <f t="shared" si="33"/>
        <v/>
      </c>
      <c r="R80" s="91"/>
      <c r="S80" s="90" t="str">
        <f>IF(LEN(TRIM(T80))&gt;0,MAX(S46:S79)+1,"")</f>
        <v/>
      </c>
      <c r="T80" s="234"/>
      <c r="U80" s="248" t="str">
        <f t="shared" si="31"/>
        <v/>
      </c>
      <c r="V80" s="247" t="str">
        <f t="shared" si="32"/>
        <v/>
      </c>
      <c r="W80" s="2"/>
      <c r="X80" s="224"/>
      <c r="Y80" s="281"/>
      <c r="Z80" s="282"/>
      <c r="AA80" s="281"/>
      <c r="AB80" s="280"/>
      <c r="AC80" s="279"/>
      <c r="AD80" s="278"/>
      <c r="AE80" s="277"/>
      <c r="AF80" s="276"/>
      <c r="AG80" s="275"/>
      <c r="AH80" s="274"/>
      <c r="AI80" s="273"/>
      <c r="AJ80" s="272"/>
      <c r="AK80" s="271"/>
      <c r="AL80" s="270"/>
      <c r="AM80" s="269"/>
      <c r="AN80" s="268"/>
      <c r="AO80" s="267"/>
      <c r="AP80" s="266"/>
      <c r="AQ80" s="265"/>
      <c r="AS80" s="2"/>
      <c r="AT80" s="294">
        <v>52</v>
      </c>
      <c r="AU80" s="290"/>
      <c r="AV80" s="289" t="str">
        <f t="shared" si="11"/>
        <v/>
      </c>
      <c r="AW80" s="288" t="str" cm="1">
        <f t="array" ref="AW80">IF(BD80="","",IFERROR(_xlfn.TEXTJOIN(" • ",TRUE,_xlfn.UNIQUE(_xlfn._xlws.FILTER("⚠ "&amp;BK29:BK489,(BI29:BI489&lt;&gt;"")*ISNUMBER(SEARCH(" "&amp;BI29:BI489&amp;" "," "&amp;BD80&amp;" "))))),""))</f>
        <v/>
      </c>
      <c r="AX80" s="287" t="str">
        <f t="shared" si="20"/>
        <v>pate d amande</v>
      </c>
      <c r="AY80" s="287" t="str">
        <f t="shared" si="21"/>
        <v>⚠ Fruits à coque</v>
      </c>
      <c r="AZ80" s="287" t="str">
        <f t="shared" si="22"/>
        <v/>
      </c>
      <c r="BA80" s="287" t="str">
        <f t="shared" si="12"/>
        <v/>
      </c>
      <c r="BB80" s="287" t="str">
        <f t="shared" si="13"/>
        <v/>
      </c>
      <c r="BC80" s="287" t="str">
        <f t="shared" si="23"/>
        <v/>
      </c>
      <c r="BD80" s="287" t="str">
        <f t="shared" si="14"/>
        <v/>
      </c>
      <c r="BE80" s="287" t="str">
        <f t="shared" si="24"/>
        <v>pate d amande</v>
      </c>
      <c r="BF80" s="287" t="str">
        <f t="shared" si="15"/>
        <v>pate d amande</v>
      </c>
      <c r="BG80" s="287" t="str">
        <f t="shared" si="16"/>
        <v>pate d amande</v>
      </c>
      <c r="BH80" s="293" t="s">
        <v>482</v>
      </c>
      <c r="BI80" s="285" t="str">
        <f t="shared" si="17"/>
        <v>pate d amande</v>
      </c>
      <c r="BJ80" s="284" t="s">
        <v>291</v>
      </c>
      <c r="BK80" s="292" t="s">
        <v>475</v>
      </c>
      <c r="BL80" s="320" t="s">
        <v>474</v>
      </c>
      <c r="BT80" s="35"/>
      <c r="BU80" s="35"/>
      <c r="BV80" s="35"/>
      <c r="BW80" s="35"/>
      <c r="BX80" s="35"/>
      <c r="BY80" s="3">
        <v>1</v>
      </c>
    </row>
    <row r="81" spans="2:77" ht="21" customHeight="1">
      <c r="B81" s="63" t="s">
        <v>119</v>
      </c>
      <c r="C81" s="63"/>
      <c r="D81" s="63"/>
      <c r="E81" s="63"/>
      <c r="F81" s="63"/>
      <c r="G81" s="63"/>
      <c r="H81" s="63"/>
      <c r="J81" s="910"/>
      <c r="K81" s="55" t="str">
        <f>TRIM(SUBSTITUTE(SUBSTITUTE(SUBSTITUTE(SUBSTITUTE(K80,"►"," "),"▼"," "),"▲"," "),"◄"," "))</f>
        <v/>
      </c>
      <c r="L81" s="49" t="str" cm="1">
        <f t="array" ref="L81">IF(ROW()=ROW(L75),K78,INDEX(M75:M88,ROW()-ROW(L75)))</f>
        <v/>
      </c>
      <c r="M81" s="89" t="str">
        <f>IF(OR(L81="",K77="",K77&lt;=0,N81=""),"",TRIM(MID(L81,LEN(N81)+1+IF(MID(L81,LEN(N81)+1,1)=" ",1,0),99999)))</f>
        <v/>
      </c>
      <c r="N81" s="49" t="str">
        <f>IF(OR(O81="",O81=0,O81="0"),"",IF(LEN(O81)&lt;=K77,O81,IF(LEN(SUBSTITUTE(P81," ",""))=K77+1,LEFT(O81,K77),LEFT(O81,FIND("§",SUBSTITUTE(P81," ","§",LEN(P81)-LEN(SUBSTITUTE(P81," ",""))))-1))))</f>
        <v/>
      </c>
      <c r="O81" s="49" t="str">
        <f t="shared" si="30"/>
        <v/>
      </c>
      <c r="P81" s="49" t="str">
        <f>IF(OR(O81="",O81=0,O81="0"),"",LEFT(O81,K77+1))</f>
        <v/>
      </c>
      <c r="Q81" s="159" t="str">
        <f t="shared" si="33"/>
        <v/>
      </c>
      <c r="R81" s="91"/>
      <c r="S81" s="90" t="str">
        <f>IF(LEN(TRIM(T81))&gt;0,MAX(S46:S80)+1,"")</f>
        <v/>
      </c>
      <c r="T81" s="234"/>
      <c r="U81" s="248" t="str">
        <f t="shared" si="31"/>
        <v/>
      </c>
      <c r="V81" s="247" t="str">
        <f t="shared" si="32"/>
        <v/>
      </c>
      <c r="W81" s="2"/>
      <c r="X81" s="224"/>
      <c r="Y81" s="281"/>
      <c r="Z81" s="282"/>
      <c r="AA81" s="281"/>
      <c r="AB81" s="280"/>
      <c r="AC81" s="279"/>
      <c r="AD81" s="278"/>
      <c r="AE81" s="277"/>
      <c r="AF81" s="276"/>
      <c r="AG81" s="275"/>
      <c r="AH81" s="274"/>
      <c r="AI81" s="273"/>
      <c r="AJ81" s="272"/>
      <c r="AK81" s="271"/>
      <c r="AL81" s="270"/>
      <c r="AM81" s="269"/>
      <c r="AN81" s="268"/>
      <c r="AO81" s="267"/>
      <c r="AP81" s="266"/>
      <c r="AQ81" s="265"/>
      <c r="AS81" s="2"/>
      <c r="AT81" s="294">
        <v>53</v>
      </c>
      <c r="AU81" s="290"/>
      <c r="AV81" s="289" t="str">
        <f t="shared" si="11"/>
        <v/>
      </c>
      <c r="AW81" s="288" t="str" cm="1">
        <f t="array" ref="AW81">IF(BD81="","",IFERROR(_xlfn.TEXTJOIN(" • ",TRUE,_xlfn.UNIQUE(_xlfn._xlws.FILTER("⚠ "&amp;BK29:BK489,(BI29:BI489&lt;&gt;"")*ISNUMBER(SEARCH(" "&amp;BI29:BI489&amp;" "," "&amp;BD81&amp;" "))))),""))</f>
        <v/>
      </c>
      <c r="AX81" s="287" t="str">
        <f t="shared" si="20"/>
        <v>pecan</v>
      </c>
      <c r="AY81" s="287" t="str">
        <f t="shared" si="21"/>
        <v>⚠ Fruits à coque</v>
      </c>
      <c r="AZ81" s="287" t="str">
        <f t="shared" si="22"/>
        <v/>
      </c>
      <c r="BA81" s="287" t="str">
        <f t="shared" si="12"/>
        <v/>
      </c>
      <c r="BB81" s="287" t="str">
        <f t="shared" si="13"/>
        <v/>
      </c>
      <c r="BC81" s="287" t="str">
        <f t="shared" si="23"/>
        <v/>
      </c>
      <c r="BD81" s="287" t="str">
        <f t="shared" si="14"/>
        <v/>
      </c>
      <c r="BE81" s="287" t="str">
        <f t="shared" si="24"/>
        <v>pecan</v>
      </c>
      <c r="BF81" s="287" t="str">
        <f t="shared" si="15"/>
        <v>pecan</v>
      </c>
      <c r="BG81" s="287" t="str">
        <f t="shared" si="16"/>
        <v>pecan</v>
      </c>
      <c r="BH81" s="293" t="s">
        <v>481</v>
      </c>
      <c r="BI81" s="285" t="str">
        <f t="shared" si="17"/>
        <v>pecan</v>
      </c>
      <c r="BJ81" s="284" t="s">
        <v>291</v>
      </c>
      <c r="BK81" s="292" t="s">
        <v>475</v>
      </c>
      <c r="BL81" s="320" t="s">
        <v>474</v>
      </c>
      <c r="BT81" s="35"/>
      <c r="BU81" s="35"/>
      <c r="BV81" s="35"/>
      <c r="BW81" s="35"/>
      <c r="BX81" s="35"/>
      <c r="BY81" s="3">
        <v>1</v>
      </c>
    </row>
    <row r="82" spans="2:77" ht="21" customHeight="1">
      <c r="B82" s="63"/>
      <c r="C82" s="63"/>
      <c r="D82" s="63"/>
      <c r="E82" s="63"/>
      <c r="F82" s="63"/>
      <c r="G82" s="63"/>
      <c r="H82" s="63"/>
      <c r="J82" s="910"/>
      <c r="K82" s="55" t="str">
        <f>TRIM(SUBSTITUTE(SUBSTITUTE(K81,"“"," "),"”"," "))</f>
        <v/>
      </c>
      <c r="L82" s="49" t="str" cm="1">
        <f t="array" ref="L82">IF(ROW()=ROW(L75),K78,INDEX(M75:M88,ROW()-ROW(L75)))</f>
        <v/>
      </c>
      <c r="M82" s="89" t="str">
        <f>IF(OR(L82="",K77="",K77&lt;=0,N82=""),"",TRIM(MID(L82,LEN(N82)+1+IF(MID(L82,LEN(N82)+1,1)=" ",1,0),99999)))</f>
        <v/>
      </c>
      <c r="N82" s="49" t="str">
        <f>IF(OR(O82="",O82=0,O82="0"),"",IF(LEN(O82)&lt;=K77,O82,IF(LEN(SUBSTITUTE(P82," ",""))=K77+1,LEFT(O82,K77),LEFT(O82,FIND("§",SUBSTITUTE(P82," ","§",LEN(P82)-LEN(SUBSTITUTE(P82," ",""))))-1))))</f>
        <v/>
      </c>
      <c r="O82" s="49" t="str">
        <f t="shared" si="30"/>
        <v/>
      </c>
      <c r="P82" s="49" t="str">
        <f>IF(OR(O82="",O82=0,O82="0"),"",LEFT(O82,K77+1))</f>
        <v/>
      </c>
      <c r="Q82" s="159" t="str">
        <f t="shared" si="33"/>
        <v/>
      </c>
      <c r="R82" s="91"/>
      <c r="S82" s="90" t="str">
        <f>IF(LEN(TRIM(T82))&gt;0,MAX(S46:S81)+1,"")</f>
        <v/>
      </c>
      <c r="T82" s="234"/>
      <c r="U82" s="248" t="str">
        <f t="shared" si="31"/>
        <v/>
      </c>
      <c r="V82" s="247" t="str">
        <f t="shared" si="32"/>
        <v/>
      </c>
      <c r="W82" s="2"/>
      <c r="X82" s="224"/>
      <c r="Y82" s="281"/>
      <c r="Z82" s="282"/>
      <c r="AA82" s="281"/>
      <c r="AB82" s="280"/>
      <c r="AC82" s="279"/>
      <c r="AD82" s="278"/>
      <c r="AE82" s="277"/>
      <c r="AF82" s="276"/>
      <c r="AG82" s="275"/>
      <c r="AH82" s="274"/>
      <c r="AI82" s="273"/>
      <c r="AJ82" s="272"/>
      <c r="AK82" s="271"/>
      <c r="AL82" s="270"/>
      <c r="AM82" s="269"/>
      <c r="AN82" s="268"/>
      <c r="AO82" s="267"/>
      <c r="AP82" s="266"/>
      <c r="AQ82" s="265"/>
      <c r="AS82" s="2"/>
      <c r="AT82" s="294">
        <v>54</v>
      </c>
      <c r="AU82" s="290"/>
      <c r="AV82" s="289" t="str">
        <f t="shared" si="11"/>
        <v/>
      </c>
      <c r="AW82" s="288" t="str" cm="1">
        <f t="array" ref="AW82">IF(BD82="","",IFERROR(_xlfn.TEXTJOIN(" • ",TRUE,_xlfn.UNIQUE(_xlfn._xlws.FILTER("⚠ "&amp;BK29:BK489,(BI29:BI489&lt;&gt;"")*ISNUMBER(SEARCH(" "&amp;BI29:BI489&amp;" "," "&amp;BD82&amp;" "))))),""))</f>
        <v/>
      </c>
      <c r="AX82" s="287" t="str">
        <f t="shared" si="20"/>
        <v>pistache</v>
      </c>
      <c r="AY82" s="287" t="str">
        <f t="shared" si="21"/>
        <v>⚠ Fruits à coque</v>
      </c>
      <c r="AZ82" s="287" t="str">
        <f t="shared" si="22"/>
        <v/>
      </c>
      <c r="BA82" s="287" t="str">
        <f t="shared" si="12"/>
        <v/>
      </c>
      <c r="BB82" s="287" t="str">
        <f t="shared" si="13"/>
        <v/>
      </c>
      <c r="BC82" s="287" t="str">
        <f t="shared" si="23"/>
        <v/>
      </c>
      <c r="BD82" s="287" t="str">
        <f t="shared" si="14"/>
        <v/>
      </c>
      <c r="BE82" s="287" t="str">
        <f t="shared" si="24"/>
        <v>pistache</v>
      </c>
      <c r="BF82" s="287" t="str">
        <f t="shared" si="15"/>
        <v>pistache</v>
      </c>
      <c r="BG82" s="287" t="str">
        <f t="shared" si="16"/>
        <v>pistache</v>
      </c>
      <c r="BH82" s="293" t="s">
        <v>480</v>
      </c>
      <c r="BI82" s="285" t="str">
        <f t="shared" si="17"/>
        <v>pistache</v>
      </c>
      <c r="BJ82" s="284" t="s">
        <v>291</v>
      </c>
      <c r="BK82" s="292" t="s">
        <v>475</v>
      </c>
      <c r="BL82" s="320" t="s">
        <v>474</v>
      </c>
      <c r="BT82" s="35"/>
      <c r="BU82" s="35"/>
      <c r="BV82" s="35"/>
      <c r="BW82" s="35"/>
      <c r="BX82" s="35"/>
      <c r="BY82" s="3">
        <v>1</v>
      </c>
    </row>
    <row r="83" spans="2:77" ht="21" customHeight="1">
      <c r="B83" s="100" t="s">
        <v>120</v>
      </c>
      <c r="C83" s="63"/>
      <c r="D83" s="63"/>
      <c r="E83" s="63"/>
      <c r="F83" s="63"/>
      <c r="G83" s="63"/>
      <c r="H83" s="63"/>
      <c r="J83" s="910"/>
      <c r="K83" s="55"/>
      <c r="L83" s="49" t="str" cm="1">
        <f t="array" ref="L83">IF(ROW()=ROW(L75),K78,INDEX(M75:M88,ROW()-ROW(L75)))</f>
        <v/>
      </c>
      <c r="M83" s="89" t="str">
        <f>IF(OR(L83="",K77="",K77&lt;=0,N83=""),"",TRIM(MID(L83,LEN(N83)+1+IF(MID(L83,LEN(N83)+1,1)=" ",1,0),99999)))</f>
        <v/>
      </c>
      <c r="N83" s="49" t="str">
        <f>IF(OR(O83="",O83=0,O83="0"),"",IF(LEN(O83)&lt;=K77,O83,IF(LEN(SUBSTITUTE(P83," ",""))=K77+1,LEFT(O83,K77),LEFT(O83,FIND("§",SUBSTITUTE(P83," ","§",LEN(P83)-LEN(SUBSTITUTE(P83," ",""))))-1))))</f>
        <v/>
      </c>
      <c r="O83" s="49" t="str">
        <f t="shared" si="30"/>
        <v/>
      </c>
      <c r="P83" s="49" t="str">
        <f>IF(OR(O83="",O83=0,O83="0"),"",LEFT(O83,K77+1))</f>
        <v/>
      </c>
      <c r="Q83" s="159" t="str">
        <f t="shared" si="33"/>
        <v/>
      </c>
      <c r="R83" s="91"/>
      <c r="S83" s="90" t="str">
        <f>IF(LEN(TRIM(T83))&gt;0,MAX(S46:S82)+1,"")</f>
        <v/>
      </c>
      <c r="T83" s="234"/>
      <c r="U83" s="248" t="str">
        <f t="shared" si="31"/>
        <v/>
      </c>
      <c r="V83" s="247" t="str">
        <f t="shared" si="32"/>
        <v/>
      </c>
      <c r="W83" s="2"/>
      <c r="X83" s="224"/>
      <c r="Y83" s="281"/>
      <c r="Z83" s="282"/>
      <c r="AA83" s="281"/>
      <c r="AB83" s="280"/>
      <c r="AC83" s="279"/>
      <c r="AD83" s="278"/>
      <c r="AE83" s="277"/>
      <c r="AF83" s="276"/>
      <c r="AG83" s="275"/>
      <c r="AH83" s="274"/>
      <c r="AI83" s="273"/>
      <c r="AJ83" s="272"/>
      <c r="AK83" s="271"/>
      <c r="AL83" s="270"/>
      <c r="AM83" s="269"/>
      <c r="AN83" s="268"/>
      <c r="AO83" s="267"/>
      <c r="AP83" s="266"/>
      <c r="AQ83" s="265"/>
      <c r="AS83" s="2"/>
      <c r="AT83" s="294">
        <v>55</v>
      </c>
      <c r="AU83" s="290"/>
      <c r="AV83" s="289" t="str">
        <f t="shared" si="11"/>
        <v/>
      </c>
      <c r="AW83" s="288" t="str" cm="1">
        <f t="array" ref="AW83">IF(BD83="","",IFERROR(_xlfn.TEXTJOIN(" • ",TRUE,_xlfn.UNIQUE(_xlfn._xlws.FILTER("⚠ "&amp;BK29:BK489,(BI29:BI489&lt;&gt;"")*ISNUMBER(SEARCH(" "&amp;BI29:BI489&amp;" "," "&amp;BD83&amp;" "))))),""))</f>
        <v/>
      </c>
      <c r="AX83" s="287" t="str">
        <f t="shared" si="20"/>
        <v>pistaches</v>
      </c>
      <c r="AY83" s="287" t="str">
        <f t="shared" si="21"/>
        <v>⚠ Fruits à coque</v>
      </c>
      <c r="AZ83" s="287" t="str">
        <f t="shared" si="22"/>
        <v/>
      </c>
      <c r="BA83" s="287" t="str">
        <f t="shared" si="12"/>
        <v/>
      </c>
      <c r="BB83" s="287" t="str">
        <f t="shared" si="13"/>
        <v/>
      </c>
      <c r="BC83" s="287" t="str">
        <f t="shared" si="23"/>
        <v/>
      </c>
      <c r="BD83" s="287" t="str">
        <f t="shared" si="14"/>
        <v/>
      </c>
      <c r="BE83" s="287" t="str">
        <f t="shared" si="24"/>
        <v>pistaches</v>
      </c>
      <c r="BF83" s="287" t="str">
        <f t="shared" si="15"/>
        <v>pistaches</v>
      </c>
      <c r="BG83" s="287" t="str">
        <f t="shared" si="16"/>
        <v>pistaches</v>
      </c>
      <c r="BH83" s="293" t="s">
        <v>479</v>
      </c>
      <c r="BI83" s="285" t="str">
        <f t="shared" si="17"/>
        <v>pistaches</v>
      </c>
      <c r="BJ83" s="284" t="s">
        <v>291</v>
      </c>
      <c r="BK83" s="292" t="s">
        <v>475</v>
      </c>
      <c r="BL83" s="320" t="s">
        <v>474</v>
      </c>
      <c r="BT83" s="35"/>
      <c r="BU83" s="35"/>
      <c r="BV83" s="35"/>
      <c r="BW83" s="35"/>
      <c r="BX83" s="35"/>
      <c r="BY83" s="3">
        <v>1</v>
      </c>
    </row>
    <row r="84" spans="2:77" ht="21" customHeight="1">
      <c r="B84" s="254" t="s">
        <v>284</v>
      </c>
      <c r="C84" s="63"/>
      <c r="D84" s="63"/>
      <c r="E84" s="63"/>
      <c r="F84" s="63"/>
      <c r="G84" s="63"/>
      <c r="H84" s="63"/>
      <c r="J84" s="910"/>
      <c r="K84" s="55"/>
      <c r="L84" s="49" t="str" cm="1">
        <f t="array" ref="L84">IF(ROW()=ROW(L75),K78,INDEX(M75:M88,ROW()-ROW(L75)))</f>
        <v/>
      </c>
      <c r="M84" s="89" t="str">
        <f>IF(OR(L84="",K77="",K77&lt;=0,N84=""),"",TRIM(MID(L84,LEN(N84)+1+IF(MID(L84,LEN(N84)+1,1)=" ",1,0),99999)))</f>
        <v/>
      </c>
      <c r="N84" s="49" t="str">
        <f>IF(OR(O84="",O84=0,O84="0"),"",IF(LEN(O84)&lt;=K77,O84,IF(LEN(SUBSTITUTE(P84," ",""))=K77+1,LEFT(O84,K77),LEFT(O84,FIND("§",SUBSTITUTE(P84," ","§",LEN(P84)-LEN(SUBSTITUTE(P84," ",""))))-1))))</f>
        <v/>
      </c>
      <c r="O84" s="49" t="str">
        <f t="shared" si="30"/>
        <v/>
      </c>
      <c r="P84" s="49" t="str">
        <f>IF(OR(O84="",O84=0,O84="0"),"",LEFT(O84,K77+1))</f>
        <v/>
      </c>
      <c r="Q84" s="159" t="str">
        <f t="shared" si="33"/>
        <v/>
      </c>
      <c r="R84" s="91"/>
      <c r="S84" s="90" t="str">
        <f>IF(LEN(TRIM(T84))&gt;0,MAX(S46:S83)+1,"")</f>
        <v/>
      </c>
      <c r="T84" s="234"/>
      <c r="U84" s="248" t="str">
        <f t="shared" si="31"/>
        <v/>
      </c>
      <c r="V84" s="247" t="str">
        <f t="shared" si="32"/>
        <v/>
      </c>
      <c r="W84" s="2"/>
      <c r="X84" s="224"/>
      <c r="Y84" s="281"/>
      <c r="Z84" s="282"/>
      <c r="AA84" s="281"/>
      <c r="AB84" s="280"/>
      <c r="AC84" s="279"/>
      <c r="AD84" s="278"/>
      <c r="AE84" s="277"/>
      <c r="AF84" s="276"/>
      <c r="AG84" s="275"/>
      <c r="AH84" s="274"/>
      <c r="AI84" s="273"/>
      <c r="AJ84" s="272"/>
      <c r="AK84" s="271"/>
      <c r="AL84" s="270"/>
      <c r="AM84" s="269"/>
      <c r="AN84" s="268"/>
      <c r="AO84" s="267"/>
      <c r="AP84" s="266"/>
      <c r="AQ84" s="265"/>
      <c r="AS84" s="2"/>
      <c r="AT84" s="294">
        <v>56</v>
      </c>
      <c r="AU84" s="290"/>
      <c r="AV84" s="289" t="str">
        <f t="shared" si="11"/>
        <v/>
      </c>
      <c r="AW84" s="288" t="str" cm="1">
        <f t="array" ref="AW84">IF(BD84="","",IFERROR(_xlfn.TEXTJOIN(" • ",TRUE,_xlfn.UNIQUE(_xlfn._xlws.FILTER("⚠ "&amp;BK29:BK489,(BI29:BI489&lt;&gt;"")*ISNUMBER(SEARCH(" "&amp;BI29:BI489&amp;" "," "&amp;BD84&amp;" "))))),""))</f>
        <v/>
      </c>
      <c r="AX84" s="287" t="str">
        <f t="shared" si="20"/>
        <v>pistachio</v>
      </c>
      <c r="AY84" s="287" t="str">
        <f t="shared" si="21"/>
        <v>⚠ Fruits à coque</v>
      </c>
      <c r="AZ84" s="287" t="str">
        <f t="shared" si="22"/>
        <v/>
      </c>
      <c r="BA84" s="287" t="str">
        <f t="shared" si="12"/>
        <v/>
      </c>
      <c r="BB84" s="287" t="str">
        <f t="shared" si="13"/>
        <v/>
      </c>
      <c r="BC84" s="287" t="str">
        <f t="shared" si="23"/>
        <v/>
      </c>
      <c r="BD84" s="287" t="str">
        <f t="shared" si="14"/>
        <v/>
      </c>
      <c r="BE84" s="287" t="str">
        <f t="shared" si="24"/>
        <v>pistachio</v>
      </c>
      <c r="BF84" s="287" t="str">
        <f t="shared" si="15"/>
        <v>pistachio</v>
      </c>
      <c r="BG84" s="287" t="str">
        <f t="shared" si="16"/>
        <v>pistachio</v>
      </c>
      <c r="BH84" s="293" t="s">
        <v>478</v>
      </c>
      <c r="BI84" s="285" t="str">
        <f t="shared" si="17"/>
        <v>pistachio</v>
      </c>
      <c r="BJ84" s="284" t="s">
        <v>291</v>
      </c>
      <c r="BK84" s="292" t="s">
        <v>475</v>
      </c>
      <c r="BL84" s="320" t="s">
        <v>474</v>
      </c>
      <c r="BT84" s="35"/>
      <c r="BU84" s="35"/>
      <c r="BV84" s="35"/>
      <c r="BW84" s="35"/>
      <c r="BX84" s="35"/>
      <c r="BY84" s="3">
        <v>1</v>
      </c>
    </row>
    <row r="85" spans="2:77" ht="21" customHeight="1">
      <c r="B85" s="254" t="s">
        <v>285</v>
      </c>
      <c r="C85" s="63"/>
      <c r="D85" s="63"/>
      <c r="E85" s="63"/>
      <c r="F85" s="63"/>
      <c r="G85" s="63"/>
      <c r="H85" s="63"/>
      <c r="J85" s="910"/>
      <c r="K85" s="55"/>
      <c r="L85" s="49" t="str" cm="1">
        <f t="array" ref="L85">IF(ROW()=ROW(L75),K78,INDEX(M75:M88,ROW()-ROW(L75)))</f>
        <v/>
      </c>
      <c r="M85" s="89" t="str">
        <f>IF(OR(L85="",K77="",K77&lt;=0,N85=""),"",TRIM(MID(L85,LEN(N85)+1+IF(MID(L85,LEN(N85)+1,1)=" ",1,0),99999)))</f>
        <v/>
      </c>
      <c r="N85" s="49" t="str">
        <f>IF(OR(O85="",O85=0,O85="0"),"",IF(LEN(O85)&lt;=K77,O85,IF(LEN(SUBSTITUTE(P85," ",""))=K77+1,LEFT(O85,K77),LEFT(O85,FIND("§",SUBSTITUTE(P85," ","§",LEN(P85)-LEN(SUBSTITUTE(P85," ",""))))-1))))</f>
        <v/>
      </c>
      <c r="O85" s="49" t="str">
        <f t="shared" si="30"/>
        <v/>
      </c>
      <c r="P85" s="49" t="str">
        <f>IF(OR(O85="",O85=0,O85="0"),"",LEFT(O85,K77+1))</f>
        <v/>
      </c>
      <c r="Q85" s="159" t="str">
        <f t="shared" si="33"/>
        <v/>
      </c>
      <c r="R85" s="91"/>
      <c r="S85" s="90" t="str">
        <f>IF(LEN(TRIM(T85))&gt;0,MAX(S46:S84)+1,"")</f>
        <v/>
      </c>
      <c r="T85" s="234"/>
      <c r="U85" s="248" t="str">
        <f t="shared" si="31"/>
        <v/>
      </c>
      <c r="V85" s="247" t="str">
        <f t="shared" si="32"/>
        <v/>
      </c>
      <c r="W85" s="2"/>
      <c r="X85" s="224"/>
      <c r="Y85" s="281"/>
      <c r="Z85" s="282"/>
      <c r="AA85" s="281"/>
      <c r="AB85" s="280"/>
      <c r="AC85" s="279"/>
      <c r="AD85" s="278"/>
      <c r="AE85" s="277"/>
      <c r="AF85" s="276"/>
      <c r="AG85" s="275"/>
      <c r="AH85" s="274"/>
      <c r="AI85" s="273"/>
      <c r="AJ85" s="272"/>
      <c r="AK85" s="271"/>
      <c r="AL85" s="270"/>
      <c r="AM85" s="269"/>
      <c r="AN85" s="268"/>
      <c r="AO85" s="267"/>
      <c r="AP85" s="266"/>
      <c r="AQ85" s="265"/>
      <c r="AS85" s="2"/>
      <c r="AT85" s="294">
        <v>57</v>
      </c>
      <c r="AU85" s="290"/>
      <c r="AV85" s="289" t="str">
        <f t="shared" si="11"/>
        <v/>
      </c>
      <c r="AW85" s="288" t="str" cm="1">
        <f t="array" ref="AW85">IF(BD85="","",IFERROR(_xlfn.TEXTJOIN(" • ",TRUE,_xlfn.UNIQUE(_xlfn._xlws.FILTER("⚠ "&amp;BK29:BK489,(BI29:BI489&lt;&gt;"")*ISNUMBER(SEARCH(" "&amp;BI29:BI489&amp;" "," "&amp;BD85&amp;" "))))),""))</f>
        <v/>
      </c>
      <c r="AX85" s="287" t="str">
        <f t="shared" si="20"/>
        <v>praline</v>
      </c>
      <c r="AY85" s="287" t="str">
        <f t="shared" si="21"/>
        <v>⚠ Fruits à coque</v>
      </c>
      <c r="AZ85" s="287" t="str">
        <f t="shared" si="22"/>
        <v/>
      </c>
      <c r="BA85" s="287" t="str">
        <f t="shared" si="12"/>
        <v/>
      </c>
      <c r="BB85" s="287" t="str">
        <f t="shared" si="13"/>
        <v/>
      </c>
      <c r="BC85" s="287" t="str">
        <f t="shared" si="23"/>
        <v/>
      </c>
      <c r="BD85" s="287" t="str">
        <f t="shared" si="14"/>
        <v/>
      </c>
      <c r="BE85" s="287" t="str">
        <f t="shared" si="24"/>
        <v>praline</v>
      </c>
      <c r="BF85" s="287" t="str">
        <f t="shared" si="15"/>
        <v>praline</v>
      </c>
      <c r="BG85" s="287" t="str">
        <f t="shared" si="16"/>
        <v>praline</v>
      </c>
      <c r="BH85" s="293" t="s">
        <v>477</v>
      </c>
      <c r="BI85" s="285" t="str">
        <f t="shared" si="17"/>
        <v>praline</v>
      </c>
      <c r="BJ85" s="284" t="s">
        <v>291</v>
      </c>
      <c r="BK85" s="292" t="s">
        <v>475</v>
      </c>
      <c r="BL85" s="320" t="s">
        <v>474</v>
      </c>
      <c r="BT85" s="35"/>
      <c r="BU85" s="35"/>
      <c r="BV85" s="35"/>
      <c r="BW85" s="35"/>
      <c r="BX85" s="35"/>
      <c r="BY85" s="3">
        <v>1</v>
      </c>
    </row>
    <row r="86" spans="2:77" ht="21" customHeight="1">
      <c r="B86" s="102" t="s">
        <v>123</v>
      </c>
      <c r="C86" s="63"/>
      <c r="D86" s="63"/>
      <c r="E86" s="63"/>
      <c r="F86" s="63"/>
      <c r="G86" s="63"/>
      <c r="H86" s="63"/>
      <c r="J86" s="910"/>
      <c r="K86" s="55"/>
      <c r="L86" s="49" t="str" cm="1">
        <f t="array" ref="L86">IF(ROW()=ROW(L75),K78,INDEX(M75:M88,ROW()-ROW(L75)))</f>
        <v/>
      </c>
      <c r="M86" s="89" t="str">
        <f>IF(OR(L86="",K77="",K77&lt;=0,N86=""),"",TRIM(MID(L86,LEN(N86)+1+IF(MID(L86,LEN(N86)+1,1)=" ",1,0),99999)))</f>
        <v/>
      </c>
      <c r="N86" s="49" t="str">
        <f>IF(OR(O86="",O86=0,O86="0"),"",IF(LEN(O86)&lt;=K77,O86,IF(LEN(SUBSTITUTE(P86," ",""))=K77+1,LEFT(O86,K77),LEFT(O86,FIND("§",SUBSTITUTE(P86," ","§",LEN(P86)-LEN(SUBSTITUTE(P86," ",""))))-1))))</f>
        <v/>
      </c>
      <c r="O86" s="49" t="str">
        <f t="shared" si="30"/>
        <v/>
      </c>
      <c r="P86" s="49" t="str">
        <f>IF(OR(O86="",O86=0,O86="0"),"",LEFT(O86,K77+1))</f>
        <v/>
      </c>
      <c r="Q86" s="159" t="str">
        <f t="shared" si="33"/>
        <v/>
      </c>
      <c r="R86" s="91"/>
      <c r="S86" s="90" t="str">
        <f>IF(LEN(TRIM(T86))&gt;0,MAX(S46:S85)+1,"")</f>
        <v/>
      </c>
      <c r="T86" s="234"/>
      <c r="U86" s="248" t="str">
        <f t="shared" si="31"/>
        <v/>
      </c>
      <c r="V86" s="247" t="str">
        <f t="shared" si="32"/>
        <v/>
      </c>
      <c r="W86" s="2"/>
      <c r="X86" s="224"/>
      <c r="Y86" s="281"/>
      <c r="Z86" s="282"/>
      <c r="AA86" s="281"/>
      <c r="AB86" s="280"/>
      <c r="AC86" s="279"/>
      <c r="AD86" s="278"/>
      <c r="AE86" s="277"/>
      <c r="AF86" s="276"/>
      <c r="AG86" s="275"/>
      <c r="AH86" s="274"/>
      <c r="AI86" s="273"/>
      <c r="AJ86" s="272"/>
      <c r="AK86" s="271"/>
      <c r="AL86" s="270"/>
      <c r="AM86" s="269"/>
      <c r="AN86" s="268"/>
      <c r="AO86" s="267"/>
      <c r="AP86" s="266"/>
      <c r="AQ86" s="265"/>
      <c r="AS86" s="2"/>
      <c r="AT86" s="294">
        <v>58</v>
      </c>
      <c r="AU86" s="290"/>
      <c r="AV86" s="289" t="str">
        <f t="shared" si="11"/>
        <v/>
      </c>
      <c r="AW86" s="288" t="str" cm="1">
        <f t="array" ref="AW86">IF(BD86="","",IFERROR(_xlfn.TEXTJOIN(" • ",TRUE,_xlfn.UNIQUE(_xlfn._xlws.FILTER("⚠ "&amp;BK29:BK489,(BI29:BI489&lt;&gt;"")*ISNUMBER(SEARCH(" "&amp;BI29:BI489&amp;" "," "&amp;BD86&amp;" "))))),""))</f>
        <v/>
      </c>
      <c r="AX86" s="287" t="str">
        <f t="shared" si="20"/>
        <v>walnut</v>
      </c>
      <c r="AY86" s="287" t="str">
        <f t="shared" si="21"/>
        <v>⚠ Fruits à coque</v>
      </c>
      <c r="AZ86" s="287" t="str">
        <f t="shared" si="22"/>
        <v/>
      </c>
      <c r="BA86" s="287" t="str">
        <f t="shared" si="12"/>
        <v/>
      </c>
      <c r="BB86" s="287" t="str">
        <f t="shared" si="13"/>
        <v/>
      </c>
      <c r="BC86" s="287" t="str">
        <f t="shared" si="23"/>
        <v/>
      </c>
      <c r="BD86" s="287" t="str">
        <f t="shared" si="14"/>
        <v/>
      </c>
      <c r="BE86" s="287" t="str">
        <f t="shared" si="24"/>
        <v>walnut</v>
      </c>
      <c r="BF86" s="287" t="str">
        <f t="shared" si="15"/>
        <v>walnut</v>
      </c>
      <c r="BG86" s="287" t="str">
        <f t="shared" si="16"/>
        <v>walnut</v>
      </c>
      <c r="BH86" s="293" t="s">
        <v>476</v>
      </c>
      <c r="BI86" s="285" t="str">
        <f t="shared" si="17"/>
        <v>walnut</v>
      </c>
      <c r="BJ86" s="284" t="s">
        <v>291</v>
      </c>
      <c r="BK86" s="292" t="s">
        <v>475</v>
      </c>
      <c r="BL86" s="320" t="s">
        <v>474</v>
      </c>
      <c r="BT86" s="35"/>
      <c r="BU86" s="35"/>
      <c r="BV86" s="35"/>
      <c r="BW86" s="35"/>
      <c r="BX86" s="35"/>
      <c r="BY86" s="3">
        <v>1</v>
      </c>
    </row>
    <row r="87" spans="2:77" ht="21" customHeight="1">
      <c r="B87" s="254" t="s">
        <v>286</v>
      </c>
      <c r="C87" s="63"/>
      <c r="D87" s="63"/>
      <c r="E87" s="63"/>
      <c r="F87" s="63"/>
      <c r="G87" s="63"/>
      <c r="H87" s="63"/>
      <c r="J87" s="910"/>
      <c r="K87" s="55"/>
      <c r="L87" s="49" t="str" cm="1">
        <f t="array" ref="L87">IF(ROW()=ROW(L75),K78,INDEX(M75:M88,ROW()-ROW(L75)))</f>
        <v/>
      </c>
      <c r="M87" s="89" t="str">
        <f>IF(OR(L87="",K77="",K77&lt;=0,N87=""),"",TRIM(MID(L87,LEN(N87)+1+IF(MID(L87,LEN(N87)+1,1)=" ",1,0),99999)))</f>
        <v/>
      </c>
      <c r="N87" s="49" t="str">
        <f>IF(OR(O87="",O87=0,O87="0"),"",IF(LEN(O87)&lt;=K77,O87,IF(LEN(SUBSTITUTE(P87," ",""))=K77+1,LEFT(O87,K77),LEFT(O87,FIND("§",SUBSTITUTE(P87," ","§",LEN(P87)-LEN(SUBSTITUTE(P87," ",""))))-1))))</f>
        <v/>
      </c>
      <c r="O87" s="49" t="str">
        <f t="shared" si="30"/>
        <v/>
      </c>
      <c r="P87" s="49" t="str">
        <f>IF(OR(O87="",O87=0,O87="0"),"",LEFT(O87,K77+1))</f>
        <v/>
      </c>
      <c r="Q87" s="159" t="str">
        <f t="shared" si="33"/>
        <v/>
      </c>
      <c r="R87" s="91"/>
      <c r="S87" s="90" t="str">
        <f>IF(LEN(TRIM(T87))&gt;0,MAX(S46:S86)+1,"")</f>
        <v/>
      </c>
      <c r="T87" s="234"/>
      <c r="U87" s="248" t="str">
        <f t="shared" si="31"/>
        <v/>
      </c>
      <c r="V87" s="247" t="str">
        <f t="shared" si="32"/>
        <v/>
      </c>
      <c r="W87" s="2"/>
      <c r="X87" s="224"/>
      <c r="Y87" s="281"/>
      <c r="Z87" s="282"/>
      <c r="AA87" s="281"/>
      <c r="AB87" s="280"/>
      <c r="AC87" s="279"/>
      <c r="AD87" s="278"/>
      <c r="AE87" s="277"/>
      <c r="AF87" s="276"/>
      <c r="AG87" s="275"/>
      <c r="AH87" s="274"/>
      <c r="AI87" s="273"/>
      <c r="AJ87" s="272"/>
      <c r="AK87" s="271"/>
      <c r="AL87" s="270"/>
      <c r="AM87" s="269"/>
      <c r="AN87" s="268"/>
      <c r="AO87" s="267"/>
      <c r="AP87" s="266"/>
      <c r="AQ87" s="265"/>
      <c r="AS87" s="2"/>
      <c r="AT87" s="294">
        <v>59</v>
      </c>
      <c r="AU87" s="290"/>
      <c r="AV87" s="289" t="str">
        <f t="shared" si="11"/>
        <v/>
      </c>
      <c r="AW87" s="288" t="str" cm="1">
        <f t="array" ref="AW87">IF(BD87="","",IFERROR(_xlfn.TEXTJOIN(" • ",TRUE,_xlfn.UNIQUE(_xlfn._xlws.FILTER("⚠ "&amp;BK29:BK489,(BI29:BI489&lt;&gt;"")*ISNUMBER(SEARCH(" "&amp;BI29:BI489&amp;" "," "&amp;BD87&amp;" "))))),""))</f>
        <v/>
      </c>
      <c r="AX87" s="287" t="str">
        <f t="shared" si="20"/>
        <v>avoine</v>
      </c>
      <c r="AY87" s="287" t="str">
        <f t="shared" si="21"/>
        <v>⚠ Gluten</v>
      </c>
      <c r="AZ87" s="287" t="str">
        <f t="shared" si="22"/>
        <v/>
      </c>
      <c r="BA87" s="287" t="str">
        <f t="shared" si="12"/>
        <v/>
      </c>
      <c r="BB87" s="287" t="str">
        <f t="shared" si="13"/>
        <v/>
      </c>
      <c r="BC87" s="287" t="str">
        <f t="shared" si="23"/>
        <v/>
      </c>
      <c r="BD87" s="287" t="str">
        <f t="shared" si="14"/>
        <v/>
      </c>
      <c r="BE87" s="287" t="str">
        <f t="shared" si="24"/>
        <v>avoine</v>
      </c>
      <c r="BF87" s="287" t="str">
        <f t="shared" si="15"/>
        <v>avoine</v>
      </c>
      <c r="BG87" s="287" t="str">
        <f t="shared" si="16"/>
        <v>avoine</v>
      </c>
      <c r="BH87" s="293" t="s">
        <v>473</v>
      </c>
      <c r="BI87" s="285" t="str">
        <f t="shared" si="17"/>
        <v>avoine</v>
      </c>
      <c r="BJ87" s="284" t="s">
        <v>291</v>
      </c>
      <c r="BK87" s="292" t="s">
        <v>433</v>
      </c>
      <c r="BL87" s="303" t="s">
        <v>432</v>
      </c>
      <c r="BT87" s="35"/>
      <c r="BU87" s="35"/>
      <c r="BV87" s="35"/>
      <c r="BW87" s="35"/>
      <c r="BX87" s="35"/>
      <c r="BY87" s="3">
        <v>1</v>
      </c>
    </row>
    <row r="88" spans="2:77" ht="21" customHeight="1">
      <c r="B88" s="102" t="s">
        <v>125</v>
      </c>
      <c r="C88" s="63"/>
      <c r="D88" s="63"/>
      <c r="E88" s="63"/>
      <c r="F88" s="63"/>
      <c r="G88" s="63"/>
      <c r="H88" s="63"/>
      <c r="J88" s="910"/>
      <c r="K88" s="55"/>
      <c r="L88" s="49" t="str" cm="1">
        <f t="array" ref="L88">IF(ROW()=ROW(L75),K78,INDEX(M75:M88,ROW()-ROW(L75)))</f>
        <v/>
      </c>
      <c r="M88" s="89" t="str">
        <f>IF(OR(L88="",K77="",K77&lt;=0,N88=""),"",TRIM(MID(L88,LEN(N88)+1+IF(MID(L88,LEN(N88)+1,1)=" ",1,0),99999)))</f>
        <v/>
      </c>
      <c r="N88" s="49" t="str">
        <f>IF(OR(O88="",O88=0,O88="0"),"",IF(LEN(O88)&lt;=K77,O88,IF(LEN(SUBSTITUTE(P88," ",""))=K77+1,LEFT(O88,K77),LEFT(O88,FIND("§",SUBSTITUTE(P88," ","§",LEN(P88)-LEN(SUBSTITUTE(P88," ",""))))-1))))</f>
        <v/>
      </c>
      <c r="O88" s="49" t="str">
        <f t="shared" si="30"/>
        <v/>
      </c>
      <c r="P88" s="49" t="str">
        <f>IF(OR(O88="",O88=0,O88="0"),"",LEFT(O88,K77+1))</f>
        <v/>
      </c>
      <c r="Q88" s="159" t="str">
        <f t="shared" si="33"/>
        <v/>
      </c>
      <c r="R88" s="91"/>
      <c r="S88" s="90" t="str">
        <f>IF(LEN(TRIM(T88))&gt;0,MAX(S46:S87)+1,"")</f>
        <v/>
      </c>
      <c r="T88" s="234"/>
      <c r="U88" s="248" t="str">
        <f t="shared" si="31"/>
        <v/>
      </c>
      <c r="V88" s="247" t="str">
        <f t="shared" si="32"/>
        <v/>
      </c>
      <c r="X88" s="224"/>
      <c r="Y88" s="281"/>
      <c r="Z88" s="282"/>
      <c r="AA88" s="281"/>
      <c r="AB88" s="280"/>
      <c r="AC88" s="279"/>
      <c r="AD88" s="278"/>
      <c r="AE88" s="277"/>
      <c r="AF88" s="276"/>
      <c r="AG88" s="275"/>
      <c r="AH88" s="274"/>
      <c r="AI88" s="273"/>
      <c r="AJ88" s="272"/>
      <c r="AK88" s="271"/>
      <c r="AL88" s="270"/>
      <c r="AM88" s="269"/>
      <c r="AN88" s="268"/>
      <c r="AO88" s="267"/>
      <c r="AP88" s="266"/>
      <c r="AQ88" s="265"/>
      <c r="AS88" s="2"/>
      <c r="AT88" s="294">
        <v>60</v>
      </c>
      <c r="AU88" s="290"/>
      <c r="AV88" s="289" t="str">
        <f t="shared" si="11"/>
        <v/>
      </c>
      <c r="AW88" s="288" t="str" cm="1">
        <f t="array" ref="AW88">IF(BD88="","",IFERROR(_xlfn.TEXTJOIN(" • ",TRUE,_xlfn.UNIQUE(_xlfn._xlws.FILTER("⚠ "&amp;BK29:BK489,(BI29:BI489&lt;&gt;"")*ISNUMBER(SEARCH(" "&amp;BI29:BI489&amp;" "," "&amp;BD88&amp;" "))))),""))</f>
        <v/>
      </c>
      <c r="AX88" s="287" t="str">
        <f t="shared" si="20"/>
        <v>barley</v>
      </c>
      <c r="AY88" s="287" t="str">
        <f t="shared" si="21"/>
        <v>⚠ Gluten</v>
      </c>
      <c r="AZ88" s="287" t="str">
        <f t="shared" si="22"/>
        <v/>
      </c>
      <c r="BA88" s="287" t="str">
        <f t="shared" si="12"/>
        <v/>
      </c>
      <c r="BB88" s="287" t="str">
        <f t="shared" si="13"/>
        <v/>
      </c>
      <c r="BC88" s="287" t="str">
        <f t="shared" si="23"/>
        <v/>
      </c>
      <c r="BD88" s="287" t="str">
        <f t="shared" si="14"/>
        <v/>
      </c>
      <c r="BE88" s="287" t="str">
        <f t="shared" si="24"/>
        <v>barley</v>
      </c>
      <c r="BF88" s="287" t="str">
        <f t="shared" si="15"/>
        <v>barley</v>
      </c>
      <c r="BG88" s="287" t="str">
        <f t="shared" si="16"/>
        <v>barley</v>
      </c>
      <c r="BH88" s="293" t="s">
        <v>472</v>
      </c>
      <c r="BI88" s="285" t="str">
        <f t="shared" si="17"/>
        <v>barley</v>
      </c>
      <c r="BJ88" s="284" t="s">
        <v>291</v>
      </c>
      <c r="BK88" s="292" t="s">
        <v>433</v>
      </c>
      <c r="BL88" s="303" t="s">
        <v>432</v>
      </c>
      <c r="BT88" s="35"/>
      <c r="BU88" s="35"/>
      <c r="BV88" s="35"/>
      <c r="BW88" s="35"/>
      <c r="BX88" s="35"/>
      <c r="BY88" s="3">
        <v>1</v>
      </c>
    </row>
    <row r="89" spans="2:77" ht="21" customHeight="1">
      <c r="B89" s="254" t="s">
        <v>287</v>
      </c>
      <c r="C89" s="63"/>
      <c r="D89" s="63"/>
      <c r="E89" s="63"/>
      <c r="F89" s="63"/>
      <c r="G89" s="63"/>
      <c r="H89" s="63"/>
      <c r="J89" s="910"/>
      <c r="K89" s="88" t="str">
        <f>IF(TRIM(SUBSTITUTE(R50,CHAR(160),""))="","",R50)</f>
        <v xml:space="preserve">►collez votre texte colonne 1️⃣ </v>
      </c>
      <c r="L89" s="49" t="str" cm="1">
        <f t="array" ref="L89">IF(ROW()=ROW(L89),K92,INDEX(M89:M102,ROW()-ROW(L89)))</f>
        <v>►collez votre texte colonne 1️⃣</v>
      </c>
      <c r="M89" s="89" t="str">
        <f>IF(OR(L89="",K91="",K91&lt;=0,N89=""),"",TRIM(MID(L89,LEN(N89)+1+IF(MID(L89,LEN(N89)+1,1)=" ",1,0),99999)))</f>
        <v/>
      </c>
      <c r="N89" s="49" t="str">
        <f>IF(OR(O89="",O89=0,O89="0"),"",IF(LEN(O89)&lt;=K91,O89,IF(LEN(SUBSTITUTE(P89," ",""))=K91+1,LEFT(O89,K91),LEFT(O89,FIND("§",SUBSTITUTE(P89," ","§",LEN(P89)-LEN(SUBSTITUTE(P89," ",""))))-1))))</f>
        <v>►collez votre texte colonne 1️⃣</v>
      </c>
      <c r="O89" s="49" t="str">
        <f t="shared" si="30"/>
        <v>►collez votre texte colonne 1️⃣</v>
      </c>
      <c r="P89" s="49" t="str">
        <f>IF(OR(O89="",O89=0,O89="0"),"",LEFT(O89,K91+1))</f>
        <v>►collez votre texte colonne 1️⃣</v>
      </c>
      <c r="Q89" s="159" t="str">
        <f t="shared" si="33"/>
        <v/>
      </c>
      <c r="R89" s="91"/>
      <c r="S89" s="90" t="str">
        <f>IF(LEN(TRIM(T89))&gt;0,MAX(S46:S88)+1,"")</f>
        <v/>
      </c>
      <c r="T89" s="234"/>
      <c r="U89" s="248" t="str">
        <f t="shared" si="31"/>
        <v/>
      </c>
      <c r="V89" s="247" t="str">
        <f t="shared" si="32"/>
        <v/>
      </c>
      <c r="X89" s="224"/>
      <c r="Y89" s="281"/>
      <c r="Z89" s="282"/>
      <c r="AA89" s="281"/>
      <c r="AB89" s="280"/>
      <c r="AC89" s="279"/>
      <c r="AD89" s="278"/>
      <c r="AE89" s="277"/>
      <c r="AF89" s="276"/>
      <c r="AG89" s="275"/>
      <c r="AH89" s="274"/>
      <c r="AI89" s="273"/>
      <c r="AJ89" s="272"/>
      <c r="AK89" s="271"/>
      <c r="AL89" s="270"/>
      <c r="AM89" s="269"/>
      <c r="AN89" s="268"/>
      <c r="AO89" s="267"/>
      <c r="AP89" s="266"/>
      <c r="AQ89" s="265"/>
      <c r="AS89" s="2"/>
      <c r="AT89" s="294">
        <v>61</v>
      </c>
      <c r="AU89" s="290"/>
      <c r="AV89" s="289" t="str">
        <f t="shared" si="11"/>
        <v/>
      </c>
      <c r="AW89" s="288" t="str" cm="1">
        <f t="array" ref="AW89">IF(BD89="","",IFERROR(_xlfn.TEXTJOIN(" • ",TRUE,_xlfn.UNIQUE(_xlfn._xlws.FILTER("⚠ "&amp;BK29:BK489,(BI29:BI489&lt;&gt;"")*ISNUMBER(SEARCH(" "&amp;BI29:BI489&amp;" "," "&amp;BD89&amp;" "))))),""))</f>
        <v/>
      </c>
      <c r="AX89" s="287" t="str">
        <f t="shared" si="20"/>
        <v>biscuit</v>
      </c>
      <c r="AY89" s="287" t="str">
        <f t="shared" si="21"/>
        <v>⚠ Gluten</v>
      </c>
      <c r="AZ89" s="287" t="str">
        <f t="shared" si="22"/>
        <v/>
      </c>
      <c r="BA89" s="287" t="str">
        <f t="shared" si="12"/>
        <v/>
      </c>
      <c r="BB89" s="287" t="str">
        <f t="shared" si="13"/>
        <v/>
      </c>
      <c r="BC89" s="287" t="str">
        <f t="shared" si="23"/>
        <v/>
      </c>
      <c r="BD89" s="287" t="str">
        <f t="shared" si="14"/>
        <v/>
      </c>
      <c r="BE89" s="287" t="str">
        <f t="shared" si="24"/>
        <v>biscuit</v>
      </c>
      <c r="BF89" s="287" t="str">
        <f t="shared" si="15"/>
        <v>biscuit</v>
      </c>
      <c r="BG89" s="287" t="str">
        <f t="shared" si="16"/>
        <v>biscuit</v>
      </c>
      <c r="BH89" s="293" t="s">
        <v>471</v>
      </c>
      <c r="BI89" s="285" t="str">
        <f t="shared" si="17"/>
        <v>biscuit</v>
      </c>
      <c r="BJ89" s="284" t="s">
        <v>291</v>
      </c>
      <c r="BK89" s="292" t="s">
        <v>433</v>
      </c>
      <c r="BL89" s="303" t="s">
        <v>432</v>
      </c>
      <c r="BT89" s="35"/>
      <c r="BU89" s="35"/>
      <c r="BV89" s="35"/>
      <c r="BW89" s="35"/>
      <c r="BX89" s="35"/>
      <c r="BY89" s="3">
        <v>1</v>
      </c>
    </row>
    <row r="90" spans="2:77" ht="21" customHeight="1">
      <c r="B90" s="102" t="s">
        <v>127</v>
      </c>
      <c r="C90" s="63"/>
      <c r="D90" s="63"/>
      <c r="E90" s="63"/>
      <c r="F90" s="63"/>
      <c r="G90" s="63"/>
      <c r="H90" s="63"/>
      <c r="J90" s="910"/>
      <c r="K90" s="55" t="str">
        <f>TRIM(SUBSTITUTE(SUBSTITUTE(SUBSTITUTE(SUBSTITUTE(SUBSTITUTE(SUBSTITUTE(SUBSTITUTE(SUBSTITUTE(SUBSTITUTE(CLEAN(IF(OR(LEFT(K89,1)="-",LEFT(K89,1)="="),MID(K89,2,99999),K89)),"—","-"),"–","-"),CHAR(160)," "),CHAR(9)," "),CHAR(13)," "),CHAR(10)," ")," "," ")," "," ")," "," "))</f>
        <v>►collez votre texte colonne 1️⃣</v>
      </c>
      <c r="L90" s="49" t="str" cm="1">
        <f t="array" ref="L90">IF(ROW()=ROW(L89),K92,INDEX(M89:M102,ROW()-ROW(L89)))</f>
        <v/>
      </c>
      <c r="M90" s="89" t="str">
        <f>IF(OR(L90="",K91="",K91&lt;=0,N90=""),"",TRIM(MID(L90,LEN(N90)+1+IF(MID(L90,LEN(N90)+1,1)=" ",1,0),99999)))</f>
        <v/>
      </c>
      <c r="N90" s="49" t="str">
        <f>IF(OR(O90="",O90=0,O90="0"),"",IF(LEN(O90)&lt;=K91,O90,IF(LEN(SUBSTITUTE(P90," ",""))=K91+1,LEFT(O90,K91),LEFT(O90,FIND("§",SUBSTITUTE(P90," ","§",LEN(P90)-LEN(SUBSTITUTE(P90," ",""))))-1))))</f>
        <v/>
      </c>
      <c r="O90" s="49" t="str">
        <f t="shared" si="30"/>
        <v/>
      </c>
      <c r="P90" s="49" t="str">
        <f>IF(OR(O90="",O90=0,O90="0"),"",LEFT(O90,K91+1))</f>
        <v/>
      </c>
      <c r="Q90" s="159" t="str">
        <f t="shared" si="33"/>
        <v/>
      </c>
      <c r="R90" s="91"/>
      <c r="S90" s="90" t="str">
        <f>IF(LEN(TRIM(T90))&gt;0,MAX(S46:S89)+1,"")</f>
        <v/>
      </c>
      <c r="T90" s="234"/>
      <c r="U90" s="248" t="str">
        <f t="shared" si="31"/>
        <v/>
      </c>
      <c r="V90" s="247" t="str">
        <f t="shared" si="32"/>
        <v/>
      </c>
      <c r="X90" s="224"/>
      <c r="Y90" s="281"/>
      <c r="Z90" s="282"/>
      <c r="AA90" s="281"/>
      <c r="AB90" s="280"/>
      <c r="AC90" s="279"/>
      <c r="AD90" s="278"/>
      <c r="AE90" s="277"/>
      <c r="AF90" s="276"/>
      <c r="AG90" s="275"/>
      <c r="AH90" s="274"/>
      <c r="AI90" s="273"/>
      <c r="AJ90" s="272"/>
      <c r="AK90" s="271"/>
      <c r="AL90" s="270"/>
      <c r="AM90" s="269"/>
      <c r="AN90" s="268"/>
      <c r="AO90" s="267"/>
      <c r="AP90" s="266"/>
      <c r="AQ90" s="265"/>
      <c r="AS90" s="2"/>
      <c r="AT90" s="294">
        <v>62</v>
      </c>
      <c r="AU90" s="290"/>
      <c r="AV90" s="289" t="str">
        <f t="shared" si="11"/>
        <v/>
      </c>
      <c r="AW90" s="288" t="str" cm="1">
        <f t="array" ref="AW90">IF(BD90="","",IFERROR(_xlfn.TEXTJOIN(" • ",TRUE,_xlfn.UNIQUE(_xlfn._xlws.FILTER("⚠ "&amp;BK29:BK489,(BI29:BI489&lt;&gt;"")*ISNUMBER(SEARCH(" "&amp;BI29:BI489&amp;" "," "&amp;BD90&amp;" "))))),""))</f>
        <v/>
      </c>
      <c r="AX90" s="287" t="str">
        <f t="shared" si="20"/>
        <v>ble</v>
      </c>
      <c r="AY90" s="287" t="str">
        <f t="shared" si="21"/>
        <v>⚠ Gluten</v>
      </c>
      <c r="AZ90" s="287" t="str">
        <f t="shared" si="22"/>
        <v/>
      </c>
      <c r="BA90" s="287" t="str">
        <f t="shared" si="12"/>
        <v/>
      </c>
      <c r="BB90" s="287" t="str">
        <f t="shared" si="13"/>
        <v/>
      </c>
      <c r="BC90" s="287" t="str">
        <f t="shared" si="23"/>
        <v/>
      </c>
      <c r="BD90" s="287" t="str">
        <f t="shared" si="14"/>
        <v/>
      </c>
      <c r="BE90" s="287" t="str">
        <f t="shared" si="24"/>
        <v>ble</v>
      </c>
      <c r="BF90" s="287" t="str">
        <f t="shared" si="15"/>
        <v>ble</v>
      </c>
      <c r="BG90" s="287" t="str">
        <f t="shared" si="16"/>
        <v>ble</v>
      </c>
      <c r="BH90" s="293" t="s">
        <v>470</v>
      </c>
      <c r="BI90" s="285" t="str">
        <f t="shared" si="17"/>
        <v>ble</v>
      </c>
      <c r="BJ90" s="284" t="s">
        <v>291</v>
      </c>
      <c r="BK90" s="292" t="s">
        <v>433</v>
      </c>
      <c r="BL90" s="303" t="s">
        <v>432</v>
      </c>
      <c r="BT90" s="35"/>
      <c r="BU90" s="35"/>
      <c r="BV90" s="35"/>
      <c r="BW90" s="35"/>
      <c r="BX90" s="35"/>
      <c r="BY90" s="3">
        <v>1</v>
      </c>
    </row>
    <row r="91" spans="2:77" ht="21" customHeight="1" thickBot="1">
      <c r="B91" s="102" t="s">
        <v>128</v>
      </c>
      <c r="C91" s="63"/>
      <c r="D91" s="63"/>
      <c r="E91" s="63"/>
      <c r="F91" s="63"/>
      <c r="G91" s="63"/>
      <c r="H91" s="63"/>
      <c r="J91" s="910"/>
      <c r="K91" s="92">
        <f>K44</f>
        <v>120</v>
      </c>
      <c r="L91" s="49" t="str" cm="1">
        <f t="array" ref="L91">IF(ROW()=ROW(L89),K92,INDEX(M89:M102,ROW()-ROW(L89)))</f>
        <v/>
      </c>
      <c r="M91" s="89" t="str">
        <f>IF(OR(L91="",K91="",K91&lt;=0,N91=""),"",TRIM(MID(L91,LEN(N91)+1+IF(MID(L91,LEN(N91)+1,1)=" ",1,0),99999)))</f>
        <v/>
      </c>
      <c r="N91" s="49" t="str">
        <f>IF(OR(O91="",O91=0,O91="0"),"",IF(LEN(O91)&lt;=K91,O91,IF(LEN(SUBSTITUTE(P91," ",""))=K91+1,LEFT(O91,K91),LEFT(O91,FIND("§",SUBSTITUTE(P91," ","§",LEN(P91)-LEN(SUBSTITUTE(P91," ",""))))-1))))</f>
        <v/>
      </c>
      <c r="O91" s="49" t="str">
        <f t="shared" si="30"/>
        <v/>
      </c>
      <c r="P91" s="49" t="str">
        <f>IF(OR(O91="",O91=0,O91="0"),"",LEFT(O91,K91+1))</f>
        <v/>
      </c>
      <c r="Q91" s="159" t="str">
        <f t="shared" si="33"/>
        <v/>
      </c>
      <c r="R91" s="91"/>
      <c r="S91" s="90" t="str">
        <f>IF(LEN(TRIM(T91))&gt;0,MAX(S46:S90)+1,"")</f>
        <v/>
      </c>
      <c r="T91" s="234"/>
      <c r="U91" s="249" t="str">
        <f t="shared" si="31"/>
        <v/>
      </c>
      <c r="V91" s="247" t="str">
        <f t="shared" si="32"/>
        <v/>
      </c>
      <c r="X91" s="224"/>
      <c r="Y91" s="281"/>
      <c r="Z91" s="282"/>
      <c r="AA91" s="281"/>
      <c r="AB91" s="280"/>
      <c r="AC91" s="279"/>
      <c r="AD91" s="278"/>
      <c r="AE91" s="277"/>
      <c r="AF91" s="276"/>
      <c r="AG91" s="275"/>
      <c r="AH91" s="274"/>
      <c r="AI91" s="273"/>
      <c r="AJ91" s="272"/>
      <c r="AK91" s="271"/>
      <c r="AL91" s="270"/>
      <c r="AM91" s="269"/>
      <c r="AN91" s="268"/>
      <c r="AO91" s="267"/>
      <c r="AP91" s="266"/>
      <c r="AQ91" s="265"/>
      <c r="AS91" s="2"/>
      <c r="AT91" s="294">
        <v>63</v>
      </c>
      <c r="AU91" s="290"/>
      <c r="AV91" s="289" t="str">
        <f t="shared" si="11"/>
        <v/>
      </c>
      <c r="AW91" s="288" t="str" cm="1">
        <f t="array" ref="AW91">IF(BD91="","",IFERROR(_xlfn.TEXTJOIN(" • ",TRUE,_xlfn.UNIQUE(_xlfn._xlws.FILTER("⚠ "&amp;BK29:BK489,(BI29:BI489&lt;&gt;"")*ISNUMBER(SEARCH(" "&amp;BI29:BI489&amp;" "," "&amp;BD91&amp;" "))))),""))</f>
        <v/>
      </c>
      <c r="AX91" s="287" t="str">
        <f t="shared" si="20"/>
        <v>ble</v>
      </c>
      <c r="AY91" s="287" t="str">
        <f t="shared" si="21"/>
        <v>⚠ Gluten</v>
      </c>
      <c r="AZ91" s="287" t="str">
        <f t="shared" si="22"/>
        <v/>
      </c>
      <c r="BA91" s="287" t="str">
        <f t="shared" si="12"/>
        <v/>
      </c>
      <c r="BB91" s="287" t="str">
        <f t="shared" si="13"/>
        <v/>
      </c>
      <c r="BC91" s="287" t="str">
        <f t="shared" si="23"/>
        <v/>
      </c>
      <c r="BD91" s="287" t="str">
        <f t="shared" si="14"/>
        <v/>
      </c>
      <c r="BE91" s="287" t="str">
        <f t="shared" si="24"/>
        <v>blé</v>
      </c>
      <c r="BF91" s="287" t="str">
        <f t="shared" si="15"/>
        <v>ble</v>
      </c>
      <c r="BG91" s="287" t="str">
        <f t="shared" si="16"/>
        <v>ble</v>
      </c>
      <c r="BH91" s="293" t="s">
        <v>469</v>
      </c>
      <c r="BI91" s="285" t="str">
        <f t="shared" si="17"/>
        <v>blé</v>
      </c>
      <c r="BJ91" s="284" t="s">
        <v>291</v>
      </c>
      <c r="BK91" s="292" t="s">
        <v>433</v>
      </c>
      <c r="BL91" s="303" t="s">
        <v>432</v>
      </c>
      <c r="BT91" s="35"/>
      <c r="BU91" s="35"/>
      <c r="BV91" s="35"/>
      <c r="BW91" s="35"/>
      <c r="BX91" s="35"/>
      <c r="BY91" s="3">
        <v>1</v>
      </c>
    </row>
    <row r="92" spans="2:77" ht="21" customHeight="1">
      <c r="B92" s="63"/>
      <c r="C92" s="63"/>
      <c r="D92" s="63"/>
      <c r="E92" s="63"/>
      <c r="F92" s="63"/>
      <c r="G92" s="63"/>
      <c r="H92" s="63"/>
      <c r="J92" s="910"/>
      <c r="K92" s="103" t="str">
        <f>IF(UPPER(TRIM(K45))="X",K96,K90)</f>
        <v>►collez votre texte colonne 1️⃣</v>
      </c>
      <c r="L92" s="104" t="str" cm="1">
        <f t="array" ref="L92">IF(ROW()=ROW(L89),K92,INDEX(M89:M102,ROW()-ROW(L89)))</f>
        <v/>
      </c>
      <c r="M92" s="105" t="str">
        <f>IF(OR(L92="",K91="",K91&lt;=0,N92=""),"",TRIM(MID(L92,LEN(N92)+1+IF(MID(L92,LEN(N92)+1,1)=" ",1,0),99999)))</f>
        <v/>
      </c>
      <c r="N92" s="104" t="str">
        <f>IF(OR(O92="",O92=0,O92="0"),"",IF(LEN(O92)&lt;=K91,O92,IF(LEN(SUBSTITUTE(P92," ",""))=K91+1,LEFT(O92,K91),LEFT(O92,FIND("§",SUBSTITUTE(P92," ","§",LEN(P92)-LEN(SUBSTITUTE(P92," ",""))))-1))))</f>
        <v/>
      </c>
      <c r="O92" s="104" t="str">
        <f t="shared" si="30"/>
        <v/>
      </c>
      <c r="P92" s="104" t="str">
        <f>IF(OR(O92="",O92=0,O92="0"),"",LEFT(O92,K91+1))</f>
        <v/>
      </c>
      <c r="Q92" s="104"/>
      <c r="R92" s="106">
        <f ca="1">CELL("largeur",R92)</f>
        <v>115</v>
      </c>
      <c r="S92" s="90" t="str">
        <f>IF(LEN(TRIM(T92))&gt;0,MAX(S46:S91)+1,"")</f>
        <v/>
      </c>
      <c r="T92" s="234"/>
      <c r="U92" s="106">
        <f t="shared" ref="U92:V92" ca="1" si="34">CELL("largeur",U92)</f>
        <v>10</v>
      </c>
      <c r="V92" s="106">
        <f t="shared" ca="1" si="34"/>
        <v>10</v>
      </c>
      <c r="X92" s="224"/>
      <c r="Y92" s="281"/>
      <c r="Z92" s="282"/>
      <c r="AA92" s="281"/>
      <c r="AB92" s="280"/>
      <c r="AC92" s="279"/>
      <c r="AD92" s="278"/>
      <c r="AE92" s="277"/>
      <c r="AF92" s="276"/>
      <c r="AG92" s="275"/>
      <c r="AH92" s="274"/>
      <c r="AI92" s="273"/>
      <c r="AJ92" s="272"/>
      <c r="AK92" s="271"/>
      <c r="AL92" s="270"/>
      <c r="AM92" s="269"/>
      <c r="AN92" s="268"/>
      <c r="AO92" s="267"/>
      <c r="AP92" s="266"/>
      <c r="AQ92" s="265"/>
      <c r="AS92" s="2"/>
      <c r="AT92" s="294">
        <v>64</v>
      </c>
      <c r="AU92" s="290"/>
      <c r="AV92" s="289" t="str">
        <f t="shared" si="11"/>
        <v/>
      </c>
      <c r="AW92" s="288" t="str" cm="1">
        <f t="array" ref="AW92">IF(BD92="","",IFERROR(_xlfn.TEXTJOIN(" • ",TRUE,_xlfn.UNIQUE(_xlfn._xlws.FILTER("⚠ "&amp;BK29:BK489,(BI29:BI489&lt;&gt;"")*ISNUMBER(SEARCH(" "&amp;BI29:BI489&amp;" "," "&amp;BD92&amp;" "))))),""))</f>
        <v/>
      </c>
      <c r="AX92" s="287" t="str">
        <f t="shared" si="20"/>
        <v>boulgour</v>
      </c>
      <c r="AY92" s="287" t="str">
        <f t="shared" si="21"/>
        <v>⚠ Gluten</v>
      </c>
      <c r="AZ92" s="287" t="str">
        <f t="shared" si="22"/>
        <v/>
      </c>
      <c r="BA92" s="287" t="str">
        <f t="shared" si="12"/>
        <v/>
      </c>
      <c r="BB92" s="287" t="str">
        <f t="shared" si="13"/>
        <v/>
      </c>
      <c r="BC92" s="287" t="str">
        <f t="shared" si="23"/>
        <v/>
      </c>
      <c r="BD92" s="287" t="str">
        <f t="shared" si="14"/>
        <v/>
      </c>
      <c r="BE92" s="287" t="str">
        <f t="shared" si="24"/>
        <v>boulgour</v>
      </c>
      <c r="BF92" s="287" t="str">
        <f t="shared" si="15"/>
        <v>boulgour</v>
      </c>
      <c r="BG92" s="287" t="str">
        <f t="shared" si="16"/>
        <v>boulgour</v>
      </c>
      <c r="BH92" s="293" t="s">
        <v>468</v>
      </c>
      <c r="BI92" s="285" t="str">
        <f t="shared" si="17"/>
        <v>boulgour</v>
      </c>
      <c r="BJ92" s="284" t="s">
        <v>291</v>
      </c>
      <c r="BK92" s="292" t="s">
        <v>433</v>
      </c>
      <c r="BL92" s="303" t="s">
        <v>432</v>
      </c>
      <c r="BT92" s="35"/>
      <c r="BU92" s="35"/>
      <c r="BV92" s="35"/>
      <c r="BW92" s="35"/>
      <c r="BX92" s="35"/>
      <c r="BY92" s="3">
        <v>1</v>
      </c>
    </row>
    <row r="93" spans="2:77" ht="21" customHeight="1">
      <c r="B93" s="63"/>
      <c r="C93" s="63"/>
      <c r="D93" s="63"/>
      <c r="E93" s="63"/>
      <c r="F93" s="63"/>
      <c r="G93" s="63"/>
      <c r="H93" s="63"/>
      <c r="J93" s="910"/>
      <c r="K93" s="243" t="str">
        <f>TRIM(SUBSTITUTE(SUBSTITUTE(SUBSTITUTE(SUBSTITUTE(SUBSTITUTE(SUBSTITUTE(SUBSTITUTE(SUBSTITUTE(SUBSTITUTE(SUBSTITUTE(K90,","," "),";"," "),":"," "),"!"," "),"?"," "),"…"," "),"»"," "),"«"," "),"/"," "),"."," "))</f>
        <v>►collez votre texte colonne 1️⃣</v>
      </c>
      <c r="L93" s="244" t="str" cm="1">
        <f t="array" ref="L93">IF(ROW()=ROW(L89),K92,INDEX(M89:M102,ROW()-ROW(L89)))</f>
        <v/>
      </c>
      <c r="M93" s="245" t="str">
        <f>IF(OR(L93="",K91="",K91&lt;=0,N93=""),"",TRIM(MID(L93,LEN(N93)+1+IF(MID(L93,LEN(N93)+1,1)=" ",1,0),99999)))</f>
        <v/>
      </c>
      <c r="N93" s="244" t="str">
        <f>IF(OR(O93="",O93=0,O93="0"),"",IF(LEN(O93)&lt;=K91,O93,IF(LEN(SUBSTITUTE(P93," ",""))=K91+1,LEFT(O93,K91),LEFT(O93,FIND("§",SUBSTITUTE(P93," ","§",LEN(P93)-LEN(SUBSTITUTE(P93," ",""))))-1))))</f>
        <v/>
      </c>
      <c r="O93" s="244" t="str">
        <f t="shared" si="30"/>
        <v/>
      </c>
      <c r="P93" s="244" t="str">
        <f>IF(OR(O93="",O93=0,O93="0"),"",LEFT(O93,K91+1))</f>
        <v/>
      </c>
      <c r="Q93" s="244"/>
      <c r="R93" s="221">
        <f ca="1">R92</f>
        <v>115</v>
      </c>
      <c r="S93" s="246" t="str">
        <f>IF(LEN(TRIM(T93))&gt;0,MAX(S46:S92)+1,"")</f>
        <v/>
      </c>
      <c r="T93" s="234"/>
      <c r="U93" s="221">
        <v>10</v>
      </c>
      <c r="V93" s="221">
        <v>10</v>
      </c>
      <c r="X93" s="224"/>
      <c r="Y93" s="281"/>
      <c r="Z93" s="282"/>
      <c r="AA93" s="281"/>
      <c r="AB93" s="280"/>
      <c r="AC93" s="279"/>
      <c r="AD93" s="278"/>
      <c r="AE93" s="277"/>
      <c r="AF93" s="276"/>
      <c r="AG93" s="275"/>
      <c r="AH93" s="274"/>
      <c r="AI93" s="273"/>
      <c r="AJ93" s="272"/>
      <c r="AK93" s="271"/>
      <c r="AL93" s="270"/>
      <c r="AM93" s="269"/>
      <c r="AN93" s="268"/>
      <c r="AO93" s="267"/>
      <c r="AP93" s="266"/>
      <c r="AQ93" s="265"/>
      <c r="AS93" s="2"/>
      <c r="AT93" s="294">
        <v>65</v>
      </c>
      <c r="AU93" s="290"/>
      <c r="AV93" s="289" t="str">
        <f t="shared" ref="AV93:AV156" si="35">IF(AU93="","",IF(AW93="",AU93,AU93&amp;" *"))</f>
        <v/>
      </c>
      <c r="AW93" s="288" t="str" cm="1">
        <f t="array" ref="AW93">IF(BD93="","",IFERROR(_xlfn.TEXTJOIN(" • ",TRUE,_xlfn.UNIQUE(_xlfn._xlws.FILTER("⚠ "&amp;BK29:BK489,(BI29:BI489&lt;&gt;"")*ISNUMBER(SEARCH(" "&amp;BI29:BI489&amp;" "," "&amp;BD93&amp;" "))))),""))</f>
        <v/>
      </c>
      <c r="AX93" s="287" t="str">
        <f t="shared" si="20"/>
        <v>cereales contenant du gluten</v>
      </c>
      <c r="AY93" s="287" t="str">
        <f t="shared" si="21"/>
        <v>⚠ Gluten</v>
      </c>
      <c r="AZ93" s="287" t="str">
        <f t="shared" si="22"/>
        <v/>
      </c>
      <c r="BA93" s="287" t="str">
        <f t="shared" ref="BA93:BA156" si="36">IF(AZ93="","",SUBSTITUTE(SUBSTITUTE(SUBSTITUTE(SUBSTITUTE(SUBSTITUTE(SUBSTITUTE(SUBSTITUTE(SUBSTITUTE(AZ93,"è","e"),"é","e"),"ê","e"),"ë","e"),"ì","i"),"í","i"),"î","i"),"ï","i"))</f>
        <v/>
      </c>
      <c r="BB93" s="287" t="str">
        <f t="shared" ref="BB93:BB156" si="37">IF(BA93="","",TRIM(SUBSTITUTE(SUBSTITUTE(SUBSTITUTE(SUBSTITUTE(SUBSTITUTE(SUBSTITUTE(SUBSTITUTE(SUBSTITUTE(SUBSTITUTE(SUBSTITUTE(SUBSTITUTE(SUBSTITUTE(BA93,"ò","o"),"ó","o"),"ô","o"),"ö","o"),"õ","o"),"ù","u"),"ú","u"),"û","u"),"ü","u"),"ý","y"),"ÿ","y"),"ñ","n")))</f>
        <v/>
      </c>
      <c r="BC93" s="287" t="str">
        <f t="shared" si="23"/>
        <v/>
      </c>
      <c r="BD93" s="287" t="str">
        <f t="shared" ref="BD93:BD156" si="38">IF(AU93="","",LOWER(TRIM(CLEAN(SUBSTITUTE(SUBSTITUTE(SUBSTITUTE(SUBSTITUTE(SUBSTITUTE(SUBSTITUTE(SUBSTITUTE(SUBSTITUTE(SUBSTITUTE(SUBSTITUTE(SUBSTITUTE(SUBSTITUTE(SUBSTITUTE(SUBSTITUTE(SUBSTITUTE(SUBSTITUTE(SUBSTITUTE(SUBSTITUTE(SUBSTITUTE(SUBSTITUTE(SUBSTITUTE(SUBSTITUTE(AU93,CHAR(160)," "),CHAR(9)," "),CHAR(10)," "),CHAR(13)," "),"—"," "),"–"," "),"’"," "),"'"," "),""""," "),","," "),"."," "),";"," "),":"," "),"!"," "),"?"," "),"…"," "),"/"," "),"-"," "),"("," "),")"," "),"«"," "),"»"," ")))))</f>
        <v/>
      </c>
      <c r="BE93" s="287" t="str">
        <f t="shared" si="24"/>
        <v>céréales contenant du gluten</v>
      </c>
      <c r="BF93" s="287" t="str">
        <f t="shared" ref="BF93:BF156" si="39">IF(BE93="","",SUBSTITUTE(SUBSTITUTE(SUBSTITUTE(SUBSTITUTE(SUBSTITUTE(SUBSTITUTE(SUBSTITUTE(SUBSTITUTE(BE93,"è","e"),"é","e"),"ê","e"),"ë","e"),"ì","i"),"í","i"),"î","i"),"ï","i"))</f>
        <v>cereales contenant du gluten</v>
      </c>
      <c r="BG93" s="287" t="str">
        <f t="shared" ref="BG93:BG156" si="40">IF(BF93="","",TRIM(SUBSTITUTE(SUBSTITUTE(SUBSTITUTE(SUBSTITUTE(SUBSTITUTE(SUBSTITUTE(SUBSTITUTE(SUBSTITUTE(SUBSTITUTE(SUBSTITUTE(SUBSTITUTE(SUBSTITUTE(BF93,"ò","o"),"ó","o"),"ô","o"),"ö","o"),"õ","o"),"ù","u"),"ú","u"),"û","u"),"ü","u"),"ý","y"),"ÿ","y"),"ñ","n")))</f>
        <v>cereales contenant du gluten</v>
      </c>
      <c r="BH93" s="293" t="s">
        <v>467</v>
      </c>
      <c r="BI93" s="285" t="str">
        <f t="shared" ref="BI93:BI156" si="41">IF(BH93="","",LOWER(TRIM(CLEAN(SUBSTITUTE(SUBSTITUTE(SUBSTITUTE(SUBSTITUTE(SUBSTITUTE(SUBSTITUTE(SUBSTITUTE(SUBSTITUTE(SUBSTITUTE(SUBSTITUTE(SUBSTITUTE(SUBSTITUTE(SUBSTITUTE(SUBSTITUTE(SUBSTITUTE(SUBSTITUTE(SUBSTITUTE(SUBSTITUTE(SUBSTITUTE(SUBSTITUTE(SUBSTITUTE(SUBSTITUTE(BH93,CHAR(160)," "),CHAR(9)," "),CHAR(10)," "),CHAR(13)," "),"—"," "),"–"," "),"’"," "),"'"," "),""""," "),","," "),"."," "),";"," "),":"," "),"!"," "),"?"," "),"…"," "),"/"," "),"-"," "),"("," "),")"," "),"«"," "),"»"," ")))))</f>
        <v>céréales contenant du gluten</v>
      </c>
      <c r="BJ93" s="284" t="s">
        <v>291</v>
      </c>
      <c r="BK93" s="292" t="s">
        <v>433</v>
      </c>
      <c r="BL93" s="303" t="s">
        <v>432</v>
      </c>
      <c r="BT93" s="35"/>
      <c r="BU93" s="35"/>
      <c r="BV93" s="35"/>
      <c r="BW93" s="35"/>
      <c r="BX93" s="35"/>
      <c r="BY93" s="3">
        <v>1</v>
      </c>
    </row>
    <row r="94" spans="2:77" ht="21" customHeight="1">
      <c r="B94" s="16" t="s">
        <v>184</v>
      </c>
      <c r="C94" s="63"/>
      <c r="D94" s="63"/>
      <c r="E94" s="63"/>
      <c r="F94" s="63"/>
      <c r="G94" s="63"/>
      <c r="H94" s="63"/>
      <c r="J94" s="910"/>
      <c r="K94" s="49" t="str">
        <f>TRIM(SUBSTITUTE(SUBSTITUTE(SUBSTITUTE(SUBSTITUTE(SUBSTITUTE(SUBSTITUTE(SUBSTITUTE(SUBSTITUTE(K93,"("," "),")"," "),CHAR(34)," "),"-"," "),"_"," "),"&lt;"," "),"&gt;"," "),"="," "))</f>
        <v>►collez votre texte colonne 1️⃣</v>
      </c>
      <c r="L94" s="49" t="str" cm="1">
        <f t="array" ref="L94">IF(ROW()=ROW(L89),K92,INDEX(M89:M102,ROW()-ROW(L89)))</f>
        <v/>
      </c>
      <c r="M94" s="89" t="str">
        <f>IF(OR(L94="",K91="",K91&lt;=0,N94=""),"",TRIM(MID(L94,LEN(N94)+1+IF(MID(L94,LEN(N94)+1,1)=" ",1,0),99999)))</f>
        <v/>
      </c>
      <c r="N94" s="49" t="str">
        <f>IF(OR(O94="",O94=0,O94="0"),"",IF(LEN(O94)&lt;=K91,O94,IF(LEN(SUBSTITUTE(P94," ",""))=K91+1,LEFT(O94,K91),LEFT(O94,FIND("§",SUBSTITUTE(P94," ","§",LEN(P94)-LEN(SUBSTITUTE(P94," ",""))))-1))))</f>
        <v/>
      </c>
      <c r="O94" s="49" t="str">
        <f t="shared" si="30"/>
        <v/>
      </c>
      <c r="P94" s="49" t="str">
        <f>IF(OR(O94="",O94=0,O94="0"),"",LEFT(O94,K91+1))</f>
        <v/>
      </c>
      <c r="Q94" s="49"/>
      <c r="R94" s="107"/>
      <c r="S94" s="90" t="str">
        <f>IF(LEN(TRIM(T94))&gt;0,MAX(S46:S93)+1,"")</f>
        <v/>
      </c>
      <c r="T94" s="234"/>
      <c r="U94" s="107"/>
      <c r="V94" s="107"/>
      <c r="X94" s="224"/>
      <c r="Y94" s="281"/>
      <c r="Z94" s="282"/>
      <c r="AA94" s="281"/>
      <c r="AB94" s="280"/>
      <c r="AC94" s="279"/>
      <c r="AD94" s="278"/>
      <c r="AE94" s="277"/>
      <c r="AF94" s="276"/>
      <c r="AG94" s="275"/>
      <c r="AH94" s="274"/>
      <c r="AI94" s="273"/>
      <c r="AJ94" s="272"/>
      <c r="AK94" s="271"/>
      <c r="AL94" s="270"/>
      <c r="AM94" s="269"/>
      <c r="AN94" s="268"/>
      <c r="AO94" s="267"/>
      <c r="AP94" s="266"/>
      <c r="AQ94" s="265"/>
      <c r="AS94" s="2"/>
      <c r="AT94" s="294">
        <v>66</v>
      </c>
      <c r="AU94" s="290"/>
      <c r="AV94" s="289" t="str">
        <f t="shared" si="35"/>
        <v/>
      </c>
      <c r="AW94" s="288" t="str" cm="1">
        <f t="array" ref="AW94">IF(BD94="","",IFERROR(_xlfn.TEXTJOIN(" • ",TRUE,_xlfn.UNIQUE(_xlfn._xlws.FILTER("⚠ "&amp;BK29:BK489,(BI29:BI489&lt;&gt;"")*ISNUMBER(SEARCH(" "&amp;BI29:BI489&amp;" "," "&amp;BD94&amp;" "))))),""))</f>
        <v/>
      </c>
      <c r="AX94" s="287" t="str">
        <f t="shared" si="20"/>
        <v>chapelure</v>
      </c>
      <c r="AY94" s="287" t="str">
        <f t="shared" si="21"/>
        <v>⚠ Gluten</v>
      </c>
      <c r="AZ94" s="287" t="str">
        <f t="shared" si="22"/>
        <v/>
      </c>
      <c r="BA94" s="287" t="str">
        <f t="shared" si="36"/>
        <v/>
      </c>
      <c r="BB94" s="287" t="str">
        <f t="shared" si="37"/>
        <v/>
      </c>
      <c r="BC94" s="287" t="str">
        <f t="shared" si="23"/>
        <v/>
      </c>
      <c r="BD94" s="287" t="str">
        <f t="shared" si="38"/>
        <v/>
      </c>
      <c r="BE94" s="287" t="str">
        <f t="shared" si="24"/>
        <v>chapelure</v>
      </c>
      <c r="BF94" s="287" t="str">
        <f t="shared" si="39"/>
        <v>chapelure</v>
      </c>
      <c r="BG94" s="287" t="str">
        <f t="shared" si="40"/>
        <v>chapelure</v>
      </c>
      <c r="BH94" s="293" t="s">
        <v>466</v>
      </c>
      <c r="BI94" s="285" t="str">
        <f t="shared" si="41"/>
        <v>chapelure</v>
      </c>
      <c r="BJ94" s="284" t="s">
        <v>291</v>
      </c>
      <c r="BK94" s="292" t="s">
        <v>433</v>
      </c>
      <c r="BL94" s="303" t="s">
        <v>432</v>
      </c>
      <c r="BT94" s="35"/>
      <c r="BU94" s="35"/>
      <c r="BV94" s="35"/>
      <c r="BW94" s="35"/>
      <c r="BX94" s="35"/>
      <c r="BY94" s="3">
        <v>1</v>
      </c>
    </row>
    <row r="95" spans="2:77" ht="21" customHeight="1">
      <c r="B95" s="2" t="s">
        <v>156</v>
      </c>
      <c r="C95" s="63"/>
      <c r="D95" s="63"/>
      <c r="E95" s="63"/>
      <c r="F95" s="63"/>
      <c r="G95" s="63"/>
      <c r="H95" s="63"/>
      <c r="J95" s="910"/>
      <c r="K95" s="55" t="str">
        <f>TRIM(SUBSTITUTE(SUBSTITUTE(SUBSTITUTE(SUBSTITUTE(K94,"►"," "),"▼"," "),"▲"," "),"◄"," "))</f>
        <v>collez votre texte colonne 1️⃣</v>
      </c>
      <c r="L95" s="49" t="str" cm="1">
        <f t="array" ref="L95">IF(ROW()=ROW(L89),K92,INDEX(M89:M102,ROW()-ROW(L89)))</f>
        <v/>
      </c>
      <c r="M95" s="89" t="str">
        <f>IF(OR(L95="",K91="",K91&lt;=0,N95=""),"",TRIM(MID(L95,LEN(N95)+1+IF(MID(L95,LEN(N95)+1,1)=" ",1,0),99999)))</f>
        <v/>
      </c>
      <c r="N95" s="49" t="str">
        <f>IF(OR(O95="",O95=0,O95="0"),"",IF(LEN(O95)&lt;=K91,O95,IF(LEN(SUBSTITUTE(P95," ",""))=K91+1,LEFT(O95,K91),LEFT(O95,FIND("§",SUBSTITUTE(P95," ","§",LEN(P95)-LEN(SUBSTITUTE(P95," ",""))))-1))))</f>
        <v/>
      </c>
      <c r="O95" s="49" t="str">
        <f t="shared" si="30"/>
        <v/>
      </c>
      <c r="P95" s="49" t="str">
        <f>IF(OR(O95="",O95=0,O95="0"),"",LEFT(O95,K91+1))</f>
        <v/>
      </c>
      <c r="Q95" s="49"/>
      <c r="R95" s="107"/>
      <c r="S95" s="90" t="str">
        <f>IF(LEN(TRIM(T95))&gt;0,MAX(S46:S94)+1,"")</f>
        <v/>
      </c>
      <c r="T95" s="234"/>
      <c r="U95" s="107"/>
      <c r="V95" s="107"/>
      <c r="X95" s="224"/>
      <c r="Y95" s="281"/>
      <c r="Z95" s="282"/>
      <c r="AA95" s="281"/>
      <c r="AB95" s="280"/>
      <c r="AC95" s="279"/>
      <c r="AD95" s="278"/>
      <c r="AE95" s="277"/>
      <c r="AF95" s="276"/>
      <c r="AG95" s="275"/>
      <c r="AH95" s="274"/>
      <c r="AI95" s="273"/>
      <c r="AJ95" s="272"/>
      <c r="AK95" s="271"/>
      <c r="AL95" s="270"/>
      <c r="AM95" s="269"/>
      <c r="AN95" s="268"/>
      <c r="AO95" s="267"/>
      <c r="AP95" s="266"/>
      <c r="AQ95" s="265"/>
      <c r="AS95" s="2"/>
      <c r="AT95" s="294">
        <v>67</v>
      </c>
      <c r="AU95" s="290"/>
      <c r="AV95" s="289" t="str">
        <f t="shared" si="35"/>
        <v/>
      </c>
      <c r="AW95" s="288" t="str" cm="1">
        <f t="array" ref="AW95">IF(BD95="","",IFERROR(_xlfn.TEXTJOIN(" • ",TRUE,_xlfn.UNIQUE(_xlfn._xlws.FILTER("⚠ "&amp;BK29:BK489,(BI29:BI489&lt;&gt;"")*ISNUMBER(SEARCH(" "&amp;BI29:BI489&amp;" "," "&amp;BD95&amp;" "))))),""))</f>
        <v/>
      </c>
      <c r="AX95" s="287" t="str">
        <f t="shared" ref="AX95:AX158" si="42">IF(BI95="","",BG95)</f>
        <v>cookie</v>
      </c>
      <c r="AY95" s="287" t="str">
        <f t="shared" ref="AY95:AY158" si="43">IF(BK95="","",BJ95&amp;" "&amp;BK95)</f>
        <v>⚠ Gluten</v>
      </c>
      <c r="AZ95" s="287" t="str">
        <f t="shared" ref="AZ95:AZ158" si="44">IF(BD95="","",SUBSTITUTE(SUBSTITUTE(SUBSTITUTE(SUBSTITUTE(SUBSTITUTE(SUBSTITUTE(SUBSTITUTE(SUBSTITUTE(SUBSTITUTE(LOWER(BD95),"œ","oe"),"æ","ae"),"à","a"),"â","a"),"ä","a"),"á","a"),"ã","a"),"å","a"),"ç","c"))</f>
        <v/>
      </c>
      <c r="BA95" s="287" t="str">
        <f t="shared" si="36"/>
        <v/>
      </c>
      <c r="BB95" s="287" t="str">
        <f t="shared" si="37"/>
        <v/>
      </c>
      <c r="BC95" s="287" t="str">
        <f t="shared" ref="BC95:BC158" si="45">IF(BD95="","",BB95)</f>
        <v/>
      </c>
      <c r="BD95" s="287" t="str">
        <f t="shared" si="38"/>
        <v/>
      </c>
      <c r="BE95" s="287" t="str">
        <f t="shared" ref="BE95:BE158" si="46">IF(BI95="","",SUBSTITUTE(SUBSTITUTE(SUBSTITUTE(SUBSTITUTE(SUBSTITUTE(SUBSTITUTE(SUBSTITUTE(SUBSTITUTE(SUBSTITUTE(LOWER(BI95),"œ","oe"),"æ","ae"),"à","a"),"â","a"),"ä","a"),"á","a"),"ã","a"),"å","a"),"ç","c"))</f>
        <v>cookie</v>
      </c>
      <c r="BF95" s="287" t="str">
        <f t="shared" si="39"/>
        <v>cookie</v>
      </c>
      <c r="BG95" s="287" t="str">
        <f t="shared" si="40"/>
        <v>cookie</v>
      </c>
      <c r="BH95" s="293" t="s">
        <v>465</v>
      </c>
      <c r="BI95" s="285" t="str">
        <f t="shared" si="41"/>
        <v>cookie</v>
      </c>
      <c r="BJ95" s="284" t="s">
        <v>291</v>
      </c>
      <c r="BK95" s="292" t="s">
        <v>433</v>
      </c>
      <c r="BL95" s="303" t="s">
        <v>432</v>
      </c>
      <c r="BT95" s="35"/>
      <c r="BU95" s="35"/>
      <c r="BV95" s="35"/>
      <c r="BW95" s="35"/>
      <c r="BX95" s="35"/>
      <c r="BY95" s="3">
        <v>1</v>
      </c>
    </row>
    <row r="96" spans="2:77" ht="21" customHeight="1">
      <c r="B96" s="63" t="s">
        <v>224</v>
      </c>
      <c r="C96" s="63"/>
      <c r="D96" s="63"/>
      <c r="E96" s="63"/>
      <c r="F96" s="63"/>
      <c r="G96" s="63"/>
      <c r="H96" s="63"/>
      <c r="J96" s="910"/>
      <c r="K96" s="55" t="str">
        <f>TRIM(SUBSTITUTE(SUBSTITUTE(K95,"“"," "),"”"," "))</f>
        <v>collez votre texte colonne 1️⃣</v>
      </c>
      <c r="L96" s="49" t="str" cm="1">
        <f t="array" ref="L96">IF(ROW()=ROW(L89),K92,INDEX(M89:M102,ROW()-ROW(L89)))</f>
        <v/>
      </c>
      <c r="M96" s="89" t="str">
        <f>IF(OR(L96="",K91="",K91&lt;=0,N96=""),"",TRIM(MID(L96,LEN(N96)+1+IF(MID(L96,LEN(N96)+1,1)=" ",1,0),99999)))</f>
        <v/>
      </c>
      <c r="N96" s="49" t="str">
        <f>IF(OR(O96="",O96=0,O96="0"),"",IF(LEN(O96)&lt;=K91,O96,IF(LEN(SUBSTITUTE(P96," ",""))=K91+1,LEFT(O96,K91),LEFT(O96,FIND("§",SUBSTITUTE(P96," ","§",LEN(P96)-LEN(SUBSTITUTE(P96," ",""))))-1))))</f>
        <v/>
      </c>
      <c r="O96" s="49" t="str">
        <f t="shared" si="30"/>
        <v/>
      </c>
      <c r="P96" s="49" t="str">
        <f>IF(OR(O96="",O96=0,O96="0"),"",LEFT(O96,K91+1))</f>
        <v/>
      </c>
      <c r="Q96" s="49"/>
      <c r="R96" s="107"/>
      <c r="S96" s="90" t="str">
        <f>IF(LEN(TRIM(T96))&gt;0,MAX(S46:S95)+1,"")</f>
        <v/>
      </c>
      <c r="T96" s="234"/>
      <c r="U96" s="107"/>
      <c r="V96" s="107"/>
      <c r="X96" s="224"/>
      <c r="Y96" s="281"/>
      <c r="Z96" s="282"/>
      <c r="AA96" s="281"/>
      <c r="AB96" s="280"/>
      <c r="AC96" s="279"/>
      <c r="AD96" s="278"/>
      <c r="AE96" s="277"/>
      <c r="AF96" s="276"/>
      <c r="AG96" s="275"/>
      <c r="AH96" s="274"/>
      <c r="AI96" s="273"/>
      <c r="AJ96" s="272"/>
      <c r="AK96" s="271"/>
      <c r="AL96" s="270"/>
      <c r="AM96" s="269"/>
      <c r="AN96" s="268"/>
      <c r="AO96" s="267"/>
      <c r="AP96" s="266"/>
      <c r="AQ96" s="265"/>
      <c r="AS96" s="2"/>
      <c r="AT96" s="294">
        <v>68</v>
      </c>
      <c r="AU96" s="290"/>
      <c r="AV96" s="289" t="str">
        <f t="shared" si="35"/>
        <v/>
      </c>
      <c r="AW96" s="288" t="str" cm="1">
        <f t="array" ref="AW96">IF(BD96="","",IFERROR(_xlfn.TEXTJOIN(" • ",TRUE,_xlfn.UNIQUE(_xlfn._xlws.FILTER("⚠ "&amp;BK29:BK489,(BI29:BI489&lt;&gt;"")*ISNUMBER(SEARCH(" "&amp;BI29:BI489&amp;" "," "&amp;BD96&amp;" "))))),""))</f>
        <v/>
      </c>
      <c r="AX96" s="287" t="str">
        <f t="shared" si="42"/>
        <v>couscous</v>
      </c>
      <c r="AY96" s="287" t="str">
        <f t="shared" si="43"/>
        <v>⚠ Gluten</v>
      </c>
      <c r="AZ96" s="287" t="str">
        <f t="shared" si="44"/>
        <v/>
      </c>
      <c r="BA96" s="287" t="str">
        <f t="shared" si="36"/>
        <v/>
      </c>
      <c r="BB96" s="287" t="str">
        <f t="shared" si="37"/>
        <v/>
      </c>
      <c r="BC96" s="287" t="str">
        <f t="shared" si="45"/>
        <v/>
      </c>
      <c r="BD96" s="287" t="str">
        <f t="shared" si="38"/>
        <v/>
      </c>
      <c r="BE96" s="287" t="str">
        <f t="shared" si="46"/>
        <v>couscous</v>
      </c>
      <c r="BF96" s="287" t="str">
        <f t="shared" si="39"/>
        <v>couscous</v>
      </c>
      <c r="BG96" s="287" t="str">
        <f t="shared" si="40"/>
        <v>couscous</v>
      </c>
      <c r="BH96" s="293" t="s">
        <v>464</v>
      </c>
      <c r="BI96" s="285" t="str">
        <f t="shared" si="41"/>
        <v>couscous</v>
      </c>
      <c r="BJ96" s="284" t="s">
        <v>291</v>
      </c>
      <c r="BK96" s="292" t="s">
        <v>433</v>
      </c>
      <c r="BL96" s="303" t="s">
        <v>432</v>
      </c>
      <c r="BT96" s="35"/>
      <c r="BU96" s="35"/>
      <c r="BV96" s="35"/>
      <c r="BW96" s="35"/>
      <c r="BX96" s="35"/>
      <c r="BY96" s="3">
        <v>1</v>
      </c>
    </row>
    <row r="97" spans="2:77" ht="21" customHeight="1">
      <c r="B97" s="63" t="s">
        <v>225</v>
      </c>
      <c r="C97" s="63"/>
      <c r="D97" s="63"/>
      <c r="E97" s="63"/>
      <c r="F97" s="63"/>
      <c r="G97" s="63"/>
      <c r="H97" s="63"/>
      <c r="J97" s="910"/>
      <c r="K97" s="55"/>
      <c r="L97" s="49" t="str" cm="1">
        <f t="array" ref="L97">IF(ROW()=ROW(L89),K92,INDEX(M89:M102,ROW()-ROW(L89)))</f>
        <v/>
      </c>
      <c r="M97" s="89" t="str">
        <f>IF(OR(L97="",K91="",K91&lt;=0,N97=""),"",TRIM(MID(L97,LEN(N97)+1+IF(MID(L97,LEN(N97)+1,1)=" ",1,0),99999)))</f>
        <v/>
      </c>
      <c r="N97" s="49" t="str">
        <f>IF(OR(O97="",O97=0,O97="0"),"",IF(LEN(O97)&lt;=K91,O97,IF(LEN(SUBSTITUTE(P97," ",""))=K91+1,LEFT(O97,K91),LEFT(O97,FIND("§",SUBSTITUTE(P97," ","§",LEN(P97)-LEN(SUBSTITUTE(P97," ",""))))-1))))</f>
        <v/>
      </c>
      <c r="O97" s="49" t="str">
        <f t="shared" si="30"/>
        <v/>
      </c>
      <c r="P97" s="49" t="str">
        <f>IF(OR(O97="",O97=0,O97="0"),"",LEFT(O97,K91+1))</f>
        <v/>
      </c>
      <c r="Q97" s="49"/>
      <c r="R97" s="107"/>
      <c r="S97" s="90" t="str">
        <f>IF(LEN(TRIM(T97))&gt;0,MAX(S46:S96)+1,"")</f>
        <v/>
      </c>
      <c r="T97" s="234"/>
      <c r="U97" s="107"/>
      <c r="V97" s="107"/>
      <c r="X97" s="224"/>
      <c r="Y97" s="281"/>
      <c r="Z97" s="282"/>
      <c r="AA97" s="281"/>
      <c r="AB97" s="280"/>
      <c r="AC97" s="279"/>
      <c r="AD97" s="278"/>
      <c r="AE97" s="277"/>
      <c r="AF97" s="276"/>
      <c r="AG97" s="275"/>
      <c r="AH97" s="274"/>
      <c r="AI97" s="273"/>
      <c r="AJ97" s="272"/>
      <c r="AK97" s="271"/>
      <c r="AL97" s="270"/>
      <c r="AM97" s="269"/>
      <c r="AN97" s="268"/>
      <c r="AO97" s="267"/>
      <c r="AP97" s="266"/>
      <c r="AQ97" s="265"/>
      <c r="AS97" s="2"/>
      <c r="AT97" s="294">
        <v>69</v>
      </c>
      <c r="AU97" s="290"/>
      <c r="AV97" s="289" t="str">
        <f t="shared" si="35"/>
        <v/>
      </c>
      <c r="AW97" s="288" t="str" cm="1">
        <f t="array" ref="AW97">IF(BD97="","",IFERROR(_xlfn.TEXTJOIN(" • ",TRUE,_xlfn.UNIQUE(_xlfn._xlws.FILTER("⚠ "&amp;BK29:BK489,(BI29:BI489&lt;&gt;"")*ISNUMBER(SEARCH(" "&amp;BI29:BI489&amp;" "," "&amp;BD97&amp;" "))))),""))</f>
        <v/>
      </c>
      <c r="AX97" s="287" t="str">
        <f t="shared" si="42"/>
        <v>crouton</v>
      </c>
      <c r="AY97" s="287" t="str">
        <f t="shared" si="43"/>
        <v>⚠ Gluten</v>
      </c>
      <c r="AZ97" s="287" t="str">
        <f t="shared" si="44"/>
        <v/>
      </c>
      <c r="BA97" s="287" t="str">
        <f t="shared" si="36"/>
        <v/>
      </c>
      <c r="BB97" s="287" t="str">
        <f t="shared" si="37"/>
        <v/>
      </c>
      <c r="BC97" s="287" t="str">
        <f t="shared" si="45"/>
        <v/>
      </c>
      <c r="BD97" s="287" t="str">
        <f t="shared" si="38"/>
        <v/>
      </c>
      <c r="BE97" s="287" t="str">
        <f t="shared" si="46"/>
        <v>crouton</v>
      </c>
      <c r="BF97" s="287" t="str">
        <f t="shared" si="39"/>
        <v>crouton</v>
      </c>
      <c r="BG97" s="287" t="str">
        <f t="shared" si="40"/>
        <v>crouton</v>
      </c>
      <c r="BH97" s="293" t="s">
        <v>463</v>
      </c>
      <c r="BI97" s="285" t="str">
        <f t="shared" si="41"/>
        <v>crouton</v>
      </c>
      <c r="BJ97" s="284" t="s">
        <v>291</v>
      </c>
      <c r="BK97" s="292" t="s">
        <v>433</v>
      </c>
      <c r="BL97" s="303" t="s">
        <v>432</v>
      </c>
      <c r="BT97" s="35"/>
      <c r="BU97" s="35"/>
      <c r="BV97" s="35"/>
      <c r="BW97" s="35"/>
      <c r="BX97" s="35"/>
      <c r="BY97" s="3">
        <v>1</v>
      </c>
    </row>
    <row r="98" spans="2:77" ht="21" customHeight="1">
      <c r="B98" s="63" t="s">
        <v>226</v>
      </c>
      <c r="C98" s="63"/>
      <c r="D98" s="63"/>
      <c r="E98" s="63"/>
      <c r="F98" s="63"/>
      <c r="G98" s="63"/>
      <c r="H98" s="63"/>
      <c r="J98" s="910"/>
      <c r="K98" s="55"/>
      <c r="L98" s="49" t="str" cm="1">
        <f t="array" ref="L98">IF(ROW()=ROW(L89),K92,INDEX(M89:M102,ROW()-ROW(L89)))</f>
        <v/>
      </c>
      <c r="M98" s="89" t="str">
        <f>IF(OR(L98="",K91="",K91&lt;=0,N98=""),"",TRIM(MID(L98,LEN(N98)+1+IF(MID(L98,LEN(N98)+1,1)=" ",1,0),99999)))</f>
        <v/>
      </c>
      <c r="N98" s="49" t="str">
        <f>IF(OR(O98="",O98=0,O98="0"),"",IF(LEN(O98)&lt;=K91,O98,IF(LEN(SUBSTITUTE(P98," ",""))=K91+1,LEFT(O98,K91),LEFT(O98,FIND("§",SUBSTITUTE(P98," ","§",LEN(P98)-LEN(SUBSTITUTE(P98," ",""))))-1))))</f>
        <v/>
      </c>
      <c r="O98" s="49" t="str">
        <f t="shared" si="30"/>
        <v/>
      </c>
      <c r="P98" s="49" t="str">
        <f>IF(OR(O98="",O98=0,O98="0"),"",LEFT(O98,K91+1))</f>
        <v/>
      </c>
      <c r="Q98" s="49"/>
      <c r="R98" s="107"/>
      <c r="S98" s="90" t="str">
        <f>IF(LEN(TRIM(T98))&gt;0,MAX(S46:S97)+1,"")</f>
        <v/>
      </c>
      <c r="T98" s="234"/>
      <c r="U98" s="107"/>
      <c r="V98" s="107"/>
      <c r="X98" s="224"/>
      <c r="Y98" s="281"/>
      <c r="Z98" s="282"/>
      <c r="AA98" s="281"/>
      <c r="AB98" s="280"/>
      <c r="AC98" s="279"/>
      <c r="AD98" s="278"/>
      <c r="AE98" s="277"/>
      <c r="AF98" s="276"/>
      <c r="AG98" s="275"/>
      <c r="AH98" s="274"/>
      <c r="AI98" s="273"/>
      <c r="AJ98" s="272"/>
      <c r="AK98" s="271"/>
      <c r="AL98" s="270"/>
      <c r="AM98" s="269"/>
      <c r="AN98" s="268"/>
      <c r="AO98" s="267"/>
      <c r="AP98" s="266"/>
      <c r="AQ98" s="265"/>
      <c r="AS98" s="2"/>
      <c r="AT98" s="294">
        <v>70</v>
      </c>
      <c r="AU98" s="290"/>
      <c r="AV98" s="289" t="str">
        <f t="shared" si="35"/>
        <v/>
      </c>
      <c r="AW98" s="288" t="str" cm="1">
        <f t="array" ref="AW98">IF(BD98="","",IFERROR(_xlfn.TEXTJOIN(" • ",TRUE,_xlfn.UNIQUE(_xlfn._xlws.FILTER("⚠ "&amp;BK29:BK489,(BI29:BI489&lt;&gt;"")*ISNUMBER(SEARCH(" "&amp;BI29:BI489&amp;" "," "&amp;BD98&amp;" "))))),""))</f>
        <v/>
      </c>
      <c r="AX98" s="287" t="str">
        <f t="shared" si="42"/>
        <v>durum</v>
      </c>
      <c r="AY98" s="287" t="str">
        <f t="shared" si="43"/>
        <v>⚠ Gluten</v>
      </c>
      <c r="AZ98" s="287" t="str">
        <f t="shared" si="44"/>
        <v/>
      </c>
      <c r="BA98" s="287" t="str">
        <f t="shared" si="36"/>
        <v/>
      </c>
      <c r="BB98" s="287" t="str">
        <f t="shared" si="37"/>
        <v/>
      </c>
      <c r="BC98" s="287" t="str">
        <f t="shared" si="45"/>
        <v/>
      </c>
      <c r="BD98" s="287" t="str">
        <f t="shared" si="38"/>
        <v/>
      </c>
      <c r="BE98" s="287" t="str">
        <f t="shared" si="46"/>
        <v>durum</v>
      </c>
      <c r="BF98" s="287" t="str">
        <f t="shared" si="39"/>
        <v>durum</v>
      </c>
      <c r="BG98" s="287" t="str">
        <f t="shared" si="40"/>
        <v>durum</v>
      </c>
      <c r="BH98" s="293" t="s">
        <v>462</v>
      </c>
      <c r="BI98" s="285" t="str">
        <f t="shared" si="41"/>
        <v>durum</v>
      </c>
      <c r="BJ98" s="284" t="s">
        <v>291</v>
      </c>
      <c r="BK98" s="292" t="s">
        <v>433</v>
      </c>
      <c r="BL98" s="303" t="s">
        <v>432</v>
      </c>
      <c r="BT98" s="35"/>
      <c r="BU98" s="35"/>
      <c r="BV98" s="35"/>
      <c r="BW98" s="35"/>
      <c r="BX98" s="35"/>
      <c r="BY98" s="3">
        <v>1</v>
      </c>
    </row>
    <row r="99" spans="2:77" ht="21" customHeight="1">
      <c r="B99" s="63"/>
      <c r="C99" s="63"/>
      <c r="D99" s="63"/>
      <c r="E99" s="63"/>
      <c r="F99" s="63"/>
      <c r="G99" s="63"/>
      <c r="H99" s="63"/>
      <c r="J99" s="910"/>
      <c r="K99" s="55"/>
      <c r="L99" s="49" t="str" cm="1">
        <f t="array" ref="L99">IF(ROW()=ROW(L89),K92,INDEX(M89:M102,ROW()-ROW(L89)))</f>
        <v/>
      </c>
      <c r="M99" s="89" t="str">
        <f>IF(OR(L99="",K91="",K91&lt;=0,N99=""),"",TRIM(MID(L99,LEN(N99)+1+IF(MID(L99,LEN(N99)+1,1)=" ",1,0),99999)))</f>
        <v/>
      </c>
      <c r="N99" s="49" t="str">
        <f>IF(OR(O99="",O99=0,O99="0"),"",IF(LEN(O99)&lt;=K91,O99,IF(LEN(SUBSTITUTE(P99," ",""))=K91+1,LEFT(O99,K91),LEFT(O99,FIND("§",SUBSTITUTE(P99," ","§",LEN(P99)-LEN(SUBSTITUTE(P99," ",""))))-1))))</f>
        <v/>
      </c>
      <c r="O99" s="49" t="str">
        <f t="shared" si="30"/>
        <v/>
      </c>
      <c r="P99" s="49" t="str">
        <f>IF(OR(O99="",O99=0,O99="0"),"",LEFT(O99,K91+1))</f>
        <v/>
      </c>
      <c r="Q99" s="49"/>
      <c r="R99" s="107"/>
      <c r="S99" s="90" t="str">
        <f>IF(LEN(TRIM(T99))&gt;0,MAX(S46:S98)+1,"")</f>
        <v/>
      </c>
      <c r="T99" s="234"/>
      <c r="U99" s="107"/>
      <c r="V99" s="107"/>
      <c r="X99" s="224"/>
      <c r="Y99" s="281"/>
      <c r="Z99" s="282"/>
      <c r="AA99" s="281"/>
      <c r="AB99" s="280"/>
      <c r="AC99" s="279"/>
      <c r="AD99" s="278"/>
      <c r="AE99" s="277"/>
      <c r="AF99" s="276"/>
      <c r="AG99" s="275"/>
      <c r="AH99" s="274"/>
      <c r="AI99" s="273"/>
      <c r="AJ99" s="272"/>
      <c r="AK99" s="271"/>
      <c r="AL99" s="270"/>
      <c r="AM99" s="269"/>
      <c r="AN99" s="268"/>
      <c r="AO99" s="267"/>
      <c r="AP99" s="266"/>
      <c r="AQ99" s="265"/>
      <c r="AS99" s="2"/>
      <c r="AT99" s="294">
        <v>71</v>
      </c>
      <c r="AU99" s="290"/>
      <c r="AV99" s="289" t="str">
        <f t="shared" si="35"/>
        <v/>
      </c>
      <c r="AW99" s="288" t="str" cm="1">
        <f t="array" ref="AW99">IF(BD99="","",IFERROR(_xlfn.TEXTJOIN(" • ",TRUE,_xlfn.UNIQUE(_xlfn._xlws.FILTER("⚠ "&amp;BK29:BK489,(BI29:BI489&lt;&gt;"")*ISNUMBER(SEARCH(" "&amp;BI29:BI489&amp;" "," "&amp;BD99&amp;" "))))),""))</f>
        <v/>
      </c>
      <c r="AX99" s="287" t="str">
        <f t="shared" si="42"/>
        <v>epeautre</v>
      </c>
      <c r="AY99" s="287" t="str">
        <f t="shared" si="43"/>
        <v>⚠ Gluten</v>
      </c>
      <c r="AZ99" s="287" t="str">
        <f t="shared" si="44"/>
        <v/>
      </c>
      <c r="BA99" s="287" t="str">
        <f t="shared" si="36"/>
        <v/>
      </c>
      <c r="BB99" s="287" t="str">
        <f t="shared" si="37"/>
        <v/>
      </c>
      <c r="BC99" s="287" t="str">
        <f t="shared" si="45"/>
        <v/>
      </c>
      <c r="BD99" s="287" t="str">
        <f t="shared" si="38"/>
        <v/>
      </c>
      <c r="BE99" s="287" t="str">
        <f t="shared" si="46"/>
        <v>epeautre</v>
      </c>
      <c r="BF99" s="287" t="str">
        <f t="shared" si="39"/>
        <v>epeautre</v>
      </c>
      <c r="BG99" s="287" t="str">
        <f t="shared" si="40"/>
        <v>epeautre</v>
      </c>
      <c r="BH99" s="293" t="s">
        <v>461</v>
      </c>
      <c r="BI99" s="285" t="str">
        <f t="shared" si="41"/>
        <v>epeautre</v>
      </c>
      <c r="BJ99" s="284" t="s">
        <v>291</v>
      </c>
      <c r="BK99" s="292" t="s">
        <v>433</v>
      </c>
      <c r="BL99" s="303" t="s">
        <v>432</v>
      </c>
      <c r="BT99" s="35"/>
      <c r="BU99" s="35"/>
      <c r="BV99" s="35"/>
      <c r="BW99" s="35"/>
      <c r="BX99" s="35"/>
      <c r="BY99" s="3">
        <v>1</v>
      </c>
    </row>
    <row r="100" spans="2:77" ht="21" customHeight="1">
      <c r="B100" s="63" t="s">
        <v>185</v>
      </c>
      <c r="C100" s="63"/>
      <c r="D100" s="63"/>
      <c r="E100" s="63"/>
      <c r="F100" s="63"/>
      <c r="G100" s="63"/>
      <c r="H100" s="63"/>
      <c r="J100" s="910"/>
      <c r="K100" s="55"/>
      <c r="L100" s="49" t="str" cm="1">
        <f t="array" ref="L100">IF(ROW()=ROW(L89),K92,INDEX(M89:M102,ROW()-ROW(L89)))</f>
        <v/>
      </c>
      <c r="M100" s="89" t="str">
        <f>IF(OR(L100="",K91="",K91&lt;=0,N100=""),"",TRIM(MID(L100,LEN(N100)+1+IF(MID(L100,LEN(N100)+1,1)=" ",1,0),99999)))</f>
        <v/>
      </c>
      <c r="N100" s="49" t="str">
        <f>IF(OR(O100="",O100=0,O100="0"),"",IF(LEN(O100)&lt;=K91,O100,IF(LEN(SUBSTITUTE(P100," ",""))=K91+1,LEFT(O100,K91),LEFT(O100,FIND("§",SUBSTITUTE(P100," ","§",LEN(P100)-LEN(SUBSTITUTE(P100," ",""))))-1))))</f>
        <v/>
      </c>
      <c r="O100" s="49" t="str">
        <f t="shared" si="30"/>
        <v/>
      </c>
      <c r="P100" s="49" t="str">
        <f>IF(OR(O100="",O100=0,O100="0"),"",LEFT(O100,K91+1))</f>
        <v/>
      </c>
      <c r="Q100" s="49"/>
      <c r="R100" s="107"/>
      <c r="S100" s="90" t="str">
        <f>IF(LEN(TRIM(T100))&gt;0,MAX(S46:S99)+1,"")</f>
        <v/>
      </c>
      <c r="T100" s="234"/>
      <c r="U100" s="107"/>
      <c r="V100" s="107"/>
      <c r="X100" s="224"/>
      <c r="Y100" s="281"/>
      <c r="Z100" s="282"/>
      <c r="AA100" s="281"/>
      <c r="AB100" s="280"/>
      <c r="AC100" s="279"/>
      <c r="AD100" s="278"/>
      <c r="AE100" s="277"/>
      <c r="AF100" s="276"/>
      <c r="AG100" s="275"/>
      <c r="AH100" s="274"/>
      <c r="AI100" s="273"/>
      <c r="AJ100" s="272"/>
      <c r="AK100" s="271"/>
      <c r="AL100" s="270"/>
      <c r="AM100" s="269"/>
      <c r="AN100" s="268"/>
      <c r="AO100" s="267"/>
      <c r="AP100" s="266"/>
      <c r="AQ100" s="265"/>
      <c r="AS100" s="2"/>
      <c r="AT100" s="294">
        <v>72</v>
      </c>
      <c r="AU100" s="290"/>
      <c r="AV100" s="289" t="str">
        <f t="shared" si="35"/>
        <v/>
      </c>
      <c r="AW100" s="288" t="str" cm="1">
        <f t="array" ref="AW100">IF(BD100="","",IFERROR(_xlfn.TEXTJOIN(" • ",TRUE,_xlfn.UNIQUE(_xlfn._xlws.FILTER("⚠ "&amp;BK29:BK489,(BI29:BI489&lt;&gt;"")*ISNUMBER(SEARCH(" "&amp;BI29:BI489&amp;" "," "&amp;BD100&amp;" "))))),""))</f>
        <v/>
      </c>
      <c r="AX100" s="287" t="str">
        <f t="shared" si="42"/>
        <v>farine</v>
      </c>
      <c r="AY100" s="287" t="str">
        <f t="shared" si="43"/>
        <v>⚠ Gluten</v>
      </c>
      <c r="AZ100" s="287" t="str">
        <f t="shared" si="44"/>
        <v/>
      </c>
      <c r="BA100" s="287" t="str">
        <f t="shared" si="36"/>
        <v/>
      </c>
      <c r="BB100" s="287" t="str">
        <f t="shared" si="37"/>
        <v/>
      </c>
      <c r="BC100" s="287" t="str">
        <f t="shared" si="45"/>
        <v/>
      </c>
      <c r="BD100" s="287" t="str">
        <f t="shared" si="38"/>
        <v/>
      </c>
      <c r="BE100" s="287" t="str">
        <f t="shared" si="46"/>
        <v>farine</v>
      </c>
      <c r="BF100" s="287" t="str">
        <f t="shared" si="39"/>
        <v>farine</v>
      </c>
      <c r="BG100" s="287" t="str">
        <f t="shared" si="40"/>
        <v>farine</v>
      </c>
      <c r="BH100" s="293" t="s">
        <v>460</v>
      </c>
      <c r="BI100" s="285" t="str">
        <f t="shared" si="41"/>
        <v>farine</v>
      </c>
      <c r="BJ100" s="284" t="s">
        <v>291</v>
      </c>
      <c r="BK100" s="292" t="s">
        <v>433</v>
      </c>
      <c r="BL100" s="303" t="s">
        <v>432</v>
      </c>
      <c r="BT100" s="35"/>
      <c r="BU100" s="35"/>
      <c r="BV100" s="35"/>
      <c r="BW100" s="35"/>
      <c r="BX100" s="35"/>
      <c r="BY100" s="3">
        <v>1</v>
      </c>
    </row>
    <row r="101" spans="2:77" ht="21" customHeight="1">
      <c r="B101" s="118" t="s">
        <v>186</v>
      </c>
      <c r="C101" s="63"/>
      <c r="D101" s="63"/>
      <c r="E101" s="63"/>
      <c r="F101" s="63"/>
      <c r="G101" s="63"/>
      <c r="H101" s="63"/>
      <c r="J101" s="910"/>
      <c r="K101" s="55"/>
      <c r="L101" s="49" t="str" cm="1">
        <f t="array" ref="L101">IF(ROW()=ROW(L89),K92,INDEX(M89:M102,ROW()-ROW(L89)))</f>
        <v/>
      </c>
      <c r="M101" s="89" t="str">
        <f>IF(OR(L101="",K91="",K91&lt;=0,N101=""),"",TRIM(MID(L101,LEN(N101)+1+IF(MID(L101,LEN(N101)+1,1)=" ",1,0),99999)))</f>
        <v/>
      </c>
      <c r="N101" s="49" t="str">
        <f>IF(OR(O101="",O101=0,O101="0"),"",IF(LEN(O101)&lt;=K91,O101,IF(LEN(SUBSTITUTE(P101," ",""))=K91+1,LEFT(O101,K91),LEFT(O101,FIND("§",SUBSTITUTE(P101," ","§",LEN(P101)-LEN(SUBSTITUTE(P101," ",""))))-1))))</f>
        <v/>
      </c>
      <c r="O101" s="49" t="str">
        <f t="shared" si="30"/>
        <v/>
      </c>
      <c r="P101" s="49" t="str">
        <f>IF(OR(O101="",O101=0,O101="0"),"",LEFT(O101,K91+1))</f>
        <v/>
      </c>
      <c r="Q101" s="49"/>
      <c r="R101" s="107"/>
      <c r="S101" s="90" t="str">
        <f>IF(LEN(TRIM(T101))&gt;0,MAX(S46:S100)+1,"")</f>
        <v/>
      </c>
      <c r="T101" s="234"/>
      <c r="U101" s="107"/>
      <c r="V101" s="107"/>
      <c r="X101" s="224"/>
      <c r="Y101" s="281"/>
      <c r="Z101" s="282"/>
      <c r="AA101" s="281"/>
      <c r="AB101" s="280"/>
      <c r="AC101" s="279"/>
      <c r="AD101" s="278"/>
      <c r="AE101" s="277"/>
      <c r="AF101" s="276"/>
      <c r="AG101" s="275"/>
      <c r="AH101" s="274"/>
      <c r="AI101" s="273"/>
      <c r="AJ101" s="272"/>
      <c r="AK101" s="271"/>
      <c r="AL101" s="270"/>
      <c r="AM101" s="269"/>
      <c r="AN101" s="268"/>
      <c r="AO101" s="267"/>
      <c r="AP101" s="266"/>
      <c r="AQ101" s="265"/>
      <c r="AS101" s="2"/>
      <c r="AT101" s="294">
        <v>73</v>
      </c>
      <c r="AU101" s="290"/>
      <c r="AV101" s="289" t="str">
        <f t="shared" si="35"/>
        <v/>
      </c>
      <c r="AW101" s="288" t="str" cm="1">
        <f t="array" ref="AW101">IF(BD101="","",IFERROR(_xlfn.TEXTJOIN(" • ",TRUE,_xlfn.UNIQUE(_xlfn._xlws.FILTER("⚠ "&amp;BK29:BK489,(BI29:BI489&lt;&gt;"")*ISNUMBER(SEARCH(" "&amp;BI29:BI489&amp;" "," "&amp;BD101&amp;" "))))),""))</f>
        <v/>
      </c>
      <c r="AX101" s="287" t="str">
        <f t="shared" si="42"/>
        <v>froment</v>
      </c>
      <c r="AY101" s="287" t="str">
        <f t="shared" si="43"/>
        <v>⚠ Gluten</v>
      </c>
      <c r="AZ101" s="287" t="str">
        <f t="shared" si="44"/>
        <v/>
      </c>
      <c r="BA101" s="287" t="str">
        <f t="shared" si="36"/>
        <v/>
      </c>
      <c r="BB101" s="287" t="str">
        <f t="shared" si="37"/>
        <v/>
      </c>
      <c r="BC101" s="287" t="str">
        <f t="shared" si="45"/>
        <v/>
      </c>
      <c r="BD101" s="287" t="str">
        <f t="shared" si="38"/>
        <v/>
      </c>
      <c r="BE101" s="287" t="str">
        <f t="shared" si="46"/>
        <v>froment</v>
      </c>
      <c r="BF101" s="287" t="str">
        <f t="shared" si="39"/>
        <v>froment</v>
      </c>
      <c r="BG101" s="287" t="str">
        <f t="shared" si="40"/>
        <v>froment</v>
      </c>
      <c r="BH101" s="293" t="s">
        <v>459</v>
      </c>
      <c r="BI101" s="285" t="str">
        <f t="shared" si="41"/>
        <v>froment</v>
      </c>
      <c r="BJ101" s="284" t="s">
        <v>291</v>
      </c>
      <c r="BK101" s="292" t="s">
        <v>433</v>
      </c>
      <c r="BL101" s="303" t="s">
        <v>432</v>
      </c>
      <c r="BT101" s="35"/>
      <c r="BU101" s="35"/>
      <c r="BV101" s="35"/>
      <c r="BW101" s="35"/>
      <c r="BX101" s="35"/>
      <c r="BY101" s="3">
        <v>1</v>
      </c>
    </row>
    <row r="102" spans="2:77" ht="21" customHeight="1">
      <c r="B102" s="2"/>
      <c r="C102" s="63"/>
      <c r="D102" s="63"/>
      <c r="E102" s="63"/>
      <c r="F102" s="63"/>
      <c r="G102" s="63"/>
      <c r="H102" s="63"/>
      <c r="J102" s="910"/>
      <c r="K102" s="55"/>
      <c r="L102" s="49" t="str" cm="1">
        <f t="array" ref="L102">IF(ROW()=ROW(L89),K92,INDEX(M89:M102,ROW()-ROW(L89)))</f>
        <v/>
      </c>
      <c r="M102" s="89" t="str">
        <f>IF(OR(L102="",K91="",K91&lt;=0,N102=""),"",TRIM(MID(L102,LEN(N102)+1+IF(MID(L102,LEN(N102)+1,1)=" ",1,0),99999)))</f>
        <v/>
      </c>
      <c r="N102" s="49" t="str">
        <f>IF(OR(O102="",O102=0,O102="0"),"",IF(LEN(O102)&lt;=K91,O102,IF(LEN(SUBSTITUTE(P102," ",""))=K91+1,LEFT(O102,K91),LEFT(O102,FIND("§",SUBSTITUTE(P102," ","§",LEN(P102)-LEN(SUBSTITUTE(P102," ",""))))-1))))</f>
        <v/>
      </c>
      <c r="O102" s="49" t="str">
        <f t="shared" si="30"/>
        <v/>
      </c>
      <c r="P102" s="49" t="str">
        <f>IF(OR(O102="",O102=0,O102="0"),"",LEFT(O102,K91+1))</f>
        <v/>
      </c>
      <c r="Q102" s="49"/>
      <c r="R102" s="107"/>
      <c r="S102" s="90" t="str">
        <f>IF(LEN(TRIM(T102))&gt;0,MAX(S46:S101)+1,"")</f>
        <v/>
      </c>
      <c r="T102" s="234"/>
      <c r="U102" s="107"/>
      <c r="V102" s="107"/>
      <c r="X102" s="224"/>
      <c r="Y102" s="281"/>
      <c r="Z102" s="282"/>
      <c r="AA102" s="281"/>
      <c r="AB102" s="280"/>
      <c r="AC102" s="279"/>
      <c r="AD102" s="278"/>
      <c r="AE102" s="277"/>
      <c r="AF102" s="276"/>
      <c r="AG102" s="275"/>
      <c r="AH102" s="274"/>
      <c r="AI102" s="273"/>
      <c r="AJ102" s="272"/>
      <c r="AK102" s="271"/>
      <c r="AL102" s="270"/>
      <c r="AM102" s="269"/>
      <c r="AN102" s="268"/>
      <c r="AO102" s="267"/>
      <c r="AP102" s="266"/>
      <c r="AQ102" s="265"/>
      <c r="AS102" s="2"/>
      <c r="AT102" s="294">
        <v>74</v>
      </c>
      <c r="AU102" s="290"/>
      <c r="AV102" s="289" t="str">
        <f t="shared" si="35"/>
        <v/>
      </c>
      <c r="AW102" s="288" t="str" cm="1">
        <f t="array" ref="AW102">IF(BD102="","",IFERROR(_xlfn.TEXTJOIN(" • ",TRUE,_xlfn.UNIQUE(_xlfn._xlws.FILTER("⚠ "&amp;BK29:BK489,(BI29:BI489&lt;&gt;"")*ISNUMBER(SEARCH(" "&amp;BI29:BI489&amp;" "," "&amp;BD102&amp;" "))))),""))</f>
        <v/>
      </c>
      <c r="AX102" s="287" t="str">
        <f t="shared" si="42"/>
        <v>fruits a coque</v>
      </c>
      <c r="AY102" s="287" t="str">
        <f t="shared" si="43"/>
        <v>⚠ Gluten</v>
      </c>
      <c r="AZ102" s="287" t="str">
        <f t="shared" si="44"/>
        <v/>
      </c>
      <c r="BA102" s="287" t="str">
        <f t="shared" si="36"/>
        <v/>
      </c>
      <c r="BB102" s="287" t="str">
        <f t="shared" si="37"/>
        <v/>
      </c>
      <c r="BC102" s="287" t="str">
        <f t="shared" si="45"/>
        <v/>
      </c>
      <c r="BD102" s="287" t="str">
        <f t="shared" si="38"/>
        <v/>
      </c>
      <c r="BE102" s="287" t="str">
        <f t="shared" si="46"/>
        <v>fruits a coque</v>
      </c>
      <c r="BF102" s="287" t="str">
        <f t="shared" si="39"/>
        <v>fruits a coque</v>
      </c>
      <c r="BG102" s="287" t="str">
        <f t="shared" si="40"/>
        <v>fruits a coque</v>
      </c>
      <c r="BH102" s="293" t="s">
        <v>458</v>
      </c>
      <c r="BI102" s="285" t="str">
        <f t="shared" si="41"/>
        <v>fruits à coque</v>
      </c>
      <c r="BJ102" s="284" t="s">
        <v>291</v>
      </c>
      <c r="BK102" s="292" t="s">
        <v>433</v>
      </c>
      <c r="BL102" s="303" t="s">
        <v>432</v>
      </c>
      <c r="BT102" s="35"/>
      <c r="BU102" s="35"/>
      <c r="BV102" s="35"/>
      <c r="BW102" s="35"/>
      <c r="BX102" s="35"/>
      <c r="BY102" s="3">
        <v>1</v>
      </c>
    </row>
    <row r="103" spans="2:77" ht="21" customHeight="1">
      <c r="B103" s="119" t="s">
        <v>187</v>
      </c>
      <c r="C103" s="63"/>
      <c r="D103" s="63"/>
      <c r="E103" s="63"/>
      <c r="F103" s="63"/>
      <c r="G103" s="63"/>
      <c r="H103" s="63"/>
      <c r="J103" s="910"/>
      <c r="K103" s="88" t="str">
        <f>IF(TRIM(SUBSTITUTE(R51,CHAR(160),""))="","",R51)</f>
        <v/>
      </c>
      <c r="L103" s="49" t="str" cm="1">
        <f t="array" ref="L103">IF(ROW()=ROW(L103),K106,INDEX(M103:M116,ROW()-ROW(L103)))</f>
        <v/>
      </c>
      <c r="M103" s="89" t="str">
        <f>IF(OR(L103="",K105="",K105&lt;=0,N103=""),"",TRIM(MID(L103,LEN(N103)+1+IF(MID(L103,LEN(N103)+1,1)=" ",1,0),99999)))</f>
        <v/>
      </c>
      <c r="N103" s="49" t="str">
        <f>IF(OR(O103="",O103=0,O103="0"),"",IF(LEN(O103)&lt;=K105,O103,IF(LEN(SUBSTITUTE(P103," ",""))=K105+1,LEFT(O103,K105),LEFT(O103,FIND("§",SUBSTITUTE(P103," ","§",LEN(P103)-LEN(SUBSTITUTE(P103," ",""))))-1))))</f>
        <v/>
      </c>
      <c r="O103" s="49" t="str">
        <f t="shared" si="30"/>
        <v/>
      </c>
      <c r="P103" s="49" t="str">
        <f>IF(OR(O103="",O103=0,O103="0"),"",LEFT(O103,K105+1))</f>
        <v/>
      </c>
      <c r="Q103" s="49"/>
      <c r="R103" s="107"/>
      <c r="S103" s="90" t="str">
        <f>IF(LEN(TRIM(T103))&gt;0,MAX(S46:S102)+1,"")</f>
        <v/>
      </c>
      <c r="T103" s="234"/>
      <c r="U103" s="107"/>
      <c r="V103" s="107"/>
      <c r="X103" s="224"/>
      <c r="Y103" s="281"/>
      <c r="Z103" s="282"/>
      <c r="AA103" s="281"/>
      <c r="AB103" s="280"/>
      <c r="AC103" s="279"/>
      <c r="AD103" s="278"/>
      <c r="AE103" s="277"/>
      <c r="AF103" s="276"/>
      <c r="AG103" s="275"/>
      <c r="AH103" s="274"/>
      <c r="AI103" s="273"/>
      <c r="AJ103" s="272"/>
      <c r="AK103" s="271"/>
      <c r="AL103" s="270"/>
      <c r="AM103" s="269"/>
      <c r="AN103" s="268"/>
      <c r="AO103" s="267"/>
      <c r="AP103" s="266"/>
      <c r="AQ103" s="265"/>
      <c r="AS103" s="2"/>
      <c r="AT103" s="294">
        <v>75</v>
      </c>
      <c r="AU103" s="290"/>
      <c r="AV103" s="289" t="str">
        <f t="shared" si="35"/>
        <v/>
      </c>
      <c r="AW103" s="288" t="str" cm="1">
        <f t="array" ref="AW103">IF(BD103="","",IFERROR(_xlfn.TEXTJOIN(" • ",TRUE,_xlfn.UNIQUE(_xlfn._xlws.FILTER("⚠ "&amp;BK29:BK489,(BI29:BI489&lt;&gt;"")*ISNUMBER(SEARCH(" "&amp;BI29:BI489&amp;" "," "&amp;BD103&amp;" "))))),""))</f>
        <v/>
      </c>
      <c r="AX103" s="287" t="str">
        <f t="shared" si="42"/>
        <v>gateau</v>
      </c>
      <c r="AY103" s="287" t="str">
        <f t="shared" si="43"/>
        <v>⚠ Gluten</v>
      </c>
      <c r="AZ103" s="287" t="str">
        <f t="shared" si="44"/>
        <v/>
      </c>
      <c r="BA103" s="287" t="str">
        <f t="shared" si="36"/>
        <v/>
      </c>
      <c r="BB103" s="287" t="str">
        <f t="shared" si="37"/>
        <v/>
      </c>
      <c r="BC103" s="287" t="str">
        <f t="shared" si="45"/>
        <v/>
      </c>
      <c r="BD103" s="287" t="str">
        <f t="shared" si="38"/>
        <v/>
      </c>
      <c r="BE103" s="287" t="str">
        <f t="shared" si="46"/>
        <v>gateau</v>
      </c>
      <c r="BF103" s="287" t="str">
        <f t="shared" si="39"/>
        <v>gateau</v>
      </c>
      <c r="BG103" s="287" t="str">
        <f t="shared" si="40"/>
        <v>gateau</v>
      </c>
      <c r="BH103" s="293" t="s">
        <v>457</v>
      </c>
      <c r="BI103" s="285" t="str">
        <f t="shared" si="41"/>
        <v>gateau</v>
      </c>
      <c r="BJ103" s="284" t="s">
        <v>291</v>
      </c>
      <c r="BK103" s="292" t="s">
        <v>433</v>
      </c>
      <c r="BL103" s="303" t="s">
        <v>432</v>
      </c>
      <c r="BT103" s="35"/>
      <c r="BU103" s="35"/>
      <c r="BV103" s="35"/>
      <c r="BW103" s="35"/>
      <c r="BX103" s="35"/>
      <c r="BY103" s="3">
        <v>1</v>
      </c>
    </row>
    <row r="104" spans="2:77" ht="21" customHeight="1">
      <c r="B104" s="120" t="s">
        <v>188</v>
      </c>
      <c r="C104" s="63"/>
      <c r="D104" s="63"/>
      <c r="E104" s="63"/>
      <c r="F104" s="63"/>
      <c r="G104" s="63"/>
      <c r="H104" s="63"/>
      <c r="J104" s="910"/>
      <c r="K104" s="55" t="str">
        <f>TRIM(SUBSTITUTE(SUBSTITUTE(SUBSTITUTE(SUBSTITUTE(SUBSTITUTE(SUBSTITUTE(SUBSTITUTE(SUBSTITUTE(SUBSTITUTE(CLEAN(IF(OR(LEFT(K103,1)="-",LEFT(K103,1)="="),MID(K103,2,99999),K103)),"—","-"),"–","-"),CHAR(160)," "),CHAR(9)," "),CHAR(13)," "),CHAR(10)," ")," "," ")," "," ")," "," "))</f>
        <v/>
      </c>
      <c r="L104" s="49" t="str" cm="1">
        <f t="array" ref="L104">IF(ROW()=ROW(L103),K106,INDEX(M103:M116,ROW()-ROW(L103)))</f>
        <v/>
      </c>
      <c r="M104" s="89" t="str">
        <f>IF(OR(L104="",K105="",K105&lt;=0,N104=""),"",TRIM(MID(L104,LEN(N104)+1+IF(MID(L104,LEN(N104)+1,1)=" ",1,0),99999)))</f>
        <v/>
      </c>
      <c r="N104" s="49" t="str">
        <f>IF(OR(O104="",O104=0,O104="0"),"",IF(LEN(O104)&lt;=K105,O104,IF(LEN(SUBSTITUTE(P104," ",""))=K105+1,LEFT(O104,K105),LEFT(O104,FIND("§",SUBSTITUTE(P104," ","§",LEN(P104)-LEN(SUBSTITUTE(P104," ",""))))-1))))</f>
        <v/>
      </c>
      <c r="O104" s="49" t="str">
        <f t="shared" si="30"/>
        <v/>
      </c>
      <c r="P104" s="49" t="str">
        <f>IF(OR(O104="",O104=0,O104="0"),"",LEFT(O104,K105+1))</f>
        <v/>
      </c>
      <c r="Q104" s="49"/>
      <c r="R104" s="107"/>
      <c r="S104" s="90" t="str">
        <f>IF(LEN(TRIM(T104))&gt;0,MAX(S46:S103)+1,"")</f>
        <v/>
      </c>
      <c r="T104" s="234"/>
      <c r="U104" s="107"/>
      <c r="V104" s="107"/>
      <c r="X104" s="224"/>
      <c r="Y104" s="281"/>
      <c r="Z104" s="282"/>
      <c r="AA104" s="281"/>
      <c r="AB104" s="280"/>
      <c r="AC104" s="279"/>
      <c r="AD104" s="278"/>
      <c r="AE104" s="277"/>
      <c r="AF104" s="276"/>
      <c r="AG104" s="275"/>
      <c r="AH104" s="274"/>
      <c r="AI104" s="273"/>
      <c r="AJ104" s="272"/>
      <c r="AK104" s="271"/>
      <c r="AL104" s="270"/>
      <c r="AM104" s="269"/>
      <c r="AN104" s="268"/>
      <c r="AO104" s="267"/>
      <c r="AP104" s="266"/>
      <c r="AQ104" s="265"/>
      <c r="AS104" s="2"/>
      <c r="AT104" s="294">
        <v>76</v>
      </c>
      <c r="AU104" s="290"/>
      <c r="AV104" s="289" t="str">
        <f t="shared" si="35"/>
        <v/>
      </c>
      <c r="AW104" s="288" t="str" cm="1">
        <f t="array" ref="AW104">IF(BD104="","",IFERROR(_xlfn.TEXTJOIN(" • ",TRUE,_xlfn.UNIQUE(_xlfn._xlws.FILTER("⚠ "&amp;BK29:BK489,(BI29:BI489&lt;&gt;"")*ISNUMBER(SEARCH(" "&amp;BI29:BI489&amp;" "," "&amp;BD104&amp;" "))))),""))</f>
        <v/>
      </c>
      <c r="AX104" s="287" t="str">
        <f t="shared" si="42"/>
        <v>gluten</v>
      </c>
      <c r="AY104" s="287" t="str">
        <f t="shared" si="43"/>
        <v>⚠ Gluten</v>
      </c>
      <c r="AZ104" s="287" t="str">
        <f t="shared" si="44"/>
        <v/>
      </c>
      <c r="BA104" s="287" t="str">
        <f t="shared" si="36"/>
        <v/>
      </c>
      <c r="BB104" s="287" t="str">
        <f t="shared" si="37"/>
        <v/>
      </c>
      <c r="BC104" s="287" t="str">
        <f t="shared" si="45"/>
        <v/>
      </c>
      <c r="BD104" s="287" t="str">
        <f t="shared" si="38"/>
        <v/>
      </c>
      <c r="BE104" s="287" t="str">
        <f t="shared" si="46"/>
        <v>gluten</v>
      </c>
      <c r="BF104" s="287" t="str">
        <f t="shared" si="39"/>
        <v>gluten</v>
      </c>
      <c r="BG104" s="287" t="str">
        <f t="shared" si="40"/>
        <v>gluten</v>
      </c>
      <c r="BH104" s="293" t="s">
        <v>456</v>
      </c>
      <c r="BI104" s="285" t="str">
        <f t="shared" si="41"/>
        <v>gluten</v>
      </c>
      <c r="BJ104" s="284" t="s">
        <v>291</v>
      </c>
      <c r="BK104" s="292" t="s">
        <v>433</v>
      </c>
      <c r="BL104" s="303" t="s">
        <v>432</v>
      </c>
      <c r="BT104" s="35"/>
      <c r="BU104" s="35"/>
      <c r="BV104" s="35"/>
      <c r="BW104" s="35"/>
      <c r="BX104" s="35"/>
      <c r="BY104" s="3">
        <v>1</v>
      </c>
    </row>
    <row r="105" spans="2:77" ht="21" customHeight="1">
      <c r="B105" s="120" t="s">
        <v>189</v>
      </c>
      <c r="C105" s="63"/>
      <c r="D105" s="63"/>
      <c r="E105" s="63"/>
      <c r="F105" s="63"/>
      <c r="G105" s="63"/>
      <c r="H105" s="63"/>
      <c r="J105" s="910"/>
      <c r="K105" s="92">
        <f>K44</f>
        <v>120</v>
      </c>
      <c r="L105" s="49" t="str" cm="1">
        <f t="array" ref="L105">IF(ROW()=ROW(L103),K106,INDEX(M103:M116,ROW()-ROW(L103)))</f>
        <v/>
      </c>
      <c r="M105" s="89" t="str">
        <f>IF(OR(L105="",K105="",K105&lt;=0,N105=""),"",TRIM(MID(L105,LEN(N105)+1+IF(MID(L105,LEN(N105)+1,1)=" ",1,0),99999)))</f>
        <v/>
      </c>
      <c r="N105" s="49" t="str">
        <f>IF(OR(O105="",O105=0,O105="0"),"",IF(LEN(O105)&lt;=K105,O105,IF(LEN(SUBSTITUTE(P105," ",""))=K105+1,LEFT(O105,K105),LEFT(O105,FIND("§",SUBSTITUTE(P105," ","§",LEN(P105)-LEN(SUBSTITUTE(P105," ",""))))-1))))</f>
        <v/>
      </c>
      <c r="O105" s="49" t="str">
        <f t="shared" si="30"/>
        <v/>
      </c>
      <c r="P105" s="49" t="str">
        <f>IF(OR(O105="",O105=0,O105="0"),"",LEFT(O105,K105+1))</f>
        <v/>
      </c>
      <c r="Q105" s="49"/>
      <c r="R105" s="107"/>
      <c r="S105" s="90" t="str">
        <f>IF(LEN(TRIM(T105))&gt;0,MAX(S46:S104)+1,"")</f>
        <v/>
      </c>
      <c r="T105" s="234"/>
      <c r="U105" s="107"/>
      <c r="V105" s="107"/>
      <c r="X105" s="224"/>
      <c r="Y105" s="281"/>
      <c r="Z105" s="282"/>
      <c r="AA105" s="281"/>
      <c r="AB105" s="280"/>
      <c r="AC105" s="279"/>
      <c r="AD105" s="278"/>
      <c r="AE105" s="277"/>
      <c r="AF105" s="276"/>
      <c r="AG105" s="275"/>
      <c r="AH105" s="274"/>
      <c r="AI105" s="273"/>
      <c r="AJ105" s="272"/>
      <c r="AK105" s="271"/>
      <c r="AL105" s="270"/>
      <c r="AM105" s="269"/>
      <c r="AN105" s="268"/>
      <c r="AO105" s="267"/>
      <c r="AP105" s="266"/>
      <c r="AQ105" s="265"/>
      <c r="AS105" s="2"/>
      <c r="AT105" s="294">
        <v>77</v>
      </c>
      <c r="AU105" s="290"/>
      <c r="AV105" s="289" t="str">
        <f t="shared" si="35"/>
        <v/>
      </c>
      <c r="AW105" s="288" t="str" cm="1">
        <f t="array" ref="AW105">IF(BD105="","",IFERROR(_xlfn.TEXTJOIN(" • ",TRUE,_xlfn.UNIQUE(_xlfn._xlws.FILTER("⚠ "&amp;BK29:BK489,(BI29:BI489&lt;&gt;"")*ISNUMBER(SEARCH(" "&amp;BI29:BI489&amp;" "," "&amp;BD105&amp;" "))))),""))</f>
        <v/>
      </c>
      <c r="AX105" s="287" t="str">
        <f t="shared" si="42"/>
        <v>kamut</v>
      </c>
      <c r="AY105" s="287" t="str">
        <f t="shared" si="43"/>
        <v>⚠ Gluten</v>
      </c>
      <c r="AZ105" s="287" t="str">
        <f t="shared" si="44"/>
        <v/>
      </c>
      <c r="BA105" s="287" t="str">
        <f t="shared" si="36"/>
        <v/>
      </c>
      <c r="BB105" s="287" t="str">
        <f t="shared" si="37"/>
        <v/>
      </c>
      <c r="BC105" s="287" t="str">
        <f t="shared" si="45"/>
        <v/>
      </c>
      <c r="BD105" s="287" t="str">
        <f t="shared" si="38"/>
        <v/>
      </c>
      <c r="BE105" s="287" t="str">
        <f t="shared" si="46"/>
        <v>kamut</v>
      </c>
      <c r="BF105" s="287" t="str">
        <f t="shared" si="39"/>
        <v>kamut</v>
      </c>
      <c r="BG105" s="287" t="str">
        <f t="shared" si="40"/>
        <v>kamut</v>
      </c>
      <c r="BH105" s="293" t="s">
        <v>455</v>
      </c>
      <c r="BI105" s="285" t="str">
        <f t="shared" si="41"/>
        <v>kamut</v>
      </c>
      <c r="BJ105" s="284" t="s">
        <v>291</v>
      </c>
      <c r="BK105" s="292" t="s">
        <v>433</v>
      </c>
      <c r="BL105" s="303" t="s">
        <v>432</v>
      </c>
      <c r="BT105" s="35"/>
      <c r="BU105" s="35"/>
      <c r="BV105" s="35"/>
      <c r="BW105" s="35"/>
      <c r="BX105" s="35"/>
      <c r="BY105" s="3">
        <v>1</v>
      </c>
    </row>
    <row r="106" spans="2:77" ht="21" customHeight="1">
      <c r="B106" s="120"/>
      <c r="C106" s="63"/>
      <c r="D106" s="63"/>
      <c r="E106" s="63"/>
      <c r="F106" s="63"/>
      <c r="G106" s="63"/>
      <c r="H106" s="63"/>
      <c r="J106" s="910"/>
      <c r="K106" s="55" t="str">
        <f>IF(UPPER(TRIM(K45))="X",K110,K104)</f>
        <v/>
      </c>
      <c r="L106" s="49" t="str" cm="1">
        <f t="array" ref="L106">IF(ROW()=ROW(L103),K106,INDEX(M103:M116,ROW()-ROW(L103)))</f>
        <v/>
      </c>
      <c r="M106" s="89" t="str">
        <f>IF(OR(L106="",K105="",K105&lt;=0,N106=""),"",TRIM(MID(L106,LEN(N106)+1+IF(MID(L106,LEN(N106)+1,1)=" ",1,0),99999)))</f>
        <v/>
      </c>
      <c r="N106" s="49" t="str">
        <f>IF(OR(O106="",O106=0,O106="0"),"",IF(LEN(O106)&lt;=K105,O106,IF(LEN(SUBSTITUTE(P106," ",""))=K105+1,LEFT(O106,K105),LEFT(O106,FIND("§",SUBSTITUTE(P106," ","§",LEN(P106)-LEN(SUBSTITUTE(P106," ",""))))-1))))</f>
        <v/>
      </c>
      <c r="O106" s="49" t="str">
        <f t="shared" si="30"/>
        <v/>
      </c>
      <c r="P106" s="49" t="str">
        <f>IF(OR(O106="",O106=0,O106="0"),"",LEFT(O106,K105+1))</f>
        <v/>
      </c>
      <c r="Q106" s="49"/>
      <c r="R106" s="107"/>
      <c r="S106" s="90" t="str">
        <f>IF(LEN(TRIM(T106))&gt;0,MAX(S46:S105)+1,"")</f>
        <v/>
      </c>
      <c r="T106" s="234"/>
      <c r="U106" s="107"/>
      <c r="V106" s="107"/>
      <c r="X106" s="224"/>
      <c r="Y106" s="281"/>
      <c r="Z106" s="282"/>
      <c r="AA106" s="281"/>
      <c r="AB106" s="280"/>
      <c r="AC106" s="279"/>
      <c r="AD106" s="278"/>
      <c r="AE106" s="277"/>
      <c r="AF106" s="276"/>
      <c r="AG106" s="275"/>
      <c r="AH106" s="274"/>
      <c r="AI106" s="273"/>
      <c r="AJ106" s="272"/>
      <c r="AK106" s="271"/>
      <c r="AL106" s="270"/>
      <c r="AM106" s="269"/>
      <c r="AN106" s="268"/>
      <c r="AO106" s="267"/>
      <c r="AP106" s="266"/>
      <c r="AQ106" s="265"/>
      <c r="AS106" s="2"/>
      <c r="AT106" s="294">
        <v>78</v>
      </c>
      <c r="AU106" s="290"/>
      <c r="AV106" s="289" t="str">
        <f t="shared" si="35"/>
        <v/>
      </c>
      <c r="AW106" s="288" t="str" cm="1">
        <f t="array" ref="AW106">IF(BD106="","",IFERROR(_xlfn.TEXTJOIN(" • ",TRUE,_xlfn.UNIQUE(_xlfn._xlws.FILTER("⚠ "&amp;BK29:BK489,(BI29:BI489&lt;&gt;"")*ISNUMBER(SEARCH(" "&amp;BI29:BI489&amp;" "," "&amp;BD106&amp;" "))))),""))</f>
        <v/>
      </c>
      <c r="AX106" s="287" t="str">
        <f t="shared" si="42"/>
        <v>malt</v>
      </c>
      <c r="AY106" s="287" t="str">
        <f t="shared" si="43"/>
        <v>⚠ Gluten</v>
      </c>
      <c r="AZ106" s="287" t="str">
        <f t="shared" si="44"/>
        <v/>
      </c>
      <c r="BA106" s="287" t="str">
        <f t="shared" si="36"/>
        <v/>
      </c>
      <c r="BB106" s="287" t="str">
        <f t="shared" si="37"/>
        <v/>
      </c>
      <c r="BC106" s="287" t="str">
        <f t="shared" si="45"/>
        <v/>
      </c>
      <c r="BD106" s="287" t="str">
        <f t="shared" si="38"/>
        <v/>
      </c>
      <c r="BE106" s="287" t="str">
        <f t="shared" si="46"/>
        <v>malt</v>
      </c>
      <c r="BF106" s="287" t="str">
        <f t="shared" si="39"/>
        <v>malt</v>
      </c>
      <c r="BG106" s="287" t="str">
        <f t="shared" si="40"/>
        <v>malt</v>
      </c>
      <c r="BH106" s="293" t="s">
        <v>454</v>
      </c>
      <c r="BI106" s="285" t="str">
        <f t="shared" si="41"/>
        <v>malt</v>
      </c>
      <c r="BJ106" s="284" t="s">
        <v>291</v>
      </c>
      <c r="BK106" s="292" t="s">
        <v>433</v>
      </c>
      <c r="BL106" s="303" t="s">
        <v>432</v>
      </c>
      <c r="BT106" s="35"/>
      <c r="BU106" s="35"/>
      <c r="BV106" s="35"/>
      <c r="BW106" s="35"/>
      <c r="BX106" s="35"/>
      <c r="BY106" s="3">
        <v>1</v>
      </c>
    </row>
    <row r="107" spans="2:77" ht="21" customHeight="1">
      <c r="B107" s="118" t="s">
        <v>190</v>
      </c>
      <c r="C107" s="63"/>
      <c r="D107" s="63"/>
      <c r="E107" s="63"/>
      <c r="F107" s="63"/>
      <c r="G107" s="63"/>
      <c r="H107" s="63"/>
      <c r="J107" s="910"/>
      <c r="K107" s="94" t="str">
        <f>TRIM(SUBSTITUTE(SUBSTITUTE(SUBSTITUTE(SUBSTITUTE(SUBSTITUTE(SUBSTITUTE(SUBSTITUTE(SUBSTITUTE(SUBSTITUTE(SUBSTITUTE(K104,","," "),";"," "),":"," "),"!"," "),"?"," "),"…"," "),"»"," "),"«"," "),"/"," "),"."," "))</f>
        <v/>
      </c>
      <c r="L107" s="49" t="str" cm="1">
        <f t="array" ref="L107">IF(ROW()=ROW(L103),K106,INDEX(M103:M116,ROW()-ROW(L103)))</f>
        <v/>
      </c>
      <c r="M107" s="89" t="str">
        <f>IF(OR(L107="",K105="",K105&lt;=0,N107=""),"",TRIM(MID(L107,LEN(N107)+1+IF(MID(L107,LEN(N107)+1,1)=" ",1,0),99999)))</f>
        <v/>
      </c>
      <c r="N107" s="49" t="str">
        <f>IF(OR(O107="",O107=0,O107="0"),"",IF(LEN(O107)&lt;=K105,O107,IF(LEN(SUBSTITUTE(P107," ",""))=K105+1,LEFT(O107,K105),LEFT(O107,FIND("§",SUBSTITUTE(P107," ","§",LEN(P107)-LEN(SUBSTITUTE(P107," ",""))))-1))))</f>
        <v/>
      </c>
      <c r="O107" s="49" t="str">
        <f t="shared" si="30"/>
        <v/>
      </c>
      <c r="P107" s="49" t="str">
        <f>IF(OR(O107="",O107=0,O107="0"),"",LEFT(O107,K105+1))</f>
        <v/>
      </c>
      <c r="Q107" s="49"/>
      <c r="R107" s="107"/>
      <c r="S107" s="90" t="str">
        <f>IF(LEN(TRIM(T107))&gt;0,MAX(S46:S106)+1,"")</f>
        <v/>
      </c>
      <c r="T107" s="234"/>
      <c r="U107" s="107"/>
      <c r="V107" s="107"/>
      <c r="X107" s="224"/>
      <c r="Y107" s="281"/>
      <c r="Z107" s="282"/>
      <c r="AA107" s="281"/>
      <c r="AB107" s="280"/>
      <c r="AC107" s="279"/>
      <c r="AD107" s="278"/>
      <c r="AE107" s="277"/>
      <c r="AF107" s="276"/>
      <c r="AG107" s="275"/>
      <c r="AH107" s="274"/>
      <c r="AI107" s="273"/>
      <c r="AJ107" s="272"/>
      <c r="AK107" s="271"/>
      <c r="AL107" s="270"/>
      <c r="AM107" s="269"/>
      <c r="AN107" s="268"/>
      <c r="AO107" s="267"/>
      <c r="AP107" s="266"/>
      <c r="AQ107" s="265"/>
      <c r="AS107" s="2"/>
      <c r="AT107" s="294">
        <v>79</v>
      </c>
      <c r="AU107" s="290"/>
      <c r="AV107" s="289" t="str">
        <f t="shared" si="35"/>
        <v/>
      </c>
      <c r="AW107" s="288" t="str" cm="1">
        <f t="array" ref="AW107">IF(BD107="","",IFERROR(_xlfn.TEXTJOIN(" • ",TRUE,_xlfn.UNIQUE(_xlfn._xlws.FILTER("⚠ "&amp;BK29:BK489,(BI29:BI489&lt;&gt;"")*ISNUMBER(SEARCH(" "&amp;BI29:BI489&amp;" "," "&amp;BD107&amp;" "))))),""))</f>
        <v/>
      </c>
      <c r="AX107" s="287" t="str">
        <f t="shared" si="42"/>
        <v>nouilles</v>
      </c>
      <c r="AY107" s="287" t="str">
        <f t="shared" si="43"/>
        <v>⚠ Gluten</v>
      </c>
      <c r="AZ107" s="287" t="str">
        <f t="shared" si="44"/>
        <v/>
      </c>
      <c r="BA107" s="287" t="str">
        <f t="shared" si="36"/>
        <v/>
      </c>
      <c r="BB107" s="287" t="str">
        <f t="shared" si="37"/>
        <v/>
      </c>
      <c r="BC107" s="287" t="str">
        <f t="shared" si="45"/>
        <v/>
      </c>
      <c r="BD107" s="287" t="str">
        <f t="shared" si="38"/>
        <v/>
      </c>
      <c r="BE107" s="287" t="str">
        <f t="shared" si="46"/>
        <v>nouilles</v>
      </c>
      <c r="BF107" s="287" t="str">
        <f t="shared" si="39"/>
        <v>nouilles</v>
      </c>
      <c r="BG107" s="287" t="str">
        <f t="shared" si="40"/>
        <v>nouilles</v>
      </c>
      <c r="BH107" s="293" t="s">
        <v>453</v>
      </c>
      <c r="BI107" s="285" t="str">
        <f t="shared" si="41"/>
        <v>nouilles</v>
      </c>
      <c r="BJ107" s="284" t="s">
        <v>291</v>
      </c>
      <c r="BK107" s="292" t="s">
        <v>433</v>
      </c>
      <c r="BL107" s="303" t="s">
        <v>432</v>
      </c>
      <c r="BT107" s="35"/>
      <c r="BU107" s="35"/>
      <c r="BV107" s="35"/>
      <c r="BW107" s="35"/>
      <c r="BX107" s="35"/>
      <c r="BY107" s="3">
        <v>1</v>
      </c>
    </row>
    <row r="108" spans="2:77" ht="21" customHeight="1">
      <c r="B108" s="120" t="s">
        <v>191</v>
      </c>
      <c r="C108" s="63"/>
      <c r="D108" s="63"/>
      <c r="E108" s="63"/>
      <c r="F108" s="63"/>
      <c r="G108" s="63"/>
      <c r="H108" s="63"/>
      <c r="J108" s="910"/>
      <c r="K108" s="49" t="str">
        <f>TRIM(SUBSTITUTE(SUBSTITUTE(SUBSTITUTE(SUBSTITUTE(SUBSTITUTE(SUBSTITUTE(SUBSTITUTE(SUBSTITUTE(K107,"("," "),")"," "),CHAR(34)," "),"-"," "),"_"," "),"&lt;"," "),"&gt;"," "),"="," "))</f>
        <v/>
      </c>
      <c r="L108" s="49" t="str" cm="1">
        <f t="array" ref="L108">IF(ROW()=ROW(L103),K106,INDEX(M103:M116,ROW()-ROW(L103)))</f>
        <v/>
      </c>
      <c r="M108" s="89" t="str">
        <f>IF(OR(L108="",K105="",K105&lt;=0,N108=""),"",TRIM(MID(L108,LEN(N108)+1+IF(MID(L108,LEN(N108)+1,1)=" ",1,0),99999)))</f>
        <v/>
      </c>
      <c r="N108" s="49" t="str">
        <f>IF(OR(O108="",O108=0,O108="0"),"",IF(LEN(O108)&lt;=K105,O108,IF(LEN(SUBSTITUTE(P108," ",""))=K105+1,LEFT(O108,K105),LEFT(O108,FIND("§",SUBSTITUTE(P108," ","§",LEN(P108)-LEN(SUBSTITUTE(P108," ",""))))-1))))</f>
        <v/>
      </c>
      <c r="O108" s="49" t="str">
        <f t="shared" si="30"/>
        <v/>
      </c>
      <c r="P108" s="49" t="str">
        <f>IF(OR(O108="",O108=0,O108="0"),"",LEFT(O108,K105+1))</f>
        <v/>
      </c>
      <c r="Q108" s="49"/>
      <c r="R108" s="107"/>
      <c r="S108" s="90" t="str">
        <f>IF(LEN(TRIM(T108))&gt;0,MAX(S46:S107)+1,"")</f>
        <v/>
      </c>
      <c r="T108" s="234"/>
      <c r="U108" s="107"/>
      <c r="V108" s="107"/>
      <c r="X108" s="224"/>
      <c r="Y108" s="281"/>
      <c r="Z108" s="282"/>
      <c r="AA108" s="281"/>
      <c r="AB108" s="280"/>
      <c r="AC108" s="279"/>
      <c r="AD108" s="278"/>
      <c r="AE108" s="277"/>
      <c r="AF108" s="276"/>
      <c r="AG108" s="275"/>
      <c r="AH108" s="274"/>
      <c r="AI108" s="273"/>
      <c r="AJ108" s="272"/>
      <c r="AK108" s="271"/>
      <c r="AL108" s="270"/>
      <c r="AM108" s="269"/>
      <c r="AN108" s="268"/>
      <c r="AO108" s="267"/>
      <c r="AP108" s="266"/>
      <c r="AQ108" s="265"/>
      <c r="AS108" s="2"/>
      <c r="AT108" s="294">
        <v>80</v>
      </c>
      <c r="AU108" s="290"/>
      <c r="AV108" s="289" t="str">
        <f t="shared" si="35"/>
        <v/>
      </c>
      <c r="AW108" s="288" t="str" cm="1">
        <f t="array" ref="AW108">IF(BD108="","",IFERROR(_xlfn.TEXTJOIN(" • ",TRUE,_xlfn.UNIQUE(_xlfn._xlws.FILTER("⚠ "&amp;BK29:BK489,(BI29:BI489&lt;&gt;"")*ISNUMBER(SEARCH(" "&amp;BI29:BI489&amp;" "," "&amp;BD108&amp;" "))))),""))</f>
        <v/>
      </c>
      <c r="AX108" s="287" t="str">
        <f t="shared" si="42"/>
        <v>oats</v>
      </c>
      <c r="AY108" s="287" t="str">
        <f t="shared" si="43"/>
        <v>⚠ Gluten</v>
      </c>
      <c r="AZ108" s="287" t="str">
        <f t="shared" si="44"/>
        <v/>
      </c>
      <c r="BA108" s="287" t="str">
        <f t="shared" si="36"/>
        <v/>
      </c>
      <c r="BB108" s="287" t="str">
        <f t="shared" si="37"/>
        <v/>
      </c>
      <c r="BC108" s="287" t="str">
        <f t="shared" si="45"/>
        <v/>
      </c>
      <c r="BD108" s="287" t="str">
        <f t="shared" si="38"/>
        <v/>
      </c>
      <c r="BE108" s="287" t="str">
        <f t="shared" si="46"/>
        <v>oats</v>
      </c>
      <c r="BF108" s="287" t="str">
        <f t="shared" si="39"/>
        <v>oats</v>
      </c>
      <c r="BG108" s="287" t="str">
        <f t="shared" si="40"/>
        <v>oats</v>
      </c>
      <c r="BH108" s="293" t="s">
        <v>452</v>
      </c>
      <c r="BI108" s="285" t="str">
        <f t="shared" si="41"/>
        <v>oats</v>
      </c>
      <c r="BJ108" s="284" t="s">
        <v>291</v>
      </c>
      <c r="BK108" s="292" t="s">
        <v>433</v>
      </c>
      <c r="BL108" s="303" t="s">
        <v>432</v>
      </c>
      <c r="BT108" s="35"/>
      <c r="BU108" s="35"/>
      <c r="BV108" s="35"/>
      <c r="BW108" s="35"/>
      <c r="BX108" s="35"/>
      <c r="BY108" s="3">
        <v>1</v>
      </c>
    </row>
    <row r="109" spans="2:77" ht="21" customHeight="1">
      <c r="B109" s="63"/>
      <c r="C109" s="63"/>
      <c r="D109" s="63"/>
      <c r="E109" s="63"/>
      <c r="F109" s="63"/>
      <c r="G109" s="63"/>
      <c r="H109" s="63"/>
      <c r="J109" s="910"/>
      <c r="K109" s="55" t="str">
        <f>TRIM(SUBSTITUTE(SUBSTITUTE(SUBSTITUTE(SUBSTITUTE(K108,"►"," "),"▼"," "),"▲"," "),"◄"," "))</f>
        <v/>
      </c>
      <c r="L109" s="49" t="str" cm="1">
        <f t="array" ref="L109">IF(ROW()=ROW(L103),K106,INDEX(M103:M116,ROW()-ROW(L103)))</f>
        <v/>
      </c>
      <c r="M109" s="89" t="str">
        <f>IF(OR(L109="",K105="",K105&lt;=0,N109=""),"",TRIM(MID(L109,LEN(N109)+1+IF(MID(L109,LEN(N109)+1,1)=" ",1,0),99999)))</f>
        <v/>
      </c>
      <c r="N109" s="49" t="str">
        <f>IF(OR(O109="",O109=0,O109="0"),"",IF(LEN(O109)&lt;=K105,O109,IF(LEN(SUBSTITUTE(P109," ",""))=K105+1,LEFT(O109,K105),LEFT(O109,FIND("§",SUBSTITUTE(P109," ","§",LEN(P109)-LEN(SUBSTITUTE(P109," ",""))))-1))))</f>
        <v/>
      </c>
      <c r="O109" s="49" t="str">
        <f t="shared" si="30"/>
        <v/>
      </c>
      <c r="P109" s="49" t="str">
        <f>IF(OR(O109="",O109=0,O109="0"),"",LEFT(O109,K105+1))</f>
        <v/>
      </c>
      <c r="Q109" s="49"/>
      <c r="R109" s="107"/>
      <c r="S109" s="90" t="str">
        <f>IF(LEN(TRIM(T109))&gt;0,MAX(S46:S108)+1,"")</f>
        <v/>
      </c>
      <c r="T109" s="234"/>
      <c r="U109" s="107"/>
      <c r="V109" s="107"/>
      <c r="X109" s="224"/>
      <c r="Y109" s="281"/>
      <c r="Z109" s="282"/>
      <c r="AA109" s="281"/>
      <c r="AB109" s="280"/>
      <c r="AC109" s="279"/>
      <c r="AD109" s="278"/>
      <c r="AE109" s="277"/>
      <c r="AF109" s="276"/>
      <c r="AG109" s="275"/>
      <c r="AH109" s="274"/>
      <c r="AI109" s="273"/>
      <c r="AJ109" s="272"/>
      <c r="AK109" s="271"/>
      <c r="AL109" s="270"/>
      <c r="AM109" s="269"/>
      <c r="AN109" s="268"/>
      <c r="AO109" s="267"/>
      <c r="AP109" s="266"/>
      <c r="AQ109" s="265"/>
      <c r="AS109" s="2"/>
      <c r="AT109" s="294">
        <v>81</v>
      </c>
      <c r="AU109" s="290"/>
      <c r="AV109" s="289" t="str">
        <f t="shared" si="35"/>
        <v/>
      </c>
      <c r="AW109" s="288" t="str" cm="1">
        <f t="array" ref="AW109">IF(BD109="","",IFERROR(_xlfn.TEXTJOIN(" • ",TRUE,_xlfn.UNIQUE(_xlfn._xlws.FILTER("⚠ "&amp;BK29:BK489,(BI29:BI489&lt;&gt;"")*ISNUMBER(SEARCH(" "&amp;BI29:BI489&amp;" "," "&amp;BD109&amp;" "))))),""))</f>
        <v/>
      </c>
      <c r="AX109" s="287" t="str">
        <f t="shared" si="42"/>
        <v>orge</v>
      </c>
      <c r="AY109" s="287" t="str">
        <f t="shared" si="43"/>
        <v>⚠ Gluten</v>
      </c>
      <c r="AZ109" s="287" t="str">
        <f t="shared" si="44"/>
        <v/>
      </c>
      <c r="BA109" s="287" t="str">
        <f t="shared" si="36"/>
        <v/>
      </c>
      <c r="BB109" s="287" t="str">
        <f t="shared" si="37"/>
        <v/>
      </c>
      <c r="BC109" s="287" t="str">
        <f t="shared" si="45"/>
        <v/>
      </c>
      <c r="BD109" s="287" t="str">
        <f t="shared" si="38"/>
        <v/>
      </c>
      <c r="BE109" s="287" t="str">
        <f t="shared" si="46"/>
        <v>orge</v>
      </c>
      <c r="BF109" s="287" t="str">
        <f t="shared" si="39"/>
        <v>orge</v>
      </c>
      <c r="BG109" s="287" t="str">
        <f t="shared" si="40"/>
        <v>orge</v>
      </c>
      <c r="BH109" s="293" t="s">
        <v>451</v>
      </c>
      <c r="BI109" s="285" t="str">
        <f t="shared" si="41"/>
        <v>orge</v>
      </c>
      <c r="BJ109" s="284" t="s">
        <v>291</v>
      </c>
      <c r="BK109" s="292" t="s">
        <v>433</v>
      </c>
      <c r="BL109" s="303" t="s">
        <v>432</v>
      </c>
      <c r="BT109" s="35"/>
      <c r="BU109" s="35"/>
      <c r="BV109" s="35"/>
      <c r="BW109" s="35"/>
      <c r="BX109" s="35"/>
      <c r="BY109" s="3">
        <v>1</v>
      </c>
    </row>
    <row r="110" spans="2:77" ht="21" customHeight="1">
      <c r="B110" s="118" t="s">
        <v>192</v>
      </c>
      <c r="C110" s="63"/>
      <c r="D110" s="63"/>
      <c r="E110" s="63"/>
      <c r="F110" s="63"/>
      <c r="G110" s="63"/>
      <c r="H110" s="63"/>
      <c r="J110" s="910"/>
      <c r="K110" s="55" t="str">
        <f>TRIM(SUBSTITUTE(SUBSTITUTE(K109,"“"," "),"”"," "))</f>
        <v/>
      </c>
      <c r="L110" s="49" t="str" cm="1">
        <f t="array" ref="L110">IF(ROW()=ROW(L103),K106,INDEX(M103:M116,ROW()-ROW(L103)))</f>
        <v/>
      </c>
      <c r="M110" s="89" t="str">
        <f>IF(OR(L110="",K105="",K105&lt;=0,N110=""),"",TRIM(MID(L110,LEN(N110)+1+IF(MID(L110,LEN(N110)+1,1)=" ",1,0),99999)))</f>
        <v/>
      </c>
      <c r="N110" s="49" t="str">
        <f>IF(OR(O110="",O110=0,O110="0"),"",IF(LEN(O110)&lt;=K105,O110,IF(LEN(SUBSTITUTE(P110," ",""))=K105+1,LEFT(O110,K105),LEFT(O110,FIND("§",SUBSTITUTE(P110," ","§",LEN(P110)-LEN(SUBSTITUTE(P110," ",""))))-1))))</f>
        <v/>
      </c>
      <c r="O110" s="49" t="str">
        <f t="shared" si="30"/>
        <v/>
      </c>
      <c r="P110" s="49" t="str">
        <f>IF(OR(O110="",O110=0,O110="0"),"",LEFT(O110,K105+1))</f>
        <v/>
      </c>
      <c r="Q110" s="49"/>
      <c r="R110" s="107"/>
      <c r="S110" s="90" t="str">
        <f>IF(LEN(TRIM(T110))&gt;0,MAX(S46:S109)+1,"")</f>
        <v/>
      </c>
      <c r="T110" s="234"/>
      <c r="U110" s="107"/>
      <c r="V110" s="107"/>
      <c r="X110" s="224"/>
      <c r="Y110" s="281"/>
      <c r="Z110" s="282"/>
      <c r="AA110" s="281"/>
      <c r="AB110" s="280"/>
      <c r="AC110" s="279"/>
      <c r="AD110" s="278"/>
      <c r="AE110" s="277"/>
      <c r="AF110" s="276"/>
      <c r="AG110" s="275"/>
      <c r="AH110" s="274"/>
      <c r="AI110" s="273"/>
      <c r="AJ110" s="272"/>
      <c r="AK110" s="271"/>
      <c r="AL110" s="270"/>
      <c r="AM110" s="269"/>
      <c r="AN110" s="268"/>
      <c r="AO110" s="267"/>
      <c r="AP110" s="266"/>
      <c r="AQ110" s="265"/>
      <c r="AS110" s="2"/>
      <c r="AT110" s="294">
        <v>82</v>
      </c>
      <c r="AU110" s="290"/>
      <c r="AV110" s="289" t="str">
        <f t="shared" si="35"/>
        <v/>
      </c>
      <c r="AW110" s="288" t="str" cm="1">
        <f t="array" ref="AW110">IF(BD110="","",IFERROR(_xlfn.TEXTJOIN(" • ",TRUE,_xlfn.UNIQUE(_xlfn._xlws.FILTER("⚠ "&amp;BK29:BK489,(BI29:BI489&lt;&gt;"")*ISNUMBER(SEARCH(" "&amp;BI29:BI489&amp;" "," "&amp;BD110&amp;" "))))),""))</f>
        <v/>
      </c>
      <c r="AX110" s="287" t="str">
        <f t="shared" si="42"/>
        <v>pain</v>
      </c>
      <c r="AY110" s="287" t="str">
        <f t="shared" si="43"/>
        <v>⚠ Gluten</v>
      </c>
      <c r="AZ110" s="287" t="str">
        <f t="shared" si="44"/>
        <v/>
      </c>
      <c r="BA110" s="287" t="str">
        <f t="shared" si="36"/>
        <v/>
      </c>
      <c r="BB110" s="287" t="str">
        <f t="shared" si="37"/>
        <v/>
      </c>
      <c r="BC110" s="287" t="str">
        <f t="shared" si="45"/>
        <v/>
      </c>
      <c r="BD110" s="287" t="str">
        <f t="shared" si="38"/>
        <v/>
      </c>
      <c r="BE110" s="287" t="str">
        <f t="shared" si="46"/>
        <v>pain</v>
      </c>
      <c r="BF110" s="287" t="str">
        <f t="shared" si="39"/>
        <v>pain</v>
      </c>
      <c r="BG110" s="287" t="str">
        <f t="shared" si="40"/>
        <v>pain</v>
      </c>
      <c r="BH110" s="293" t="s">
        <v>450</v>
      </c>
      <c r="BI110" s="285" t="str">
        <f t="shared" si="41"/>
        <v>pain</v>
      </c>
      <c r="BJ110" s="284" t="s">
        <v>291</v>
      </c>
      <c r="BK110" s="292" t="s">
        <v>433</v>
      </c>
      <c r="BL110" s="303" t="s">
        <v>432</v>
      </c>
      <c r="BT110" s="35"/>
      <c r="BU110" s="35"/>
      <c r="BV110" s="35"/>
      <c r="BW110" s="35"/>
      <c r="BX110" s="35"/>
      <c r="BY110" s="3">
        <v>1</v>
      </c>
    </row>
    <row r="111" spans="2:77" ht="21" customHeight="1">
      <c r="B111" s="119" t="s">
        <v>193</v>
      </c>
      <c r="C111" s="63"/>
      <c r="D111" s="63"/>
      <c r="E111" s="63"/>
      <c r="F111" s="63"/>
      <c r="G111" s="63"/>
      <c r="H111" s="63"/>
      <c r="J111" s="910"/>
      <c r="K111" s="55"/>
      <c r="L111" s="49" t="str" cm="1">
        <f t="array" ref="L111">IF(ROW()=ROW(L103),K106,INDEX(M103:M116,ROW()-ROW(L103)))</f>
        <v/>
      </c>
      <c r="M111" s="89" t="str">
        <f>IF(OR(L111="",K105="",K105&lt;=0,N111=""),"",TRIM(MID(L111,LEN(N111)+1+IF(MID(L111,LEN(N111)+1,1)=" ",1,0),99999)))</f>
        <v/>
      </c>
      <c r="N111" s="49" t="str">
        <f>IF(OR(O111="",O111=0,O111="0"),"",IF(LEN(O111)&lt;=K105,O111,IF(LEN(SUBSTITUTE(P111," ",""))=K105+1,LEFT(O111,K105),LEFT(O111,FIND("§",SUBSTITUTE(P111," ","§",LEN(P111)-LEN(SUBSTITUTE(P111," ",""))))-1))))</f>
        <v/>
      </c>
      <c r="O111" s="49" t="str">
        <f t="shared" ref="O111:O174" si="47">IF(OR(L111="",L111=0),"",TRIM(SUBSTITUTE(SUBSTITUTE(L111,CHAR(160)," "),CHAR(10)," ")))</f>
        <v/>
      </c>
      <c r="P111" s="49" t="str">
        <f>IF(OR(O111="",O111=0,O111="0"),"",LEFT(O111,K105+1))</f>
        <v/>
      </c>
      <c r="Q111" s="49"/>
      <c r="R111" s="107"/>
      <c r="S111" s="90" t="str">
        <f>IF(LEN(TRIM(T111))&gt;0,MAX(S46:S110)+1,"")</f>
        <v/>
      </c>
      <c r="T111" s="234"/>
      <c r="U111" s="107"/>
      <c r="V111" s="107"/>
      <c r="X111" s="224"/>
      <c r="Y111" s="281"/>
      <c r="Z111" s="282"/>
      <c r="AA111" s="281"/>
      <c r="AB111" s="280"/>
      <c r="AC111" s="279"/>
      <c r="AD111" s="278"/>
      <c r="AE111" s="277"/>
      <c r="AF111" s="276"/>
      <c r="AG111" s="275"/>
      <c r="AH111" s="274"/>
      <c r="AI111" s="273"/>
      <c r="AJ111" s="272"/>
      <c r="AK111" s="271"/>
      <c r="AL111" s="270"/>
      <c r="AM111" s="269"/>
      <c r="AN111" s="268"/>
      <c r="AO111" s="267"/>
      <c r="AP111" s="266"/>
      <c r="AQ111" s="265"/>
      <c r="AS111" s="2"/>
      <c r="AT111" s="294">
        <v>83</v>
      </c>
      <c r="AU111" s="290"/>
      <c r="AV111" s="289" t="str">
        <f t="shared" si="35"/>
        <v/>
      </c>
      <c r="AW111" s="288" t="str" cm="1">
        <f t="array" ref="AW111">IF(BD111="","",IFERROR(_xlfn.TEXTJOIN(" • ",TRUE,_xlfn.UNIQUE(_xlfn._xlws.FILTER("⚠ "&amp;BK29:BK489,(BI29:BI489&lt;&gt;"")*ISNUMBER(SEARCH(" "&amp;BI29:BI489&amp;" "," "&amp;BD111&amp;" "))))),""))</f>
        <v/>
      </c>
      <c r="AX111" s="287" t="str">
        <f t="shared" si="42"/>
        <v>panure</v>
      </c>
      <c r="AY111" s="287" t="str">
        <f t="shared" si="43"/>
        <v>⚠ Gluten</v>
      </c>
      <c r="AZ111" s="287" t="str">
        <f t="shared" si="44"/>
        <v/>
      </c>
      <c r="BA111" s="287" t="str">
        <f t="shared" si="36"/>
        <v/>
      </c>
      <c r="BB111" s="287" t="str">
        <f t="shared" si="37"/>
        <v/>
      </c>
      <c r="BC111" s="287" t="str">
        <f t="shared" si="45"/>
        <v/>
      </c>
      <c r="BD111" s="287" t="str">
        <f t="shared" si="38"/>
        <v/>
      </c>
      <c r="BE111" s="287" t="str">
        <f t="shared" si="46"/>
        <v>panure</v>
      </c>
      <c r="BF111" s="287" t="str">
        <f t="shared" si="39"/>
        <v>panure</v>
      </c>
      <c r="BG111" s="287" t="str">
        <f t="shared" si="40"/>
        <v>panure</v>
      </c>
      <c r="BH111" s="293" t="s">
        <v>449</v>
      </c>
      <c r="BI111" s="285" t="str">
        <f t="shared" si="41"/>
        <v>panure</v>
      </c>
      <c r="BJ111" s="284" t="s">
        <v>291</v>
      </c>
      <c r="BK111" s="292" t="s">
        <v>433</v>
      </c>
      <c r="BL111" s="303" t="s">
        <v>432</v>
      </c>
      <c r="BT111" s="35"/>
      <c r="BU111" s="35"/>
      <c r="BV111" s="35"/>
      <c r="BW111" s="35"/>
      <c r="BX111" s="35"/>
      <c r="BY111" s="3">
        <v>1</v>
      </c>
    </row>
    <row r="112" spans="2:77" ht="21" customHeight="1">
      <c r="B112" s="119" t="s">
        <v>194</v>
      </c>
      <c r="C112" s="63"/>
      <c r="D112" s="63"/>
      <c r="E112" s="63"/>
      <c r="F112" s="63"/>
      <c r="G112" s="63"/>
      <c r="H112" s="63"/>
      <c r="J112" s="910"/>
      <c r="K112" s="55"/>
      <c r="L112" s="49" t="str" cm="1">
        <f t="array" ref="L112">IF(ROW()=ROW(L103),K106,INDEX(M103:M116,ROW()-ROW(L103)))</f>
        <v/>
      </c>
      <c r="M112" s="89" t="str">
        <f>IF(OR(L112="",K105="",K105&lt;=0,N112=""),"",TRIM(MID(L112,LEN(N112)+1+IF(MID(L112,LEN(N112)+1,1)=" ",1,0),99999)))</f>
        <v/>
      </c>
      <c r="N112" s="49" t="str">
        <f>IF(OR(O112="",O112=0,O112="0"),"",IF(LEN(O112)&lt;=K105,O112,IF(LEN(SUBSTITUTE(P112," ",""))=K105+1,LEFT(O112,K105),LEFT(O112,FIND("§",SUBSTITUTE(P112," ","§",LEN(P112)-LEN(SUBSTITUTE(P112," ",""))))-1))))</f>
        <v/>
      </c>
      <c r="O112" s="49" t="str">
        <f t="shared" si="47"/>
        <v/>
      </c>
      <c r="P112" s="49" t="str">
        <f>IF(OR(O112="",O112=0,O112="0"),"",LEFT(O112,K105+1))</f>
        <v/>
      </c>
      <c r="Q112" s="49"/>
      <c r="R112" s="107"/>
      <c r="S112" s="90" t="str">
        <f>IF(LEN(TRIM(T112))&gt;0,MAX(S46:S111)+1,"")</f>
        <v/>
      </c>
      <c r="T112" s="234"/>
      <c r="U112" s="107"/>
      <c r="V112" s="107"/>
      <c r="X112" s="224"/>
      <c r="Y112" s="281"/>
      <c r="Z112" s="282"/>
      <c r="AA112" s="281"/>
      <c r="AB112" s="280"/>
      <c r="AC112" s="279"/>
      <c r="AD112" s="278"/>
      <c r="AE112" s="277"/>
      <c r="AF112" s="276"/>
      <c r="AG112" s="275"/>
      <c r="AH112" s="274"/>
      <c r="AI112" s="273"/>
      <c r="AJ112" s="272"/>
      <c r="AK112" s="271"/>
      <c r="AL112" s="270"/>
      <c r="AM112" s="269"/>
      <c r="AN112" s="268"/>
      <c r="AO112" s="267"/>
      <c r="AP112" s="266"/>
      <c r="AQ112" s="265"/>
      <c r="AS112" s="2"/>
      <c r="AT112" s="294">
        <v>84</v>
      </c>
      <c r="AU112" s="290"/>
      <c r="AV112" s="289" t="str">
        <f t="shared" si="35"/>
        <v/>
      </c>
      <c r="AW112" s="288" t="str" cm="1">
        <f t="array" ref="AW112">IF(BD112="","",IFERROR(_xlfn.TEXTJOIN(" • ",TRUE,_xlfn.UNIQUE(_xlfn._xlws.FILTER("⚠ "&amp;BK29:BK489,(BI29:BI489&lt;&gt;"")*ISNUMBER(SEARCH(" "&amp;BI29:BI489&amp;" "," "&amp;BD112&amp;" "))))),""))</f>
        <v/>
      </c>
      <c r="AX112" s="287" t="str">
        <f t="shared" si="42"/>
        <v>pates</v>
      </c>
      <c r="AY112" s="287" t="str">
        <f t="shared" si="43"/>
        <v>⚠ Gluten</v>
      </c>
      <c r="AZ112" s="287" t="str">
        <f t="shared" si="44"/>
        <v/>
      </c>
      <c r="BA112" s="287" t="str">
        <f t="shared" si="36"/>
        <v/>
      </c>
      <c r="BB112" s="287" t="str">
        <f t="shared" si="37"/>
        <v/>
      </c>
      <c r="BC112" s="287" t="str">
        <f t="shared" si="45"/>
        <v/>
      </c>
      <c r="BD112" s="287" t="str">
        <f t="shared" si="38"/>
        <v/>
      </c>
      <c r="BE112" s="287" t="str">
        <f t="shared" si="46"/>
        <v>pates</v>
      </c>
      <c r="BF112" s="287" t="str">
        <f t="shared" si="39"/>
        <v>pates</v>
      </c>
      <c r="BG112" s="287" t="str">
        <f t="shared" si="40"/>
        <v>pates</v>
      </c>
      <c r="BH112" s="293" t="s">
        <v>448</v>
      </c>
      <c r="BI112" s="285" t="str">
        <f t="shared" si="41"/>
        <v>pates</v>
      </c>
      <c r="BJ112" s="284" t="s">
        <v>291</v>
      </c>
      <c r="BK112" s="292" t="s">
        <v>433</v>
      </c>
      <c r="BL112" s="303" t="s">
        <v>432</v>
      </c>
      <c r="BT112" s="35"/>
      <c r="BU112" s="35"/>
      <c r="BV112" s="35"/>
      <c r="BW112" s="35"/>
      <c r="BX112" s="35"/>
      <c r="BY112" s="3">
        <v>1</v>
      </c>
    </row>
    <row r="113" spans="2:77" ht="21" customHeight="1">
      <c r="B113" s="120" t="s">
        <v>195</v>
      </c>
      <c r="C113" s="63"/>
      <c r="D113" s="63"/>
      <c r="E113" s="63"/>
      <c r="F113" s="63"/>
      <c r="G113" s="63"/>
      <c r="H113" s="63"/>
      <c r="J113" s="910"/>
      <c r="K113" s="55"/>
      <c r="L113" s="49" t="str" cm="1">
        <f t="array" ref="L113">IF(ROW()=ROW(L103),K106,INDEX(M103:M116,ROW()-ROW(L103)))</f>
        <v/>
      </c>
      <c r="M113" s="89" t="str">
        <f>IF(OR(L113="",K105="",K105&lt;=0,N113=""),"",TRIM(MID(L113,LEN(N113)+1+IF(MID(L113,LEN(N113)+1,1)=" ",1,0),99999)))</f>
        <v/>
      </c>
      <c r="N113" s="49" t="str">
        <f>IF(OR(O113="",O113=0,O113="0"),"",IF(LEN(O113)&lt;=K105,O113,IF(LEN(SUBSTITUTE(P113," ",""))=K105+1,LEFT(O113,K105),LEFT(O113,FIND("§",SUBSTITUTE(P113," ","§",LEN(P113)-LEN(SUBSTITUTE(P113," ",""))))-1))))</f>
        <v/>
      </c>
      <c r="O113" s="49" t="str">
        <f t="shared" si="47"/>
        <v/>
      </c>
      <c r="P113" s="49" t="str">
        <f>IF(OR(O113="",O113=0,O113="0"),"",LEFT(O113,K105+1))</f>
        <v/>
      </c>
      <c r="Q113" s="49"/>
      <c r="R113" s="107"/>
      <c r="S113" s="90" t="str">
        <f>IF(LEN(TRIM(T113))&gt;0,MAX(S46:S112)+1,"")</f>
        <v/>
      </c>
      <c r="T113" s="234"/>
      <c r="U113" s="107"/>
      <c r="V113" s="107"/>
      <c r="X113" s="224"/>
      <c r="Y113" s="281"/>
      <c r="Z113" s="282"/>
      <c r="AA113" s="281"/>
      <c r="AB113" s="280"/>
      <c r="AC113" s="279"/>
      <c r="AD113" s="278"/>
      <c r="AE113" s="277"/>
      <c r="AF113" s="276"/>
      <c r="AG113" s="275"/>
      <c r="AH113" s="274"/>
      <c r="AI113" s="273"/>
      <c r="AJ113" s="272"/>
      <c r="AK113" s="271"/>
      <c r="AL113" s="270"/>
      <c r="AM113" s="269"/>
      <c r="AN113" s="268"/>
      <c r="AO113" s="267"/>
      <c r="AP113" s="266"/>
      <c r="AQ113" s="265"/>
      <c r="AS113" s="2"/>
      <c r="AT113" s="294">
        <v>85</v>
      </c>
      <c r="AU113" s="290"/>
      <c r="AV113" s="289" t="str">
        <f t="shared" si="35"/>
        <v/>
      </c>
      <c r="AW113" s="288" t="str" cm="1">
        <f t="array" ref="AW113">IF(BD113="","",IFERROR(_xlfn.TEXTJOIN(" • ",TRUE,_xlfn.UNIQUE(_xlfn._xlws.FILTER("⚠ "&amp;BK29:BK489,(BI29:BI489&lt;&gt;"")*ISNUMBER(SEARCH(" "&amp;BI29:BI489&amp;" "," "&amp;BD113&amp;" "))))),""))</f>
        <v/>
      </c>
      <c r="AX113" s="287" t="str">
        <f t="shared" si="42"/>
        <v>rye</v>
      </c>
      <c r="AY113" s="287" t="str">
        <f t="shared" si="43"/>
        <v>⚠ Gluten</v>
      </c>
      <c r="AZ113" s="287" t="str">
        <f t="shared" si="44"/>
        <v/>
      </c>
      <c r="BA113" s="287" t="str">
        <f t="shared" si="36"/>
        <v/>
      </c>
      <c r="BB113" s="287" t="str">
        <f t="shared" si="37"/>
        <v/>
      </c>
      <c r="BC113" s="287" t="str">
        <f t="shared" si="45"/>
        <v/>
      </c>
      <c r="BD113" s="287" t="str">
        <f t="shared" si="38"/>
        <v/>
      </c>
      <c r="BE113" s="287" t="str">
        <f t="shared" si="46"/>
        <v>rye</v>
      </c>
      <c r="BF113" s="287" t="str">
        <f t="shared" si="39"/>
        <v>rye</v>
      </c>
      <c r="BG113" s="287" t="str">
        <f t="shared" si="40"/>
        <v>rye</v>
      </c>
      <c r="BH113" s="293" t="s">
        <v>446</v>
      </c>
      <c r="BI113" s="285" t="str">
        <f t="shared" si="41"/>
        <v>rye</v>
      </c>
      <c r="BJ113" s="284" t="s">
        <v>291</v>
      </c>
      <c r="BK113" s="292" t="s">
        <v>433</v>
      </c>
      <c r="BL113" s="303" t="s">
        <v>432</v>
      </c>
      <c r="BT113" s="35"/>
      <c r="BU113" s="35"/>
      <c r="BV113" s="35"/>
      <c r="BW113" s="35"/>
      <c r="BX113" s="35"/>
      <c r="BY113" s="3">
        <v>1</v>
      </c>
    </row>
    <row r="114" spans="2:77" ht="21" customHeight="1">
      <c r="B114" s="120" t="s">
        <v>196</v>
      </c>
      <c r="C114" s="63"/>
      <c r="D114" s="63"/>
      <c r="E114" s="63"/>
      <c r="F114" s="63"/>
      <c r="G114" s="63"/>
      <c r="H114" s="63"/>
      <c r="J114" s="910"/>
      <c r="K114" s="55"/>
      <c r="L114" s="49" t="str" cm="1">
        <f t="array" ref="L114">IF(ROW()=ROW(L103),K106,INDEX(M103:M116,ROW()-ROW(L103)))</f>
        <v/>
      </c>
      <c r="M114" s="89" t="str">
        <f>IF(OR(L114="",K105="",K105&lt;=0,N114=""),"",TRIM(MID(L114,LEN(N114)+1+IF(MID(L114,LEN(N114)+1,1)=" ",1,0),99999)))</f>
        <v/>
      </c>
      <c r="N114" s="49" t="str">
        <f>IF(OR(O114="",O114=0,O114="0"),"",IF(LEN(O114)&lt;=K105,O114,IF(LEN(SUBSTITUTE(P114," ",""))=K105+1,LEFT(O114,K105),LEFT(O114,FIND("§",SUBSTITUTE(P114," ","§",LEN(P114)-LEN(SUBSTITUTE(P114," ",""))))-1))))</f>
        <v/>
      </c>
      <c r="O114" s="49" t="str">
        <f t="shared" si="47"/>
        <v/>
      </c>
      <c r="P114" s="49" t="str">
        <f>IF(OR(O114="",O114=0,O114="0"),"",LEFT(O114,K105+1))</f>
        <v/>
      </c>
      <c r="Q114" s="49"/>
      <c r="R114" s="107"/>
      <c r="S114" s="90" t="str">
        <f>IF(LEN(TRIM(T114))&gt;0,MAX(S46:S113)+1,"")</f>
        <v/>
      </c>
      <c r="T114" s="234"/>
      <c r="U114" s="107"/>
      <c r="V114" s="107"/>
      <c r="X114" s="224"/>
      <c r="Y114" s="281"/>
      <c r="Z114" s="282"/>
      <c r="AA114" s="281"/>
      <c r="AB114" s="280"/>
      <c r="AC114" s="279"/>
      <c r="AD114" s="278"/>
      <c r="AE114" s="277"/>
      <c r="AF114" s="276"/>
      <c r="AG114" s="275"/>
      <c r="AH114" s="274"/>
      <c r="AI114" s="273"/>
      <c r="AJ114" s="272"/>
      <c r="AK114" s="271"/>
      <c r="AL114" s="270"/>
      <c r="AM114" s="269"/>
      <c r="AN114" s="268"/>
      <c r="AO114" s="267"/>
      <c r="AP114" s="266"/>
      <c r="AQ114" s="265"/>
      <c r="AS114" s="2"/>
      <c r="AT114" s="294">
        <v>86</v>
      </c>
      <c r="AU114" s="290"/>
      <c r="AV114" s="289" t="str">
        <f t="shared" si="35"/>
        <v/>
      </c>
      <c r="AW114" s="288" t="str" cm="1">
        <f t="array" ref="AW114">IF(BD114="","",IFERROR(_xlfn.TEXTJOIN(" • ",TRUE,_xlfn.UNIQUE(_xlfn._xlws.FILTER("⚠ "&amp;BK29:BK489,(BI29:BI489&lt;&gt;"")*ISNUMBER(SEARCH(" "&amp;BI29:BI489&amp;" "," "&amp;BD114&amp;" "))))),""))</f>
        <v/>
      </c>
      <c r="AX114" s="287" t="str">
        <f t="shared" si="42"/>
        <v>seigle</v>
      </c>
      <c r="AY114" s="287" t="str">
        <f t="shared" si="43"/>
        <v>⚠ Gluten</v>
      </c>
      <c r="AZ114" s="287" t="str">
        <f t="shared" si="44"/>
        <v/>
      </c>
      <c r="BA114" s="287" t="str">
        <f t="shared" si="36"/>
        <v/>
      </c>
      <c r="BB114" s="287" t="str">
        <f t="shared" si="37"/>
        <v/>
      </c>
      <c r="BC114" s="287" t="str">
        <f t="shared" si="45"/>
        <v/>
      </c>
      <c r="BD114" s="287" t="str">
        <f t="shared" si="38"/>
        <v/>
      </c>
      <c r="BE114" s="287" t="str">
        <f t="shared" si="46"/>
        <v>seigle</v>
      </c>
      <c r="BF114" s="287" t="str">
        <f t="shared" si="39"/>
        <v>seigle</v>
      </c>
      <c r="BG114" s="287" t="str">
        <f t="shared" si="40"/>
        <v>seigle</v>
      </c>
      <c r="BH114" s="293" t="s">
        <v>443</v>
      </c>
      <c r="BI114" s="285" t="str">
        <f t="shared" si="41"/>
        <v>seigle</v>
      </c>
      <c r="BJ114" s="284" t="s">
        <v>291</v>
      </c>
      <c r="BK114" s="292" t="s">
        <v>433</v>
      </c>
      <c r="BL114" s="303" t="s">
        <v>432</v>
      </c>
      <c r="BT114" s="35"/>
      <c r="BU114" s="35"/>
      <c r="BV114" s="35"/>
      <c r="BW114" s="35"/>
      <c r="BX114" s="35"/>
      <c r="BY114" s="3">
        <v>1</v>
      </c>
    </row>
    <row r="115" spans="2:77" ht="21" customHeight="1">
      <c r="B115" s="63"/>
      <c r="C115" s="63"/>
      <c r="D115" s="63"/>
      <c r="E115" s="63"/>
      <c r="F115" s="63"/>
      <c r="G115" s="63"/>
      <c r="H115" s="63"/>
      <c r="J115" s="910"/>
      <c r="K115" s="55"/>
      <c r="L115" s="49" t="str" cm="1">
        <f t="array" ref="L115">IF(ROW()=ROW(L103),K106,INDEX(M103:M116,ROW()-ROW(L103)))</f>
        <v/>
      </c>
      <c r="M115" s="89" t="str">
        <f>IF(OR(L115="",K105="",K105&lt;=0,N115=""),"",TRIM(MID(L115,LEN(N115)+1+IF(MID(L115,LEN(N115)+1,1)=" ",1,0),99999)))</f>
        <v/>
      </c>
      <c r="N115" s="49" t="str">
        <f>IF(OR(O115="",O115=0,O115="0"),"",IF(LEN(O115)&lt;=K105,O115,IF(LEN(SUBSTITUTE(P115," ",""))=K105+1,LEFT(O115,K105),LEFT(O115,FIND("§",SUBSTITUTE(P115," ","§",LEN(P115)-LEN(SUBSTITUTE(P115," ",""))))-1))))</f>
        <v/>
      </c>
      <c r="O115" s="49" t="str">
        <f t="shared" si="47"/>
        <v/>
      </c>
      <c r="P115" s="49" t="str">
        <f>IF(OR(O115="",O115=0,O115="0"),"",LEFT(O115,K105+1))</f>
        <v/>
      </c>
      <c r="Q115" s="49"/>
      <c r="R115" s="107"/>
      <c r="S115" s="90" t="str">
        <f>IF(LEN(TRIM(T115))&gt;0,MAX(S46:S114)+1,"")</f>
        <v/>
      </c>
      <c r="T115" s="234"/>
      <c r="U115" s="107"/>
      <c r="V115" s="107"/>
      <c r="X115" s="224"/>
      <c r="Y115" s="281"/>
      <c r="Z115" s="282"/>
      <c r="AA115" s="281"/>
      <c r="AB115" s="280"/>
      <c r="AC115" s="279"/>
      <c r="AD115" s="278"/>
      <c r="AE115" s="277"/>
      <c r="AF115" s="276"/>
      <c r="AG115" s="275"/>
      <c r="AH115" s="274"/>
      <c r="AI115" s="273"/>
      <c r="AJ115" s="272"/>
      <c r="AK115" s="271"/>
      <c r="AL115" s="270"/>
      <c r="AM115" s="269"/>
      <c r="AN115" s="268"/>
      <c r="AO115" s="267"/>
      <c r="AP115" s="266"/>
      <c r="AQ115" s="265"/>
      <c r="AS115" s="2"/>
      <c r="AT115" s="294">
        <v>87</v>
      </c>
      <c r="AU115" s="290"/>
      <c r="AV115" s="289" t="str">
        <f t="shared" si="35"/>
        <v/>
      </c>
      <c r="AW115" s="288" t="str" cm="1">
        <f t="array" ref="AW115">IF(BD115="","",IFERROR(_xlfn.TEXTJOIN(" • ",TRUE,_xlfn.UNIQUE(_xlfn._xlws.FILTER("⚠ "&amp;BK29:BK489,(BI29:BI489&lt;&gt;"")*ISNUMBER(SEARCH(" "&amp;BI29:BI489&amp;" "," "&amp;BD115&amp;" "))))),""))</f>
        <v/>
      </c>
      <c r="AX115" s="287" t="str">
        <f t="shared" si="42"/>
        <v>semolina</v>
      </c>
      <c r="AY115" s="287" t="str">
        <f t="shared" si="43"/>
        <v>⚠ Gluten</v>
      </c>
      <c r="AZ115" s="287" t="str">
        <f t="shared" si="44"/>
        <v/>
      </c>
      <c r="BA115" s="287" t="str">
        <f t="shared" si="36"/>
        <v/>
      </c>
      <c r="BB115" s="287" t="str">
        <f t="shared" si="37"/>
        <v/>
      </c>
      <c r="BC115" s="287" t="str">
        <f t="shared" si="45"/>
        <v/>
      </c>
      <c r="BD115" s="287" t="str">
        <f t="shared" si="38"/>
        <v/>
      </c>
      <c r="BE115" s="287" t="str">
        <f t="shared" si="46"/>
        <v>semolina</v>
      </c>
      <c r="BF115" s="287" t="str">
        <f t="shared" si="39"/>
        <v>semolina</v>
      </c>
      <c r="BG115" s="287" t="str">
        <f t="shared" si="40"/>
        <v>semolina</v>
      </c>
      <c r="BH115" s="293" t="s">
        <v>442</v>
      </c>
      <c r="BI115" s="285" t="str">
        <f t="shared" si="41"/>
        <v>semolina</v>
      </c>
      <c r="BJ115" s="284" t="s">
        <v>291</v>
      </c>
      <c r="BK115" s="292" t="s">
        <v>433</v>
      </c>
      <c r="BL115" s="303" t="s">
        <v>432</v>
      </c>
      <c r="BT115" s="35"/>
      <c r="BU115" s="35"/>
      <c r="BV115" s="35"/>
      <c r="BW115" s="35"/>
      <c r="BX115" s="35"/>
      <c r="BY115" s="3">
        <v>1</v>
      </c>
    </row>
    <row r="116" spans="2:77" ht="21" customHeight="1">
      <c r="B116" s="118" t="s">
        <v>197</v>
      </c>
      <c r="C116" s="63"/>
      <c r="D116" s="63"/>
      <c r="E116" s="63"/>
      <c r="F116" s="63"/>
      <c r="G116" s="63"/>
      <c r="H116" s="63"/>
      <c r="J116" s="910"/>
      <c r="K116" s="55"/>
      <c r="L116" s="49" t="str" cm="1">
        <f t="array" ref="L116">IF(ROW()=ROW(L103),K106,INDEX(M103:M116,ROW()-ROW(L103)))</f>
        <v/>
      </c>
      <c r="M116" s="89" t="str">
        <f>IF(OR(L116="",K105="",K105&lt;=0,N116=""),"",TRIM(MID(L116,LEN(N116)+1+IF(MID(L116,LEN(N116)+1,1)=" ",1,0),99999)))</f>
        <v/>
      </c>
      <c r="N116" s="49" t="str">
        <f>IF(OR(O116="",O116=0,O116="0"),"",IF(LEN(O116)&lt;=K105,O116,IF(LEN(SUBSTITUTE(P116," ",""))=K105+1,LEFT(O116,K105),LEFT(O116,FIND("§",SUBSTITUTE(P116," ","§",LEN(P116)-LEN(SUBSTITUTE(P116," ",""))))-1))))</f>
        <v/>
      </c>
      <c r="O116" s="49" t="str">
        <f t="shared" si="47"/>
        <v/>
      </c>
      <c r="P116" s="49" t="str">
        <f>IF(OR(O116="",O116=0,O116="0"),"",LEFT(O116,K105+1))</f>
        <v/>
      </c>
      <c r="Q116" s="49"/>
      <c r="R116" s="107"/>
      <c r="S116" s="90" t="str">
        <f>IF(LEN(TRIM(T116))&gt;0,MAX(S46:S115)+1,"")</f>
        <v/>
      </c>
      <c r="T116" s="234"/>
      <c r="U116" s="107"/>
      <c r="V116" s="107"/>
      <c r="X116" s="224"/>
      <c r="Y116" s="281"/>
      <c r="Z116" s="282"/>
      <c r="AA116" s="281"/>
      <c r="AB116" s="280"/>
      <c r="AC116" s="279"/>
      <c r="AD116" s="278"/>
      <c r="AE116" s="277"/>
      <c r="AF116" s="276"/>
      <c r="AG116" s="275"/>
      <c r="AH116" s="274"/>
      <c r="AI116" s="273"/>
      <c r="AJ116" s="272"/>
      <c r="AK116" s="271"/>
      <c r="AL116" s="270"/>
      <c r="AM116" s="269"/>
      <c r="AN116" s="268"/>
      <c r="AO116" s="267"/>
      <c r="AP116" s="266"/>
      <c r="AQ116" s="265"/>
      <c r="AS116" s="2"/>
      <c r="AT116" s="294">
        <v>88</v>
      </c>
      <c r="AU116" s="290"/>
      <c r="AV116" s="289" t="str">
        <f t="shared" si="35"/>
        <v/>
      </c>
      <c r="AW116" s="288" t="str" cm="1">
        <f t="array" ref="AW116">IF(BD116="","",IFERROR(_xlfn.TEXTJOIN(" • ",TRUE,_xlfn.UNIQUE(_xlfn._xlws.FILTER("⚠ "&amp;BK29:BK489,(BI29:BI489&lt;&gt;"")*ISNUMBER(SEARCH(" "&amp;BI29:BI489&amp;" "," "&amp;BD116&amp;" "))))),""))</f>
        <v/>
      </c>
      <c r="AX116" s="287" t="str">
        <f t="shared" si="42"/>
        <v>semoule</v>
      </c>
      <c r="AY116" s="287" t="str">
        <f t="shared" si="43"/>
        <v>⚠ Gluten</v>
      </c>
      <c r="AZ116" s="287" t="str">
        <f t="shared" si="44"/>
        <v/>
      </c>
      <c r="BA116" s="287" t="str">
        <f t="shared" si="36"/>
        <v/>
      </c>
      <c r="BB116" s="287" t="str">
        <f t="shared" si="37"/>
        <v/>
      </c>
      <c r="BC116" s="287" t="str">
        <f t="shared" si="45"/>
        <v/>
      </c>
      <c r="BD116" s="287" t="str">
        <f t="shared" si="38"/>
        <v/>
      </c>
      <c r="BE116" s="287" t="str">
        <f t="shared" si="46"/>
        <v>semoule</v>
      </c>
      <c r="BF116" s="287" t="str">
        <f t="shared" si="39"/>
        <v>semoule</v>
      </c>
      <c r="BG116" s="287" t="str">
        <f t="shared" si="40"/>
        <v>semoule</v>
      </c>
      <c r="BH116" s="293" t="s">
        <v>441</v>
      </c>
      <c r="BI116" s="285" t="str">
        <f t="shared" si="41"/>
        <v>semoule</v>
      </c>
      <c r="BJ116" s="284" t="s">
        <v>291</v>
      </c>
      <c r="BK116" s="292" t="s">
        <v>433</v>
      </c>
      <c r="BL116" s="303" t="s">
        <v>432</v>
      </c>
      <c r="BT116" s="35"/>
      <c r="BU116" s="35"/>
      <c r="BV116" s="35"/>
      <c r="BW116" s="35"/>
      <c r="BX116" s="35"/>
      <c r="BY116" s="3">
        <v>1</v>
      </c>
    </row>
    <row r="117" spans="2:77" ht="21" customHeight="1">
      <c r="B117" s="119" t="s">
        <v>198</v>
      </c>
      <c r="C117" s="63"/>
      <c r="D117" s="63"/>
      <c r="E117" s="63"/>
      <c r="F117" s="63"/>
      <c r="G117" s="63"/>
      <c r="H117" s="63"/>
      <c r="J117" s="910"/>
      <c r="K117" s="88" t="str">
        <f>IF(TRIM(SUBSTITUTE(R52,CHAR(160),""))="","",R52)</f>
        <v/>
      </c>
      <c r="L117" s="49" t="str" cm="1">
        <f t="array" ref="L117">IF(ROW()=ROW(L117),K120,INDEX(M117:M130,ROW()-ROW(L117)))</f>
        <v/>
      </c>
      <c r="M117" s="89" t="str">
        <f>IF(OR(L117="",K119="",K119&lt;=0,N117=""),"",TRIM(MID(L117,LEN(N117)+1+IF(MID(L117,LEN(N117)+1,1)=" ",1,0),99999)))</f>
        <v/>
      </c>
      <c r="N117" s="49" t="str">
        <f>IF(OR(O117="",O117=0,O117="0"),"",IF(LEN(O117)&lt;=K119,O117,IF(LEN(SUBSTITUTE(P117," ",""))=K119+1,LEFT(O117,K119),LEFT(O117,FIND("§",SUBSTITUTE(P117," ","§",LEN(P117)-LEN(SUBSTITUTE(P117," ",""))))-1))))</f>
        <v/>
      </c>
      <c r="O117" s="49" t="str">
        <f t="shared" si="47"/>
        <v/>
      </c>
      <c r="P117" s="49" t="str">
        <f>IF(OR(O117="",O117=0,O117="0"),"",LEFT(O117,K119+1))</f>
        <v/>
      </c>
      <c r="Q117" s="49"/>
      <c r="R117" s="107"/>
      <c r="S117" s="90" t="str">
        <f>IF(LEN(TRIM(T117))&gt;0,MAX(S46:S116)+1,"")</f>
        <v/>
      </c>
      <c r="T117" s="234"/>
      <c r="U117" s="107"/>
      <c r="V117" s="107"/>
      <c r="X117" s="224"/>
      <c r="Y117" s="281"/>
      <c r="Z117" s="282"/>
      <c r="AA117" s="281"/>
      <c r="AB117" s="280"/>
      <c r="AC117" s="279"/>
      <c r="AD117" s="278"/>
      <c r="AE117" s="277"/>
      <c r="AF117" s="276"/>
      <c r="AG117" s="275"/>
      <c r="AH117" s="274"/>
      <c r="AI117" s="273"/>
      <c r="AJ117" s="272"/>
      <c r="AK117" s="271"/>
      <c r="AL117" s="270"/>
      <c r="AM117" s="269"/>
      <c r="AN117" s="268"/>
      <c r="AO117" s="267"/>
      <c r="AP117" s="266"/>
      <c r="AQ117" s="265"/>
      <c r="AS117" s="2"/>
      <c r="AT117" s="294">
        <v>89</v>
      </c>
      <c r="AU117" s="290"/>
      <c r="AV117" s="289" t="str">
        <f t="shared" si="35"/>
        <v/>
      </c>
      <c r="AW117" s="288" t="str" cm="1">
        <f t="array" ref="AW117">IF(BD117="","",IFERROR(_xlfn.TEXTJOIN(" • ",TRUE,_xlfn.UNIQUE(_xlfn._xlws.FILTER("⚠ "&amp;BK29:BK489,(BI29:BI489&lt;&gt;"")*ISNUMBER(SEARCH(" "&amp;BI29:BI489&amp;" "," "&amp;BD117&amp;" "))))),""))</f>
        <v/>
      </c>
      <c r="AX117" s="287" t="str">
        <f t="shared" si="42"/>
        <v>spelt</v>
      </c>
      <c r="AY117" s="287" t="str">
        <f t="shared" si="43"/>
        <v>⚠ Gluten</v>
      </c>
      <c r="AZ117" s="287" t="str">
        <f t="shared" si="44"/>
        <v/>
      </c>
      <c r="BA117" s="287" t="str">
        <f t="shared" si="36"/>
        <v/>
      </c>
      <c r="BB117" s="287" t="str">
        <f t="shared" si="37"/>
        <v/>
      </c>
      <c r="BC117" s="287" t="str">
        <f t="shared" si="45"/>
        <v/>
      </c>
      <c r="BD117" s="287" t="str">
        <f t="shared" si="38"/>
        <v/>
      </c>
      <c r="BE117" s="287" t="str">
        <f t="shared" si="46"/>
        <v>spelt</v>
      </c>
      <c r="BF117" s="287" t="str">
        <f t="shared" si="39"/>
        <v>spelt</v>
      </c>
      <c r="BG117" s="287" t="str">
        <f t="shared" si="40"/>
        <v>spelt</v>
      </c>
      <c r="BH117" s="293" t="s">
        <v>440</v>
      </c>
      <c r="BI117" s="285" t="str">
        <f t="shared" si="41"/>
        <v>spelt</v>
      </c>
      <c r="BJ117" s="284" t="s">
        <v>291</v>
      </c>
      <c r="BK117" s="292" t="s">
        <v>433</v>
      </c>
      <c r="BL117" s="303" t="s">
        <v>432</v>
      </c>
      <c r="BT117" s="35"/>
      <c r="BU117" s="35"/>
      <c r="BV117" s="35"/>
      <c r="BW117" s="35"/>
      <c r="BX117" s="35"/>
      <c r="BY117" s="3">
        <v>1</v>
      </c>
    </row>
    <row r="118" spans="2:77" ht="21" customHeight="1">
      <c r="B118" s="119" t="s">
        <v>199</v>
      </c>
      <c r="C118" s="63"/>
      <c r="D118" s="63"/>
      <c r="E118" s="63"/>
      <c r="F118" s="63"/>
      <c r="G118" s="63"/>
      <c r="H118" s="63"/>
      <c r="J118" s="910"/>
      <c r="K118" s="55" t="str">
        <f>TRIM(SUBSTITUTE(SUBSTITUTE(SUBSTITUTE(SUBSTITUTE(SUBSTITUTE(SUBSTITUTE(SUBSTITUTE(SUBSTITUTE(SUBSTITUTE(CLEAN(IF(OR(LEFT(K117,1)="-",LEFT(K117,1)="="),MID(K117,2,99999),K117)),"—","-"),"–","-"),CHAR(160)," "),CHAR(9)," "),CHAR(13)," "),CHAR(10)," ")," "," ")," "," ")," "," "))</f>
        <v/>
      </c>
      <c r="L118" s="49" t="str" cm="1">
        <f t="array" ref="L118">IF(ROW()=ROW(L117),K120,INDEX(M117:M130,ROW()-ROW(L117)))</f>
        <v/>
      </c>
      <c r="M118" s="89" t="str">
        <f>IF(OR(L118="",K119="",K119&lt;=0,N118=""),"",TRIM(MID(L118,LEN(N118)+1+IF(MID(L118,LEN(N118)+1,1)=" ",1,0),99999)))</f>
        <v/>
      </c>
      <c r="N118" s="49" t="str">
        <f>IF(OR(O118="",O118=0,O118="0"),"",IF(LEN(O118)&lt;=K119,O118,IF(LEN(SUBSTITUTE(P118," ",""))=K119+1,LEFT(O118,K119),LEFT(O118,FIND("§",SUBSTITUTE(P118," ","§",LEN(P118)-LEN(SUBSTITUTE(P118," ",""))))-1))))</f>
        <v/>
      </c>
      <c r="O118" s="49" t="str">
        <f t="shared" si="47"/>
        <v/>
      </c>
      <c r="P118" s="49" t="str">
        <f>IF(OR(O118="",O118=0,O118="0"),"",LEFT(O118,K119+1))</f>
        <v/>
      </c>
      <c r="Q118" s="49"/>
      <c r="R118" s="107"/>
      <c r="S118" s="90" t="str">
        <f>IF(LEN(TRIM(T118))&gt;0,MAX(S46:S117)+1,"")</f>
        <v/>
      </c>
      <c r="T118" s="234"/>
      <c r="U118" s="107"/>
      <c r="V118" s="107"/>
      <c r="X118" s="224"/>
      <c r="Y118" s="281"/>
      <c r="Z118" s="282"/>
      <c r="AA118" s="281"/>
      <c r="AB118" s="280"/>
      <c r="AC118" s="279"/>
      <c r="AD118" s="278"/>
      <c r="AE118" s="277"/>
      <c r="AF118" s="276"/>
      <c r="AG118" s="275"/>
      <c r="AH118" s="274"/>
      <c r="AI118" s="273"/>
      <c r="AJ118" s="272"/>
      <c r="AK118" s="271"/>
      <c r="AL118" s="270"/>
      <c r="AM118" s="269"/>
      <c r="AN118" s="268"/>
      <c r="AO118" s="267"/>
      <c r="AP118" s="266"/>
      <c r="AQ118" s="265"/>
      <c r="AS118" s="2"/>
      <c r="AT118" s="294">
        <v>90</v>
      </c>
      <c r="AU118" s="290"/>
      <c r="AV118" s="289" t="str">
        <f t="shared" si="35"/>
        <v/>
      </c>
      <c r="AW118" s="288" t="str" cm="1">
        <f t="array" ref="AW118">IF(BD118="","",IFERROR(_xlfn.TEXTJOIN(" • ",TRUE,_xlfn.UNIQUE(_xlfn._xlws.FILTER("⚠ "&amp;BK29:BK489,(BI29:BI489&lt;&gt;"")*ISNUMBER(SEARCH(" "&amp;BI29:BI489&amp;" "," "&amp;BD118&amp;" "))))),""))</f>
        <v/>
      </c>
      <c r="AX118" s="287" t="str">
        <f t="shared" si="42"/>
        <v>tortilla</v>
      </c>
      <c r="AY118" s="287" t="str">
        <f t="shared" si="43"/>
        <v>⚠ Gluten</v>
      </c>
      <c r="AZ118" s="287" t="str">
        <f t="shared" si="44"/>
        <v/>
      </c>
      <c r="BA118" s="287" t="str">
        <f t="shared" si="36"/>
        <v/>
      </c>
      <c r="BB118" s="287" t="str">
        <f t="shared" si="37"/>
        <v/>
      </c>
      <c r="BC118" s="287" t="str">
        <f t="shared" si="45"/>
        <v/>
      </c>
      <c r="BD118" s="287" t="str">
        <f t="shared" si="38"/>
        <v/>
      </c>
      <c r="BE118" s="287" t="str">
        <f t="shared" si="46"/>
        <v>tortilla</v>
      </c>
      <c r="BF118" s="287" t="str">
        <f t="shared" si="39"/>
        <v>tortilla</v>
      </c>
      <c r="BG118" s="287" t="str">
        <f t="shared" si="40"/>
        <v>tortilla</v>
      </c>
      <c r="BH118" s="293" t="s">
        <v>439</v>
      </c>
      <c r="BI118" s="285" t="str">
        <f t="shared" si="41"/>
        <v>tortilla</v>
      </c>
      <c r="BJ118" s="284" t="s">
        <v>291</v>
      </c>
      <c r="BK118" s="292" t="s">
        <v>433</v>
      </c>
      <c r="BL118" s="303" t="s">
        <v>432</v>
      </c>
      <c r="BT118" s="35"/>
      <c r="BU118" s="35"/>
      <c r="BV118" s="35"/>
      <c r="BW118" s="35"/>
      <c r="BX118" s="35"/>
      <c r="BY118" s="3">
        <v>1</v>
      </c>
    </row>
    <row r="119" spans="2:77" ht="21" customHeight="1">
      <c r="B119" s="119" t="s">
        <v>200</v>
      </c>
      <c r="C119" s="63"/>
      <c r="D119" s="63"/>
      <c r="E119" s="63"/>
      <c r="F119" s="63"/>
      <c r="G119" s="63"/>
      <c r="H119" s="63"/>
      <c r="J119" s="910"/>
      <c r="K119" s="92">
        <f>K44</f>
        <v>120</v>
      </c>
      <c r="L119" s="49" t="str" cm="1">
        <f t="array" ref="L119">IF(ROW()=ROW(L117),K120,INDEX(M117:M130,ROW()-ROW(L117)))</f>
        <v/>
      </c>
      <c r="M119" s="89" t="str">
        <f>IF(OR(L119="",K119="",K119&lt;=0,N119=""),"",TRIM(MID(L119,LEN(N119)+1+IF(MID(L119,LEN(N119)+1,1)=" ",1,0),99999)))</f>
        <v/>
      </c>
      <c r="N119" s="49" t="str">
        <f>IF(OR(O119="",O119=0,O119="0"),"",IF(LEN(O119)&lt;=K119,O119,IF(LEN(SUBSTITUTE(P119," ",""))=K119+1,LEFT(O119,K119),LEFT(O119,FIND("§",SUBSTITUTE(P119," ","§",LEN(P119)-LEN(SUBSTITUTE(P119," ",""))))-1))))</f>
        <v/>
      </c>
      <c r="O119" s="49" t="str">
        <f t="shared" si="47"/>
        <v/>
      </c>
      <c r="P119" s="49" t="str">
        <f>IF(OR(O119="",O119=0,O119="0"),"",LEFT(O119,K119+1))</f>
        <v/>
      </c>
      <c r="Q119" s="49"/>
      <c r="R119" s="107"/>
      <c r="S119" s="90" t="str">
        <f>IF(LEN(TRIM(T119))&gt;0,MAX(S46:S118)+1,"")</f>
        <v/>
      </c>
      <c r="T119" s="234"/>
      <c r="U119" s="107"/>
      <c r="V119" s="107"/>
      <c r="X119" s="224"/>
      <c r="Y119" s="281"/>
      <c r="Z119" s="282"/>
      <c r="AA119" s="281"/>
      <c r="AB119" s="280"/>
      <c r="AC119" s="279"/>
      <c r="AD119" s="278"/>
      <c r="AE119" s="277"/>
      <c r="AF119" s="276"/>
      <c r="AG119" s="275"/>
      <c r="AH119" s="274"/>
      <c r="AI119" s="273"/>
      <c r="AJ119" s="272"/>
      <c r="AK119" s="271"/>
      <c r="AL119" s="270"/>
      <c r="AM119" s="269"/>
      <c r="AN119" s="268"/>
      <c r="AO119" s="267"/>
      <c r="AP119" s="266"/>
      <c r="AQ119" s="265"/>
      <c r="AS119" s="2"/>
      <c r="AT119" s="294">
        <v>91</v>
      </c>
      <c r="AU119" s="290"/>
      <c r="AV119" s="289" t="str">
        <f t="shared" si="35"/>
        <v/>
      </c>
      <c r="AW119" s="288" t="str" cm="1">
        <f t="array" ref="AW119">IF(BD119="","",IFERROR(_xlfn.TEXTJOIN(" • ",TRUE,_xlfn.UNIQUE(_xlfn._xlws.FILTER("⚠ "&amp;BK29:BK489,(BI29:BI489&lt;&gt;"")*ISNUMBER(SEARCH(" "&amp;BI29:BI489&amp;" "," "&amp;BD119&amp;" "))))),""))</f>
        <v/>
      </c>
      <c r="AX119" s="287" t="str">
        <f t="shared" si="42"/>
        <v>triticale</v>
      </c>
      <c r="AY119" s="287" t="str">
        <f t="shared" si="43"/>
        <v>⚠ Gluten</v>
      </c>
      <c r="AZ119" s="287" t="str">
        <f t="shared" si="44"/>
        <v/>
      </c>
      <c r="BA119" s="287" t="str">
        <f t="shared" si="36"/>
        <v/>
      </c>
      <c r="BB119" s="287" t="str">
        <f t="shared" si="37"/>
        <v/>
      </c>
      <c r="BC119" s="287" t="str">
        <f t="shared" si="45"/>
        <v/>
      </c>
      <c r="BD119" s="287" t="str">
        <f t="shared" si="38"/>
        <v/>
      </c>
      <c r="BE119" s="287" t="str">
        <f t="shared" si="46"/>
        <v>triticale</v>
      </c>
      <c r="BF119" s="287" t="str">
        <f t="shared" si="39"/>
        <v>triticale</v>
      </c>
      <c r="BG119" s="287" t="str">
        <f t="shared" si="40"/>
        <v>triticale</v>
      </c>
      <c r="BH119" s="293" t="s">
        <v>438</v>
      </c>
      <c r="BI119" s="285" t="str">
        <f t="shared" si="41"/>
        <v>triticale</v>
      </c>
      <c r="BJ119" s="284" t="s">
        <v>291</v>
      </c>
      <c r="BK119" s="292" t="s">
        <v>433</v>
      </c>
      <c r="BL119" s="303" t="s">
        <v>432</v>
      </c>
      <c r="BT119" s="35"/>
      <c r="BU119" s="35"/>
      <c r="BV119" s="35"/>
      <c r="BW119" s="35"/>
      <c r="BX119" s="35"/>
      <c r="BY119" s="3">
        <v>1</v>
      </c>
    </row>
    <row r="120" spans="2:77" ht="21" customHeight="1">
      <c r="B120" s="119" t="s">
        <v>201</v>
      </c>
      <c r="C120" s="63"/>
      <c r="D120" s="63"/>
      <c r="E120" s="63"/>
      <c r="F120" s="63"/>
      <c r="G120" s="63"/>
      <c r="H120" s="63"/>
      <c r="J120" s="910"/>
      <c r="K120" s="55" t="str">
        <f>IF(UPPER(TRIM(K45))="X",K124,K118)</f>
        <v/>
      </c>
      <c r="L120" s="49" t="str" cm="1">
        <f t="array" ref="L120">IF(ROW()=ROW(L117),K120,INDEX(M117:M130,ROW()-ROW(L117)))</f>
        <v/>
      </c>
      <c r="M120" s="89" t="str">
        <f>IF(OR(L120="",K119="",K119&lt;=0,N120=""),"",TRIM(MID(L120,LEN(N120)+1+IF(MID(L120,LEN(N120)+1,1)=" ",1,0),99999)))</f>
        <v/>
      </c>
      <c r="N120" s="49" t="str">
        <f>IF(OR(O120="",O120=0,O120="0"),"",IF(LEN(O120)&lt;=K119,O120,IF(LEN(SUBSTITUTE(P120," ",""))=K119+1,LEFT(O120,K119),LEFT(O120,FIND("§",SUBSTITUTE(P120," ","§",LEN(P120)-LEN(SUBSTITUTE(P120," ",""))))-1))))</f>
        <v/>
      </c>
      <c r="O120" s="49" t="str">
        <f t="shared" si="47"/>
        <v/>
      </c>
      <c r="P120" s="49" t="str">
        <f>IF(OR(O120="",O120=0,O120="0"),"",LEFT(O120,K119+1))</f>
        <v/>
      </c>
      <c r="Q120" s="49"/>
      <c r="R120" s="107"/>
      <c r="S120" s="90" t="str">
        <f>IF(LEN(TRIM(T120))&gt;0,MAX(S46:S119)+1,"")</f>
        <v/>
      </c>
      <c r="T120" s="234"/>
      <c r="U120" s="107"/>
      <c r="V120" s="107"/>
      <c r="X120" s="224"/>
      <c r="Y120" s="281"/>
      <c r="Z120" s="282"/>
      <c r="AA120" s="281"/>
      <c r="AB120" s="280"/>
      <c r="AC120" s="279"/>
      <c r="AD120" s="278"/>
      <c r="AE120" s="277"/>
      <c r="AF120" s="276"/>
      <c r="AG120" s="275"/>
      <c r="AH120" s="274"/>
      <c r="AI120" s="273"/>
      <c r="AJ120" s="272"/>
      <c r="AK120" s="271"/>
      <c r="AL120" s="270"/>
      <c r="AM120" s="269"/>
      <c r="AN120" s="268"/>
      <c r="AO120" s="267"/>
      <c r="AP120" s="266"/>
      <c r="AQ120" s="265"/>
      <c r="AS120" s="2"/>
      <c r="AT120" s="294">
        <v>92</v>
      </c>
      <c r="AU120" s="290"/>
      <c r="AV120" s="289" t="str">
        <f t="shared" si="35"/>
        <v/>
      </c>
      <c r="AW120" s="288" t="str" cm="1">
        <f t="array" ref="AW120">IF(BD120="","",IFERROR(_xlfn.TEXTJOIN(" • ",TRUE,_xlfn.UNIQUE(_xlfn._xlws.FILTER("⚠ "&amp;BK29:BK489,(BI29:BI489&lt;&gt;"")*ISNUMBER(SEARCH(" "&amp;BI29:BI489&amp;" "," "&amp;BD120&amp;" "))))),""))</f>
        <v/>
      </c>
      <c r="AX120" s="287" t="str">
        <f t="shared" si="42"/>
        <v>wheat</v>
      </c>
      <c r="AY120" s="287" t="str">
        <f t="shared" si="43"/>
        <v>⚠ Gluten</v>
      </c>
      <c r="AZ120" s="287" t="str">
        <f t="shared" si="44"/>
        <v/>
      </c>
      <c r="BA120" s="287" t="str">
        <f t="shared" si="36"/>
        <v/>
      </c>
      <c r="BB120" s="287" t="str">
        <f t="shared" si="37"/>
        <v/>
      </c>
      <c r="BC120" s="287" t="str">
        <f t="shared" si="45"/>
        <v/>
      </c>
      <c r="BD120" s="287" t="str">
        <f t="shared" si="38"/>
        <v/>
      </c>
      <c r="BE120" s="287" t="str">
        <f t="shared" si="46"/>
        <v>wheat</v>
      </c>
      <c r="BF120" s="287" t="str">
        <f t="shared" si="39"/>
        <v>wheat</v>
      </c>
      <c r="BG120" s="287" t="str">
        <f t="shared" si="40"/>
        <v>wheat</v>
      </c>
      <c r="BH120" s="293" t="s">
        <v>437</v>
      </c>
      <c r="BI120" s="285" t="str">
        <f t="shared" si="41"/>
        <v>wheat</v>
      </c>
      <c r="BJ120" s="284" t="s">
        <v>291</v>
      </c>
      <c r="BK120" s="292" t="s">
        <v>433</v>
      </c>
      <c r="BL120" s="303" t="s">
        <v>432</v>
      </c>
      <c r="BT120" s="35"/>
      <c r="BU120" s="35"/>
      <c r="BV120" s="35"/>
      <c r="BW120" s="35"/>
      <c r="BX120" s="35"/>
      <c r="BY120" s="3">
        <v>1</v>
      </c>
    </row>
    <row r="121" spans="2:77" ht="21" customHeight="1">
      <c r="B121" s="119" t="s">
        <v>202</v>
      </c>
      <c r="C121" s="63"/>
      <c r="D121" s="63"/>
      <c r="E121" s="63"/>
      <c r="F121" s="63"/>
      <c r="G121" s="63"/>
      <c r="H121" s="63"/>
      <c r="J121" s="910"/>
      <c r="K121" s="94" t="str">
        <f>TRIM(SUBSTITUTE(SUBSTITUTE(SUBSTITUTE(SUBSTITUTE(SUBSTITUTE(SUBSTITUTE(SUBSTITUTE(SUBSTITUTE(SUBSTITUTE(SUBSTITUTE(K118,","," "),";"," "),":"," "),"!"," "),"?"," "),"…"," "),"»"," "),"«"," "),"/"," "),"."," "))</f>
        <v/>
      </c>
      <c r="L121" s="49" t="str" cm="1">
        <f t="array" ref="L121">IF(ROW()=ROW(L117),K120,INDEX(M117:M130,ROW()-ROW(L117)))</f>
        <v/>
      </c>
      <c r="M121" s="89" t="str">
        <f>IF(OR(L121="",K119="",K119&lt;=0,N121=""),"",TRIM(MID(L121,LEN(N121)+1+IF(MID(L121,LEN(N121)+1,1)=" ",1,0),99999)))</f>
        <v/>
      </c>
      <c r="N121" s="49" t="str">
        <f>IF(OR(O121="",O121=0,O121="0"),"",IF(LEN(O121)&lt;=K119,O121,IF(LEN(SUBSTITUTE(P121," ",""))=K119+1,LEFT(O121,K119),LEFT(O121,FIND("§",SUBSTITUTE(P121," ","§",LEN(P121)-LEN(SUBSTITUTE(P121," ",""))))-1))))</f>
        <v/>
      </c>
      <c r="O121" s="49" t="str">
        <f t="shared" si="47"/>
        <v/>
      </c>
      <c r="P121" s="49" t="str">
        <f>IF(OR(O121="",O121=0,O121="0"),"",LEFT(O121,K119+1))</f>
        <v/>
      </c>
      <c r="Q121" s="49"/>
      <c r="R121" s="107"/>
      <c r="S121" s="90" t="str">
        <f>IF(LEN(TRIM(T121))&gt;0,MAX(S46:S120)+1,"")</f>
        <v/>
      </c>
      <c r="T121" s="234"/>
      <c r="U121" s="107"/>
      <c r="V121" s="107"/>
      <c r="X121" s="224"/>
      <c r="Y121" s="281"/>
      <c r="Z121" s="282"/>
      <c r="AA121" s="281"/>
      <c r="AB121" s="280"/>
      <c r="AC121" s="279"/>
      <c r="AD121" s="278"/>
      <c r="AE121" s="277"/>
      <c r="AF121" s="276"/>
      <c r="AG121" s="275"/>
      <c r="AH121" s="274"/>
      <c r="AI121" s="273"/>
      <c r="AJ121" s="272"/>
      <c r="AK121" s="271"/>
      <c r="AL121" s="270"/>
      <c r="AM121" s="269"/>
      <c r="AN121" s="268"/>
      <c r="AO121" s="267"/>
      <c r="AP121" s="266"/>
      <c r="AQ121" s="265"/>
      <c r="AS121" s="2"/>
      <c r="AT121" s="294">
        <v>93</v>
      </c>
      <c r="AU121" s="290"/>
      <c r="AV121" s="289" t="str">
        <f t="shared" si="35"/>
        <v/>
      </c>
      <c r="AW121" s="288" t="str" cm="1">
        <f t="array" ref="AW121">IF(BD121="","",IFERROR(_xlfn.TEXTJOIN(" • ",TRUE,_xlfn.UNIQUE(_xlfn._xlws.FILTER("⚠ "&amp;BK29:BK489,(BI29:BI489&lt;&gt;"")*ISNUMBER(SEARCH(" "&amp;BI29:BI489&amp;" "," "&amp;BD121&amp;" "))))),""))</f>
        <v/>
      </c>
      <c r="AX121" s="287" t="str">
        <f t="shared" si="42"/>
        <v>wrap</v>
      </c>
      <c r="AY121" s="287" t="str">
        <f t="shared" si="43"/>
        <v>⚠ Gluten</v>
      </c>
      <c r="AZ121" s="287" t="str">
        <f t="shared" si="44"/>
        <v/>
      </c>
      <c r="BA121" s="287" t="str">
        <f t="shared" si="36"/>
        <v/>
      </c>
      <c r="BB121" s="287" t="str">
        <f t="shared" si="37"/>
        <v/>
      </c>
      <c r="BC121" s="287" t="str">
        <f t="shared" si="45"/>
        <v/>
      </c>
      <c r="BD121" s="287" t="str">
        <f t="shared" si="38"/>
        <v/>
      </c>
      <c r="BE121" s="287" t="str">
        <f t="shared" si="46"/>
        <v>wrap</v>
      </c>
      <c r="BF121" s="287" t="str">
        <f t="shared" si="39"/>
        <v>wrap</v>
      </c>
      <c r="BG121" s="287" t="str">
        <f t="shared" si="40"/>
        <v>wrap</v>
      </c>
      <c r="BH121" s="293" t="s">
        <v>436</v>
      </c>
      <c r="BI121" s="285" t="str">
        <f t="shared" si="41"/>
        <v>wrap</v>
      </c>
      <c r="BJ121" s="284" t="s">
        <v>291</v>
      </c>
      <c r="BK121" s="292" t="s">
        <v>433</v>
      </c>
      <c r="BL121" s="303" t="s">
        <v>432</v>
      </c>
      <c r="BT121" s="35"/>
      <c r="BU121" s="35"/>
      <c r="BV121" s="35"/>
      <c r="BW121" s="35"/>
      <c r="BX121" s="35"/>
      <c r="BY121" s="3">
        <v>1</v>
      </c>
    </row>
    <row r="122" spans="2:77" ht="21" customHeight="1">
      <c r="B122" s="119" t="s">
        <v>203</v>
      </c>
      <c r="C122" s="63"/>
      <c r="D122" s="63"/>
      <c r="E122" s="63"/>
      <c r="F122" s="63"/>
      <c r="G122" s="63"/>
      <c r="H122" s="63"/>
      <c r="J122" s="910"/>
      <c r="K122" s="49" t="str">
        <f>TRIM(SUBSTITUTE(SUBSTITUTE(SUBSTITUTE(SUBSTITUTE(SUBSTITUTE(SUBSTITUTE(SUBSTITUTE(SUBSTITUTE(K121,"("," "),")"," "),CHAR(34)," "),"-"," "),"_"," "),"&lt;"," "),"&gt;"," "),"="," "))</f>
        <v/>
      </c>
      <c r="L122" s="49" t="str" cm="1">
        <f t="array" ref="L122">IF(ROW()=ROW(L117),K120,INDEX(M117:M130,ROW()-ROW(L117)))</f>
        <v/>
      </c>
      <c r="M122" s="89" t="str">
        <f>IF(OR(L122="",K119="",K119&lt;=0,N122=""),"",TRIM(MID(L122,LEN(N122)+1+IF(MID(L122,LEN(N122)+1,1)=" ",1,0),99999)))</f>
        <v/>
      </c>
      <c r="N122" s="49" t="str">
        <f>IF(OR(O122="",O122=0,O122="0"),"",IF(LEN(O122)&lt;=K119,O122,IF(LEN(SUBSTITUTE(P122," ",""))=K119+1,LEFT(O122,K119),LEFT(O122,FIND("§",SUBSTITUTE(P122," ","§",LEN(P122)-LEN(SUBSTITUTE(P122," ",""))))-1))))</f>
        <v/>
      </c>
      <c r="O122" s="49" t="str">
        <f t="shared" si="47"/>
        <v/>
      </c>
      <c r="P122" s="49" t="str">
        <f>IF(OR(O122="",O122=0,O122="0"),"",LEFT(O122,K119+1))</f>
        <v/>
      </c>
      <c r="Q122" s="49"/>
      <c r="R122" s="107"/>
      <c r="S122" s="90" t="str">
        <f>IF(LEN(TRIM(T122))&gt;0,MAX(S46:S121)+1,"")</f>
        <v/>
      </c>
      <c r="T122" s="234"/>
      <c r="U122" s="107"/>
      <c r="V122" s="107"/>
      <c r="X122" s="224"/>
      <c r="Y122" s="281"/>
      <c r="Z122" s="282"/>
      <c r="AA122" s="281"/>
      <c r="AB122" s="280"/>
      <c r="AC122" s="279"/>
      <c r="AD122" s="278"/>
      <c r="AE122" s="277"/>
      <c r="AF122" s="276"/>
      <c r="AG122" s="275"/>
      <c r="AH122" s="274"/>
      <c r="AI122" s="273"/>
      <c r="AJ122" s="272"/>
      <c r="AK122" s="271"/>
      <c r="AL122" s="270"/>
      <c r="AM122" s="269"/>
      <c r="AN122" s="268"/>
      <c r="AO122" s="267"/>
      <c r="AP122" s="266"/>
      <c r="AQ122" s="265"/>
      <c r="AS122" s="2"/>
      <c r="AT122" s="294">
        <v>94</v>
      </c>
      <c r="AU122" s="290"/>
      <c r="AV122" s="289" t="str">
        <f t="shared" si="35"/>
        <v/>
      </c>
      <c r="AW122" s="288" t="str" cm="1">
        <f t="array" ref="AW122">IF(BD122="","",IFERROR(_xlfn.TEXTJOIN(" • ",TRUE,_xlfn.UNIQUE(_xlfn._xlws.FILTER("⚠ "&amp;BK29:BK489,(BI29:BI489&lt;&gt;"")*ISNUMBER(SEARCH(" "&amp;BI29:BI489&amp;" "," "&amp;BD122&amp;" "))))),""))</f>
        <v/>
      </c>
      <c r="AX122" s="287" t="str">
        <f t="shared" si="42"/>
        <v>croutons</v>
      </c>
      <c r="AY122" s="287" t="str">
        <f t="shared" si="43"/>
        <v>⚠ Gluten</v>
      </c>
      <c r="AZ122" s="287" t="str">
        <f t="shared" si="44"/>
        <v/>
      </c>
      <c r="BA122" s="287" t="str">
        <f t="shared" si="36"/>
        <v/>
      </c>
      <c r="BB122" s="287" t="str">
        <f t="shared" si="37"/>
        <v/>
      </c>
      <c r="BC122" s="287" t="str">
        <f t="shared" si="45"/>
        <v/>
      </c>
      <c r="BD122" s="287" t="str">
        <f t="shared" si="38"/>
        <v/>
      </c>
      <c r="BE122" s="287" t="str">
        <f t="shared" si="46"/>
        <v>croutons</v>
      </c>
      <c r="BF122" s="287" t="str">
        <f t="shared" si="39"/>
        <v>croutons</v>
      </c>
      <c r="BG122" s="287" t="str">
        <f t="shared" si="40"/>
        <v>croutons</v>
      </c>
      <c r="BH122" s="293" t="s">
        <v>435</v>
      </c>
      <c r="BI122" s="285" t="str">
        <f t="shared" si="41"/>
        <v>croutons</v>
      </c>
      <c r="BJ122" s="284" t="s">
        <v>291</v>
      </c>
      <c r="BK122" s="292" t="s">
        <v>433</v>
      </c>
      <c r="BL122" s="303" t="s">
        <v>432</v>
      </c>
      <c r="BT122" s="35"/>
      <c r="BU122" s="35"/>
      <c r="BV122" s="35"/>
      <c r="BW122" s="35"/>
      <c r="BX122" s="35"/>
      <c r="BY122" s="3">
        <v>1</v>
      </c>
    </row>
    <row r="123" spans="2:77" ht="21" customHeight="1">
      <c r="B123" s="119" t="s">
        <v>204</v>
      </c>
      <c r="C123" s="63"/>
      <c r="D123" s="63"/>
      <c r="E123" s="63"/>
      <c r="F123" s="63"/>
      <c r="G123" s="63"/>
      <c r="H123" s="63"/>
      <c r="J123" s="910"/>
      <c r="K123" s="55" t="str">
        <f>TRIM(SUBSTITUTE(SUBSTITUTE(SUBSTITUTE(SUBSTITUTE(K122,"►"," "),"▼"," "),"▲"," "),"◄"," "))</f>
        <v/>
      </c>
      <c r="L123" s="49" t="str" cm="1">
        <f t="array" ref="L123">IF(ROW()=ROW(L117),K120,INDEX(M117:M130,ROW()-ROW(L117)))</f>
        <v/>
      </c>
      <c r="M123" s="89" t="str">
        <f>IF(OR(L123="",K119="",K119&lt;=0,N123=""),"",TRIM(MID(L123,LEN(N123)+1+IF(MID(L123,LEN(N123)+1,1)=" ",1,0),99999)))</f>
        <v/>
      </c>
      <c r="N123" s="49" t="str">
        <f>IF(OR(O123="",O123=0,O123="0"),"",IF(LEN(O123)&lt;=K119,O123,IF(LEN(SUBSTITUTE(P123," ",""))=K119+1,LEFT(O123,K119),LEFT(O123,FIND("§",SUBSTITUTE(P123," ","§",LEN(P123)-LEN(SUBSTITUTE(P123," ",""))))-1))))</f>
        <v/>
      </c>
      <c r="O123" s="49" t="str">
        <f t="shared" si="47"/>
        <v/>
      </c>
      <c r="P123" s="49" t="str">
        <f>IF(OR(O123="",O123=0,O123="0"),"",LEFT(O123,K119+1))</f>
        <v/>
      </c>
      <c r="Q123" s="49"/>
      <c r="R123" s="107"/>
      <c r="S123" s="90" t="str">
        <f>IF(LEN(TRIM(T123))&gt;0,MAX(S46:S122)+1,"")</f>
        <v/>
      </c>
      <c r="T123" s="234"/>
      <c r="U123" s="107"/>
      <c r="V123" s="107"/>
      <c r="X123" s="224"/>
      <c r="Y123" s="281"/>
      <c r="Z123" s="282"/>
      <c r="AA123" s="281"/>
      <c r="AB123" s="280"/>
      <c r="AC123" s="279"/>
      <c r="AD123" s="278"/>
      <c r="AE123" s="277"/>
      <c r="AF123" s="276"/>
      <c r="AG123" s="275"/>
      <c r="AH123" s="274"/>
      <c r="AI123" s="273"/>
      <c r="AJ123" s="272"/>
      <c r="AK123" s="271"/>
      <c r="AL123" s="270"/>
      <c r="AM123" s="269"/>
      <c r="AN123" s="268"/>
      <c r="AO123" s="267"/>
      <c r="AP123" s="266"/>
      <c r="AQ123" s="265"/>
      <c r="AS123" s="2"/>
      <c r="AT123" s="294">
        <v>95</v>
      </c>
      <c r="AU123" s="290"/>
      <c r="AV123" s="289" t="str">
        <f t="shared" si="35"/>
        <v/>
      </c>
      <c r="AW123" s="288" t="str" cm="1">
        <f t="array" ref="AW123">IF(BD123="","",IFERROR(_xlfn.TEXTJOIN(" • ",TRUE,_xlfn.UNIQUE(_xlfn._xlws.FILTER("⚠ "&amp;BK29:BK489,(BI29:BI489&lt;&gt;"")*ISNUMBER(SEARCH(" "&amp;BI29:BI489&amp;" "," "&amp;BD123&amp;" "))))),""))</f>
        <v/>
      </c>
      <c r="AX123" s="287" t="str">
        <f t="shared" si="42"/>
        <v>croutons</v>
      </c>
      <c r="AY123" s="287" t="str">
        <f t="shared" si="43"/>
        <v>⚠ Gluten</v>
      </c>
      <c r="AZ123" s="287" t="str">
        <f t="shared" si="44"/>
        <v/>
      </c>
      <c r="BA123" s="287" t="str">
        <f t="shared" si="36"/>
        <v/>
      </c>
      <c r="BB123" s="287" t="str">
        <f t="shared" si="37"/>
        <v/>
      </c>
      <c r="BC123" s="287" t="str">
        <f t="shared" si="45"/>
        <v/>
      </c>
      <c r="BD123" s="287" t="str">
        <f t="shared" si="38"/>
        <v/>
      </c>
      <c r="BE123" s="287" t="str">
        <f t="shared" si="46"/>
        <v>croûtons</v>
      </c>
      <c r="BF123" s="287" t="str">
        <f t="shared" si="39"/>
        <v>croûtons</v>
      </c>
      <c r="BG123" s="287" t="str">
        <f t="shared" si="40"/>
        <v>croutons</v>
      </c>
      <c r="BH123" s="293" t="s">
        <v>434</v>
      </c>
      <c r="BI123" s="285" t="str">
        <f t="shared" si="41"/>
        <v>croûtons</v>
      </c>
      <c r="BJ123" s="284" t="s">
        <v>291</v>
      </c>
      <c r="BK123" s="292" t="s">
        <v>433</v>
      </c>
      <c r="BL123" s="303" t="s">
        <v>432</v>
      </c>
      <c r="BT123" s="35"/>
      <c r="BU123" s="35"/>
      <c r="BV123" s="35"/>
      <c r="BW123" s="35"/>
      <c r="BX123" s="35"/>
      <c r="BY123" s="3">
        <v>1</v>
      </c>
    </row>
    <row r="124" spans="2:77" ht="21" customHeight="1">
      <c r="B124" s="63"/>
      <c r="C124" s="63"/>
      <c r="D124" s="63"/>
      <c r="E124" s="63"/>
      <c r="F124" s="63"/>
      <c r="G124" s="63"/>
      <c r="H124" s="63"/>
      <c r="J124" s="910"/>
      <c r="K124" s="55" t="str">
        <f>TRIM(SUBSTITUTE(SUBSTITUTE(K123,"“"," "),"”"," "))</f>
        <v/>
      </c>
      <c r="L124" s="49" t="str" cm="1">
        <f t="array" ref="L124">IF(ROW()=ROW(L117),K120,INDEX(M117:M130,ROW()-ROW(L117)))</f>
        <v/>
      </c>
      <c r="M124" s="89" t="str">
        <f>IF(OR(L124="",K119="",K119&lt;=0,N124=""),"",TRIM(MID(L124,LEN(N124)+1+IF(MID(L124,LEN(N124)+1,1)=" ",1,0),99999)))</f>
        <v/>
      </c>
      <c r="N124" s="49" t="str">
        <f>IF(OR(O124="",O124=0,O124="0"),"",IF(LEN(O124)&lt;=K119,O124,IF(LEN(SUBSTITUTE(P124," ",""))=K119+1,LEFT(O124,K119),LEFT(O124,FIND("§",SUBSTITUTE(P124," ","§",LEN(P124)-LEN(SUBSTITUTE(P124," ",""))))-1))))</f>
        <v/>
      </c>
      <c r="O124" s="49" t="str">
        <f t="shared" si="47"/>
        <v/>
      </c>
      <c r="P124" s="49" t="str">
        <f>IF(OR(O124="",O124=0,O124="0"),"",LEFT(O124,K119+1))</f>
        <v/>
      </c>
      <c r="Q124" s="49"/>
      <c r="R124" s="107"/>
      <c r="S124" s="90" t="str">
        <f>IF(LEN(TRIM(T124))&gt;0,MAX(S46:S123)+1,"")</f>
        <v/>
      </c>
      <c r="T124" s="234"/>
      <c r="U124" s="107"/>
      <c r="V124" s="107"/>
      <c r="X124" s="224"/>
      <c r="Y124" s="281"/>
      <c r="Z124" s="282"/>
      <c r="AA124" s="281"/>
      <c r="AB124" s="280"/>
      <c r="AC124" s="279"/>
      <c r="AD124" s="278"/>
      <c r="AE124" s="277"/>
      <c r="AF124" s="276"/>
      <c r="AG124" s="275"/>
      <c r="AH124" s="274"/>
      <c r="AI124" s="273"/>
      <c r="AJ124" s="272"/>
      <c r="AK124" s="271"/>
      <c r="AL124" s="270"/>
      <c r="AM124" s="269"/>
      <c r="AN124" s="268"/>
      <c r="AO124" s="267"/>
      <c r="AP124" s="266"/>
      <c r="AQ124" s="265"/>
      <c r="AS124" s="2"/>
      <c r="AT124" s="294">
        <v>96</v>
      </c>
      <c r="AU124" s="290"/>
      <c r="AV124" s="289" t="str">
        <f t="shared" si="35"/>
        <v/>
      </c>
      <c r="AW124" s="288" t="str" cm="1">
        <f t="array" ref="AW124">IF(BD124="","",IFERROR(_xlfn.TEXTJOIN(" • ",TRUE,_xlfn.UNIQUE(_xlfn._xlws.FILTER("⚠ "&amp;BK29:BK489,(BI29:BI489&lt;&gt;"")*ISNUMBER(SEARCH(" "&amp;BI29:BI489&amp;" "," "&amp;BD124&amp;" "))))),""))</f>
        <v/>
      </c>
      <c r="AX124" s="287" t="str">
        <f t="shared" si="42"/>
        <v>babeurre</v>
      </c>
      <c r="AY124" s="287" t="str">
        <f t="shared" si="43"/>
        <v>⚠ Lait</v>
      </c>
      <c r="AZ124" s="287" t="str">
        <f t="shared" si="44"/>
        <v/>
      </c>
      <c r="BA124" s="287" t="str">
        <f t="shared" si="36"/>
        <v/>
      </c>
      <c r="BB124" s="287" t="str">
        <f t="shared" si="37"/>
        <v/>
      </c>
      <c r="BC124" s="287" t="str">
        <f t="shared" si="45"/>
        <v/>
      </c>
      <c r="BD124" s="287" t="str">
        <f t="shared" si="38"/>
        <v/>
      </c>
      <c r="BE124" s="287" t="str">
        <f t="shared" si="46"/>
        <v>babeurre</v>
      </c>
      <c r="BF124" s="287" t="str">
        <f t="shared" si="39"/>
        <v>babeurre</v>
      </c>
      <c r="BG124" s="287" t="str">
        <f t="shared" si="40"/>
        <v>babeurre</v>
      </c>
      <c r="BH124" s="293" t="s">
        <v>431</v>
      </c>
      <c r="BI124" s="285" t="str">
        <f t="shared" si="41"/>
        <v>babeurre</v>
      </c>
      <c r="BJ124" s="284" t="s">
        <v>291</v>
      </c>
      <c r="BK124" s="292" t="s">
        <v>411</v>
      </c>
      <c r="BL124" s="302" t="s">
        <v>410</v>
      </c>
      <c r="BT124" s="35"/>
      <c r="BU124" s="35"/>
      <c r="BV124" s="35"/>
      <c r="BW124" s="35"/>
      <c r="BX124" s="35"/>
      <c r="BY124" s="3">
        <v>1</v>
      </c>
    </row>
    <row r="125" spans="2:77" ht="21" customHeight="1">
      <c r="B125" s="121" t="s">
        <v>205</v>
      </c>
      <c r="C125" s="63"/>
      <c r="D125" s="63"/>
      <c r="E125" s="63"/>
      <c r="F125" s="63"/>
      <c r="G125" s="63"/>
      <c r="H125" s="63"/>
      <c r="J125" s="910"/>
      <c r="K125" s="55"/>
      <c r="L125" s="49" t="str" cm="1">
        <f t="array" ref="L125">IF(ROW()=ROW(L117),K120,INDEX(M117:M130,ROW()-ROW(L117)))</f>
        <v/>
      </c>
      <c r="M125" s="89" t="str">
        <f>IF(OR(L125="",K119="",K119&lt;=0,N125=""),"",TRIM(MID(L125,LEN(N125)+1+IF(MID(L125,LEN(N125)+1,1)=" ",1,0),99999)))</f>
        <v/>
      </c>
      <c r="N125" s="49" t="str">
        <f>IF(OR(O125="",O125=0,O125="0"),"",IF(LEN(O125)&lt;=K119,O125,IF(LEN(SUBSTITUTE(P125," ",""))=K119+1,LEFT(O125,K119),LEFT(O125,FIND("§",SUBSTITUTE(P125," ","§",LEN(P125)-LEN(SUBSTITUTE(P125," ",""))))-1))))</f>
        <v/>
      </c>
      <c r="O125" s="49" t="str">
        <f t="shared" si="47"/>
        <v/>
      </c>
      <c r="P125" s="49" t="str">
        <f>IF(OR(O125="",O125=0,O125="0"),"",LEFT(O125,K119+1))</f>
        <v/>
      </c>
      <c r="Q125" s="49"/>
      <c r="R125" s="107"/>
      <c r="S125" s="90" t="str">
        <f>IF(LEN(TRIM(T125))&gt;0,MAX(S46:S124)+1,"")</f>
        <v/>
      </c>
      <c r="T125" s="234"/>
      <c r="U125" s="107"/>
      <c r="V125" s="107"/>
      <c r="X125" s="224"/>
      <c r="Y125" s="281"/>
      <c r="Z125" s="282"/>
      <c r="AA125" s="281"/>
      <c r="AB125" s="280"/>
      <c r="AC125" s="279"/>
      <c r="AD125" s="278"/>
      <c r="AE125" s="277"/>
      <c r="AF125" s="276"/>
      <c r="AG125" s="275"/>
      <c r="AH125" s="274"/>
      <c r="AI125" s="273"/>
      <c r="AJ125" s="272"/>
      <c r="AK125" s="271"/>
      <c r="AL125" s="270"/>
      <c r="AM125" s="269"/>
      <c r="AN125" s="268"/>
      <c r="AO125" s="267"/>
      <c r="AP125" s="266"/>
      <c r="AQ125" s="265"/>
      <c r="AS125" s="2"/>
      <c r="AT125" s="294">
        <v>97</v>
      </c>
      <c r="AU125" s="290"/>
      <c r="AV125" s="289" t="str">
        <f t="shared" si="35"/>
        <v/>
      </c>
      <c r="AW125" s="288" t="str" cm="1">
        <f t="array" ref="AW125">IF(BD125="","",IFERROR(_xlfn.TEXTJOIN(" • ",TRUE,_xlfn.UNIQUE(_xlfn._xlws.FILTER("⚠ "&amp;BK29:BK489,(BI29:BI489&lt;&gt;"")*ISNUMBER(SEARCH(" "&amp;BI29:BI489&amp;" "," "&amp;BD125&amp;" "))))),""))</f>
        <v/>
      </c>
      <c r="AX125" s="287" t="str">
        <f t="shared" si="42"/>
        <v>beurre</v>
      </c>
      <c r="AY125" s="287" t="str">
        <f t="shared" si="43"/>
        <v>⚠ Lait</v>
      </c>
      <c r="AZ125" s="287" t="str">
        <f t="shared" si="44"/>
        <v/>
      </c>
      <c r="BA125" s="287" t="str">
        <f t="shared" si="36"/>
        <v/>
      </c>
      <c r="BB125" s="287" t="str">
        <f t="shared" si="37"/>
        <v/>
      </c>
      <c r="BC125" s="287" t="str">
        <f t="shared" si="45"/>
        <v/>
      </c>
      <c r="BD125" s="287" t="str">
        <f t="shared" si="38"/>
        <v/>
      </c>
      <c r="BE125" s="287" t="str">
        <f t="shared" si="46"/>
        <v>beurre</v>
      </c>
      <c r="BF125" s="287" t="str">
        <f t="shared" si="39"/>
        <v>beurre</v>
      </c>
      <c r="BG125" s="287" t="str">
        <f t="shared" si="40"/>
        <v>beurre</v>
      </c>
      <c r="BH125" s="293" t="s">
        <v>430</v>
      </c>
      <c r="BI125" s="285" t="str">
        <f t="shared" si="41"/>
        <v>beurre</v>
      </c>
      <c r="BJ125" s="284" t="s">
        <v>291</v>
      </c>
      <c r="BK125" s="292" t="s">
        <v>411</v>
      </c>
      <c r="BL125" s="302" t="s">
        <v>410</v>
      </c>
      <c r="BT125" s="35"/>
      <c r="BU125" s="35"/>
      <c r="BV125" s="35"/>
      <c r="BW125" s="35"/>
      <c r="BX125" s="35"/>
      <c r="BY125" s="3">
        <v>1</v>
      </c>
    </row>
    <row r="126" spans="2:77" ht="21" customHeight="1">
      <c r="B126" s="121" t="s">
        <v>206</v>
      </c>
      <c r="C126" s="63"/>
      <c r="D126" s="63"/>
      <c r="E126" s="63"/>
      <c r="F126" s="63"/>
      <c r="G126" s="63"/>
      <c r="H126" s="63"/>
      <c r="J126" s="910"/>
      <c r="K126" s="55"/>
      <c r="L126" s="49" t="str" cm="1">
        <f t="array" ref="L126">IF(ROW()=ROW(L117),K120,INDEX(M117:M130,ROW()-ROW(L117)))</f>
        <v/>
      </c>
      <c r="M126" s="89" t="str">
        <f>IF(OR(L126="",K119="",K119&lt;=0,N126=""),"",TRIM(MID(L126,LEN(N126)+1+IF(MID(L126,LEN(N126)+1,1)=" ",1,0),99999)))</f>
        <v/>
      </c>
      <c r="N126" s="49" t="str">
        <f>IF(OR(O126="",O126=0,O126="0"),"",IF(LEN(O126)&lt;=K119,O126,IF(LEN(SUBSTITUTE(P126," ",""))=K119+1,LEFT(O126,K119),LEFT(O126,FIND("§",SUBSTITUTE(P126," ","§",LEN(P126)-LEN(SUBSTITUTE(P126," ",""))))-1))))</f>
        <v/>
      </c>
      <c r="O126" s="49" t="str">
        <f t="shared" si="47"/>
        <v/>
      </c>
      <c r="P126" s="49" t="str">
        <f>IF(OR(O126="",O126=0,O126="0"),"",LEFT(O126,K119+1))</f>
        <v/>
      </c>
      <c r="Q126" s="49"/>
      <c r="R126" s="107"/>
      <c r="S126" s="90" t="str">
        <f>IF(LEN(TRIM(T126))&gt;0,MAX(S46:S125)+1,"")</f>
        <v/>
      </c>
      <c r="T126" s="234"/>
      <c r="U126" s="107"/>
      <c r="V126" s="107"/>
      <c r="X126" s="224"/>
      <c r="Y126" s="281"/>
      <c r="Z126" s="282"/>
      <c r="AA126" s="281"/>
      <c r="AB126" s="280"/>
      <c r="AC126" s="279"/>
      <c r="AD126" s="278"/>
      <c r="AE126" s="277"/>
      <c r="AF126" s="276"/>
      <c r="AG126" s="275"/>
      <c r="AH126" s="274"/>
      <c r="AI126" s="273"/>
      <c r="AJ126" s="272"/>
      <c r="AK126" s="271"/>
      <c r="AL126" s="270"/>
      <c r="AM126" s="269"/>
      <c r="AN126" s="268"/>
      <c r="AO126" s="267"/>
      <c r="AP126" s="266"/>
      <c r="AQ126" s="265"/>
      <c r="AS126" s="2"/>
      <c r="AT126" s="294">
        <v>98</v>
      </c>
      <c r="AU126" s="290"/>
      <c r="AV126" s="289" t="str">
        <f t="shared" si="35"/>
        <v/>
      </c>
      <c r="AW126" s="288" t="str" cm="1">
        <f t="array" ref="AW126">IF(BD126="","",IFERROR(_xlfn.TEXTJOIN(" • ",TRUE,_xlfn.UNIQUE(_xlfn._xlws.FILTER("⚠ "&amp;BK29:BK489,(BI29:BI489&lt;&gt;"")*ISNUMBER(SEARCH(" "&amp;BI29:BI489&amp;" "," "&amp;BD126&amp;" "))))),""))</f>
        <v/>
      </c>
      <c r="AX126" s="287" t="str">
        <f t="shared" si="42"/>
        <v>butter</v>
      </c>
      <c r="AY126" s="287" t="str">
        <f t="shared" si="43"/>
        <v>⚠ Lait</v>
      </c>
      <c r="AZ126" s="287" t="str">
        <f t="shared" si="44"/>
        <v/>
      </c>
      <c r="BA126" s="287" t="str">
        <f t="shared" si="36"/>
        <v/>
      </c>
      <c r="BB126" s="287" t="str">
        <f t="shared" si="37"/>
        <v/>
      </c>
      <c r="BC126" s="287" t="str">
        <f t="shared" si="45"/>
        <v/>
      </c>
      <c r="BD126" s="287" t="str">
        <f t="shared" si="38"/>
        <v/>
      </c>
      <c r="BE126" s="287" t="str">
        <f t="shared" si="46"/>
        <v>butter</v>
      </c>
      <c r="BF126" s="287" t="str">
        <f t="shared" si="39"/>
        <v>butter</v>
      </c>
      <c r="BG126" s="287" t="str">
        <f t="shared" si="40"/>
        <v>butter</v>
      </c>
      <c r="BH126" s="293" t="s">
        <v>429</v>
      </c>
      <c r="BI126" s="285" t="str">
        <f t="shared" si="41"/>
        <v>butter</v>
      </c>
      <c r="BJ126" s="284" t="s">
        <v>291</v>
      </c>
      <c r="BK126" s="292" t="s">
        <v>411</v>
      </c>
      <c r="BL126" s="302" t="s">
        <v>410</v>
      </c>
      <c r="BT126" s="35"/>
      <c r="BU126" s="35"/>
      <c r="BV126" s="35"/>
      <c r="BW126" s="35"/>
      <c r="BX126" s="35"/>
      <c r="BY126" s="3">
        <v>1</v>
      </c>
    </row>
    <row r="127" spans="2:77" ht="21" customHeight="1">
      <c r="B127" s="121" t="s">
        <v>207</v>
      </c>
      <c r="C127" s="63"/>
      <c r="D127" s="63"/>
      <c r="E127" s="63"/>
      <c r="F127" s="63"/>
      <c r="G127" s="63"/>
      <c r="H127" s="63"/>
      <c r="J127" s="910"/>
      <c r="K127" s="55"/>
      <c r="L127" s="49" t="str" cm="1">
        <f t="array" ref="L127">IF(ROW()=ROW(L117),K120,INDEX(M117:M130,ROW()-ROW(L117)))</f>
        <v/>
      </c>
      <c r="M127" s="89" t="str">
        <f>IF(OR(L127="",K119="",K119&lt;=0,N127=""),"",TRIM(MID(L127,LEN(N127)+1+IF(MID(L127,LEN(N127)+1,1)=" ",1,0),99999)))</f>
        <v/>
      </c>
      <c r="N127" s="49" t="str">
        <f>IF(OR(O127="",O127=0,O127="0"),"",IF(LEN(O127)&lt;=K119,O127,IF(LEN(SUBSTITUTE(P127," ",""))=K119+1,LEFT(O127,K119),LEFT(O127,FIND("§",SUBSTITUTE(P127," ","§",LEN(P127)-LEN(SUBSTITUTE(P127," ",""))))-1))))</f>
        <v/>
      </c>
      <c r="O127" s="49" t="str">
        <f t="shared" si="47"/>
        <v/>
      </c>
      <c r="P127" s="49" t="str">
        <f>IF(OR(O127="",O127=0,O127="0"),"",LEFT(O127,K119+1))</f>
        <v/>
      </c>
      <c r="Q127" s="49"/>
      <c r="R127" s="107"/>
      <c r="S127" s="90" t="str">
        <f>IF(LEN(TRIM(T127))&gt;0,MAX(S46:S126)+1,"")</f>
        <v/>
      </c>
      <c r="T127" s="234"/>
      <c r="U127" s="107"/>
      <c r="V127" s="107"/>
      <c r="X127" s="224"/>
      <c r="Y127" s="281"/>
      <c r="Z127" s="282"/>
      <c r="AA127" s="281"/>
      <c r="AB127" s="280"/>
      <c r="AC127" s="279"/>
      <c r="AD127" s="278"/>
      <c r="AE127" s="277"/>
      <c r="AF127" s="276"/>
      <c r="AG127" s="275"/>
      <c r="AH127" s="274"/>
      <c r="AI127" s="273"/>
      <c r="AJ127" s="272"/>
      <c r="AK127" s="271"/>
      <c r="AL127" s="270"/>
      <c r="AM127" s="269"/>
      <c r="AN127" s="268"/>
      <c r="AO127" s="267"/>
      <c r="AP127" s="266"/>
      <c r="AQ127" s="265"/>
      <c r="AS127" s="2"/>
      <c r="AT127" s="294">
        <v>99</v>
      </c>
      <c r="AU127" s="290"/>
      <c r="AV127" s="289" t="str">
        <f t="shared" si="35"/>
        <v/>
      </c>
      <c r="AW127" s="288" t="str" cm="1">
        <f t="array" ref="AW127">IF(BD127="","",IFERROR(_xlfn.TEXTJOIN(" • ",TRUE,_xlfn.UNIQUE(_xlfn._xlws.FILTER("⚠ "&amp;BK29:BK489,(BI29:BI489&lt;&gt;"")*ISNUMBER(SEARCH(" "&amp;BI29:BI489&amp;" "," "&amp;BD127&amp;" "))))),""))</f>
        <v/>
      </c>
      <c r="AX127" s="287" t="str">
        <f t="shared" si="42"/>
        <v>casein</v>
      </c>
      <c r="AY127" s="287" t="str">
        <f t="shared" si="43"/>
        <v>⚠ Lait</v>
      </c>
      <c r="AZ127" s="287" t="str">
        <f t="shared" si="44"/>
        <v/>
      </c>
      <c r="BA127" s="287" t="str">
        <f t="shared" si="36"/>
        <v/>
      </c>
      <c r="BB127" s="287" t="str">
        <f t="shared" si="37"/>
        <v/>
      </c>
      <c r="BC127" s="287" t="str">
        <f t="shared" si="45"/>
        <v/>
      </c>
      <c r="BD127" s="287" t="str">
        <f t="shared" si="38"/>
        <v/>
      </c>
      <c r="BE127" s="287" t="str">
        <f t="shared" si="46"/>
        <v>casein</v>
      </c>
      <c r="BF127" s="287" t="str">
        <f t="shared" si="39"/>
        <v>casein</v>
      </c>
      <c r="BG127" s="287" t="str">
        <f t="shared" si="40"/>
        <v>casein</v>
      </c>
      <c r="BH127" s="293" t="s">
        <v>428</v>
      </c>
      <c r="BI127" s="285" t="str">
        <f t="shared" si="41"/>
        <v>casein</v>
      </c>
      <c r="BJ127" s="284" t="s">
        <v>291</v>
      </c>
      <c r="BK127" s="292" t="s">
        <v>411</v>
      </c>
      <c r="BL127" s="302" t="s">
        <v>410</v>
      </c>
      <c r="BT127" s="35"/>
      <c r="BU127" s="35"/>
      <c r="BV127" s="35"/>
      <c r="BW127" s="35"/>
      <c r="BX127" s="35"/>
      <c r="BY127" s="3">
        <v>1</v>
      </c>
    </row>
    <row r="128" spans="2:77" ht="21" customHeight="1">
      <c r="B128" s="63"/>
      <c r="C128" s="63"/>
      <c r="D128" s="63"/>
      <c r="E128" s="63"/>
      <c r="F128" s="63"/>
      <c r="G128" s="63"/>
      <c r="H128" s="63"/>
      <c r="J128" s="910"/>
      <c r="K128" s="55"/>
      <c r="L128" s="49" t="str" cm="1">
        <f t="array" ref="L128">IF(ROW()=ROW(L117),K120,INDEX(M117:M130,ROW()-ROW(L117)))</f>
        <v/>
      </c>
      <c r="M128" s="89" t="str">
        <f>IF(OR(L128="",K119="",K119&lt;=0,N128=""),"",TRIM(MID(L128,LEN(N128)+1+IF(MID(L128,LEN(N128)+1,1)=" ",1,0),99999)))</f>
        <v/>
      </c>
      <c r="N128" s="49" t="str">
        <f>IF(OR(O128="",O128=0,O128="0"),"",IF(LEN(O128)&lt;=K119,O128,IF(LEN(SUBSTITUTE(P128," ",""))=K119+1,LEFT(O128,K119),LEFT(O128,FIND("§",SUBSTITUTE(P128," ","§",LEN(P128)-LEN(SUBSTITUTE(P128," ",""))))-1))))</f>
        <v/>
      </c>
      <c r="O128" s="49" t="str">
        <f t="shared" si="47"/>
        <v/>
      </c>
      <c r="P128" s="49" t="str">
        <f>IF(OR(O128="",O128=0,O128="0"),"",LEFT(O128,K119+1))</f>
        <v/>
      </c>
      <c r="Q128" s="49"/>
      <c r="R128" s="107"/>
      <c r="S128" s="90" t="str">
        <f>IF(LEN(TRIM(T128))&gt;0,MAX(S46:S127)+1,"")</f>
        <v/>
      </c>
      <c r="T128" s="234"/>
      <c r="U128" s="107"/>
      <c r="V128" s="107"/>
      <c r="X128" s="224"/>
      <c r="Y128" s="281"/>
      <c r="Z128" s="282"/>
      <c r="AA128" s="281"/>
      <c r="AB128" s="280"/>
      <c r="AC128" s="279"/>
      <c r="AD128" s="278"/>
      <c r="AE128" s="277"/>
      <c r="AF128" s="276"/>
      <c r="AG128" s="275"/>
      <c r="AH128" s="274"/>
      <c r="AI128" s="273"/>
      <c r="AJ128" s="272"/>
      <c r="AK128" s="271"/>
      <c r="AL128" s="270"/>
      <c r="AM128" s="269"/>
      <c r="AN128" s="268"/>
      <c r="AO128" s="267"/>
      <c r="AP128" s="266"/>
      <c r="AQ128" s="265"/>
      <c r="AS128" s="2"/>
      <c r="AT128" s="294">
        <v>100</v>
      </c>
      <c r="AU128" s="290"/>
      <c r="AV128" s="289" t="str">
        <f t="shared" si="35"/>
        <v/>
      </c>
      <c r="AW128" s="288" t="str" cm="1">
        <f t="array" ref="AW128">IF(BD128="","",IFERROR(_xlfn.TEXTJOIN(" • ",TRUE,_xlfn.UNIQUE(_xlfn._xlws.FILTER("⚠ "&amp;BK29:BK489,(BI29:BI489&lt;&gt;"")*ISNUMBER(SEARCH(" "&amp;BI29:BI489&amp;" "," "&amp;BD128&amp;" "))))),""))</f>
        <v/>
      </c>
      <c r="AX128" s="287" t="str">
        <f t="shared" si="42"/>
        <v>caseinate</v>
      </c>
      <c r="AY128" s="287" t="str">
        <f t="shared" si="43"/>
        <v>⚠ Lait</v>
      </c>
      <c r="AZ128" s="287" t="str">
        <f t="shared" si="44"/>
        <v/>
      </c>
      <c r="BA128" s="287" t="str">
        <f t="shared" si="36"/>
        <v/>
      </c>
      <c r="BB128" s="287" t="str">
        <f t="shared" si="37"/>
        <v/>
      </c>
      <c r="BC128" s="287" t="str">
        <f t="shared" si="45"/>
        <v/>
      </c>
      <c r="BD128" s="287" t="str">
        <f t="shared" si="38"/>
        <v/>
      </c>
      <c r="BE128" s="287" t="str">
        <f t="shared" si="46"/>
        <v>caseinate</v>
      </c>
      <c r="BF128" s="287" t="str">
        <f t="shared" si="39"/>
        <v>caseinate</v>
      </c>
      <c r="BG128" s="287" t="str">
        <f t="shared" si="40"/>
        <v>caseinate</v>
      </c>
      <c r="BH128" s="293" t="s">
        <v>427</v>
      </c>
      <c r="BI128" s="285" t="str">
        <f t="shared" si="41"/>
        <v>caseinate</v>
      </c>
      <c r="BJ128" s="284" t="s">
        <v>291</v>
      </c>
      <c r="BK128" s="292" t="s">
        <v>411</v>
      </c>
      <c r="BL128" s="302" t="s">
        <v>410</v>
      </c>
      <c r="BT128" s="35"/>
      <c r="BU128" s="35"/>
      <c r="BV128" s="35"/>
      <c r="BW128" s="35"/>
      <c r="BX128" s="35"/>
      <c r="BY128" s="3">
        <v>1</v>
      </c>
    </row>
    <row r="129" spans="2:77" ht="21" customHeight="1">
      <c r="B129" s="121" t="s">
        <v>208</v>
      </c>
      <c r="C129" s="63"/>
      <c r="D129" s="63"/>
      <c r="E129" s="63"/>
      <c r="F129" s="63"/>
      <c r="G129" s="63"/>
      <c r="H129" s="63"/>
      <c r="J129" s="910"/>
      <c r="K129" s="55"/>
      <c r="L129" s="49" t="str" cm="1">
        <f t="array" ref="L129">IF(ROW()=ROW(L117),K120,INDEX(M117:M130,ROW()-ROW(L117)))</f>
        <v/>
      </c>
      <c r="M129" s="89" t="str">
        <f>IF(OR(L129="",K119="",K119&lt;=0,N129=""),"",TRIM(MID(L129,LEN(N129)+1+IF(MID(L129,LEN(N129)+1,1)=" ",1,0),99999)))</f>
        <v/>
      </c>
      <c r="N129" s="49" t="str">
        <f>IF(OR(O129="",O129=0,O129="0"),"",IF(LEN(O129)&lt;=K119,O129,IF(LEN(SUBSTITUTE(P129," ",""))=K119+1,LEFT(O129,K119),LEFT(O129,FIND("§",SUBSTITUTE(P129," ","§",LEN(P129)-LEN(SUBSTITUTE(P129," ",""))))-1))))</f>
        <v/>
      </c>
      <c r="O129" s="49" t="str">
        <f t="shared" si="47"/>
        <v/>
      </c>
      <c r="P129" s="49" t="str">
        <f>IF(OR(O129="",O129=0,O129="0"),"",LEFT(O129,K119+1))</f>
        <v/>
      </c>
      <c r="Q129" s="49"/>
      <c r="R129" s="107"/>
      <c r="S129" s="90" t="str">
        <f>IF(LEN(TRIM(T129))&gt;0,MAX(S46:S128)+1,"")</f>
        <v/>
      </c>
      <c r="T129" s="234"/>
      <c r="U129" s="107"/>
      <c r="V129" s="107"/>
      <c r="X129" s="224"/>
      <c r="Y129" s="281"/>
      <c r="Z129" s="282"/>
      <c r="AA129" s="281"/>
      <c r="AB129" s="280"/>
      <c r="AC129" s="279"/>
      <c r="AD129" s="278"/>
      <c r="AE129" s="277"/>
      <c r="AF129" s="276"/>
      <c r="AG129" s="275"/>
      <c r="AH129" s="274"/>
      <c r="AI129" s="273"/>
      <c r="AJ129" s="272"/>
      <c r="AK129" s="271"/>
      <c r="AL129" s="270"/>
      <c r="AM129" s="269"/>
      <c r="AN129" s="268"/>
      <c r="AO129" s="267"/>
      <c r="AP129" s="266"/>
      <c r="AQ129" s="265"/>
      <c r="AS129" s="2"/>
      <c r="AT129" s="294">
        <v>101</v>
      </c>
      <c r="AU129" s="290"/>
      <c r="AV129" s="289" t="str">
        <f t="shared" si="35"/>
        <v/>
      </c>
      <c r="AW129" s="288" t="str" cm="1">
        <f t="array" ref="AW129">IF(BD129="","",IFERROR(_xlfn.TEXTJOIN(" • ",TRUE,_xlfn.UNIQUE(_xlfn._xlws.FILTER("⚠ "&amp;BK29:BK489,(BI29:BI489&lt;&gt;"")*ISNUMBER(SEARCH(" "&amp;BI29:BI489&amp;" "," "&amp;BD129&amp;" "))))),""))</f>
        <v/>
      </c>
      <c r="AX129" s="287" t="str">
        <f t="shared" si="42"/>
        <v>caseine</v>
      </c>
      <c r="AY129" s="287" t="str">
        <f t="shared" si="43"/>
        <v>⚠ Lait</v>
      </c>
      <c r="AZ129" s="287" t="str">
        <f t="shared" si="44"/>
        <v/>
      </c>
      <c r="BA129" s="287" t="str">
        <f t="shared" si="36"/>
        <v/>
      </c>
      <c r="BB129" s="287" t="str">
        <f t="shared" si="37"/>
        <v/>
      </c>
      <c r="BC129" s="287" t="str">
        <f t="shared" si="45"/>
        <v/>
      </c>
      <c r="BD129" s="287" t="str">
        <f t="shared" si="38"/>
        <v/>
      </c>
      <c r="BE129" s="287" t="str">
        <f t="shared" si="46"/>
        <v>caseine</v>
      </c>
      <c r="BF129" s="287" t="str">
        <f t="shared" si="39"/>
        <v>caseine</v>
      </c>
      <c r="BG129" s="287" t="str">
        <f t="shared" si="40"/>
        <v>caseine</v>
      </c>
      <c r="BH129" s="293" t="s">
        <v>426</v>
      </c>
      <c r="BI129" s="285" t="str">
        <f t="shared" si="41"/>
        <v>caseine</v>
      </c>
      <c r="BJ129" s="284" t="s">
        <v>291</v>
      </c>
      <c r="BK129" s="292" t="s">
        <v>411</v>
      </c>
      <c r="BL129" s="302" t="s">
        <v>410</v>
      </c>
      <c r="BT129" s="35"/>
      <c r="BU129" s="35"/>
      <c r="BV129" s="35"/>
      <c r="BW129" s="35"/>
      <c r="BX129" s="35"/>
      <c r="BY129" s="3">
        <v>1</v>
      </c>
    </row>
    <row r="130" spans="2:77" ht="21" customHeight="1">
      <c r="B130" s="121" t="s">
        <v>209</v>
      </c>
      <c r="C130" s="63"/>
      <c r="D130" s="63"/>
      <c r="E130" s="63"/>
      <c r="F130" s="63"/>
      <c r="G130" s="63"/>
      <c r="H130" s="63"/>
      <c r="J130" s="910"/>
      <c r="K130" s="55"/>
      <c r="L130" s="49" t="str" cm="1">
        <f t="array" ref="L130">IF(ROW()=ROW(L117),K120,INDEX(M117:M130,ROW()-ROW(L117)))</f>
        <v/>
      </c>
      <c r="M130" s="89" t="str">
        <f>IF(OR(L130="",K119="",K119&lt;=0,N130=""),"",TRIM(MID(L130,LEN(N130)+1+IF(MID(L130,LEN(N130)+1,1)=" ",1,0),99999)))</f>
        <v/>
      </c>
      <c r="N130" s="49" t="str">
        <f>IF(OR(O130="",O130=0,O130="0"),"",IF(LEN(O130)&lt;=K119,O130,IF(LEN(SUBSTITUTE(P130," ",""))=K119+1,LEFT(O130,K119),LEFT(O130,FIND("§",SUBSTITUTE(P130," ","§",LEN(P130)-LEN(SUBSTITUTE(P130," ",""))))-1))))</f>
        <v/>
      </c>
      <c r="O130" s="49" t="str">
        <f t="shared" si="47"/>
        <v/>
      </c>
      <c r="P130" s="49" t="str">
        <f>IF(OR(O130="",O130=0,O130="0"),"",LEFT(O130,K119+1))</f>
        <v/>
      </c>
      <c r="Q130" s="49"/>
      <c r="R130" s="107"/>
      <c r="S130" s="90" t="str">
        <f>IF(LEN(TRIM(T130))&gt;0,MAX(S46:S129)+1,"")</f>
        <v/>
      </c>
      <c r="T130" s="234"/>
      <c r="U130" s="107"/>
      <c r="V130" s="107"/>
      <c r="X130" s="224"/>
      <c r="Y130" s="281"/>
      <c r="Z130" s="282"/>
      <c r="AA130" s="281"/>
      <c r="AB130" s="280"/>
      <c r="AC130" s="279"/>
      <c r="AD130" s="278"/>
      <c r="AE130" s="277"/>
      <c r="AF130" s="276"/>
      <c r="AG130" s="275"/>
      <c r="AH130" s="274"/>
      <c r="AI130" s="273"/>
      <c r="AJ130" s="272"/>
      <c r="AK130" s="271"/>
      <c r="AL130" s="270"/>
      <c r="AM130" s="269"/>
      <c r="AN130" s="268"/>
      <c r="AO130" s="267"/>
      <c r="AP130" s="266"/>
      <c r="AQ130" s="265"/>
      <c r="AS130" s="2"/>
      <c r="AT130" s="294">
        <v>102</v>
      </c>
      <c r="AU130" s="290"/>
      <c r="AV130" s="289" t="str">
        <f t="shared" si="35"/>
        <v/>
      </c>
      <c r="AW130" s="288" t="str" cm="1">
        <f t="array" ref="AW130">IF(BD130="","",IFERROR(_xlfn.TEXTJOIN(" • ",TRUE,_xlfn.UNIQUE(_xlfn._xlws.FILTER("⚠ "&amp;BK29:BK489,(BI29:BI489&lt;&gt;"")*ISNUMBER(SEARCH(" "&amp;BI29:BI489&amp;" "," "&amp;BD130&amp;" "))))),""))</f>
        <v/>
      </c>
      <c r="AX130" s="287" t="str">
        <f t="shared" si="42"/>
        <v>cheese</v>
      </c>
      <c r="AY130" s="287" t="str">
        <f t="shared" si="43"/>
        <v>⚠ Lait</v>
      </c>
      <c r="AZ130" s="287" t="str">
        <f t="shared" si="44"/>
        <v/>
      </c>
      <c r="BA130" s="287" t="str">
        <f t="shared" si="36"/>
        <v/>
      </c>
      <c r="BB130" s="287" t="str">
        <f t="shared" si="37"/>
        <v/>
      </c>
      <c r="BC130" s="287" t="str">
        <f t="shared" si="45"/>
        <v/>
      </c>
      <c r="BD130" s="287" t="str">
        <f t="shared" si="38"/>
        <v/>
      </c>
      <c r="BE130" s="287" t="str">
        <f t="shared" si="46"/>
        <v>cheese</v>
      </c>
      <c r="BF130" s="287" t="str">
        <f t="shared" si="39"/>
        <v>cheese</v>
      </c>
      <c r="BG130" s="287" t="str">
        <f t="shared" si="40"/>
        <v>cheese</v>
      </c>
      <c r="BH130" s="293" t="s">
        <v>425</v>
      </c>
      <c r="BI130" s="285" t="str">
        <f t="shared" si="41"/>
        <v>cheese</v>
      </c>
      <c r="BJ130" s="284" t="s">
        <v>291</v>
      </c>
      <c r="BK130" s="292" t="s">
        <v>411</v>
      </c>
      <c r="BL130" s="302" t="s">
        <v>410</v>
      </c>
      <c r="BT130" s="35"/>
      <c r="BU130" s="35"/>
      <c r="BV130" s="35"/>
      <c r="BW130" s="35"/>
      <c r="BX130" s="35"/>
      <c r="BY130" s="3">
        <v>1</v>
      </c>
    </row>
    <row r="131" spans="2:77" ht="21" customHeight="1">
      <c r="B131" s="121" t="s">
        <v>210</v>
      </c>
      <c r="C131" s="63"/>
      <c r="D131" s="63"/>
      <c r="E131" s="63"/>
      <c r="F131" s="63"/>
      <c r="G131" s="63"/>
      <c r="H131" s="63"/>
      <c r="J131" s="910"/>
      <c r="K131" s="88" t="str">
        <f>IF(TRIM(SUBSTITUTE(R53,CHAR(160),""))="","",R53)</f>
        <v/>
      </c>
      <c r="L131" s="49" t="str" cm="1">
        <f t="array" ref="L131">IF(ROW()=ROW(L131),K134,INDEX(M131:M144,ROW()-ROW(L131)))</f>
        <v/>
      </c>
      <c r="M131" s="89" t="str">
        <f>IF(OR(L131="",K133="",K133&lt;=0,N131=""),"",TRIM(MID(L131,LEN(N131)+1+IF(MID(L131,LEN(N131)+1,1)=" ",1,0),99999)))</f>
        <v/>
      </c>
      <c r="N131" s="49" t="str">
        <f>IF(OR(O131="",O131=0,O131="0"),"",IF(LEN(O131)&lt;=K133,O131,IF(LEN(SUBSTITUTE(P131," ",""))=K133+1,LEFT(O131,K133),LEFT(O131,FIND("§",SUBSTITUTE(P131," ","§",LEN(P131)-LEN(SUBSTITUTE(P131," ",""))))-1))))</f>
        <v/>
      </c>
      <c r="O131" s="49" t="str">
        <f t="shared" si="47"/>
        <v/>
      </c>
      <c r="P131" s="49" t="str">
        <f>IF(OR(O131="",O131=0,O131="0"),"",LEFT(O131,K133+1))</f>
        <v/>
      </c>
      <c r="Q131" s="49"/>
      <c r="R131" s="107"/>
      <c r="S131" s="90" t="str">
        <f>IF(LEN(TRIM(T131))&gt;0,MAX(S46:S130)+1,"")</f>
        <v/>
      </c>
      <c r="T131" s="234"/>
      <c r="U131" s="107"/>
      <c r="V131" s="107"/>
      <c r="X131" s="224"/>
      <c r="Y131" s="281"/>
      <c r="Z131" s="282"/>
      <c r="AA131" s="281"/>
      <c r="AB131" s="280"/>
      <c r="AC131" s="279"/>
      <c r="AD131" s="278"/>
      <c r="AE131" s="277"/>
      <c r="AF131" s="276"/>
      <c r="AG131" s="275"/>
      <c r="AH131" s="274"/>
      <c r="AI131" s="273"/>
      <c r="AJ131" s="272"/>
      <c r="AK131" s="271"/>
      <c r="AL131" s="270"/>
      <c r="AM131" s="269"/>
      <c r="AN131" s="268"/>
      <c r="AO131" s="267"/>
      <c r="AP131" s="266"/>
      <c r="AQ131" s="265"/>
      <c r="AS131" s="2"/>
      <c r="AT131" s="294">
        <v>103</v>
      </c>
      <c r="AU131" s="290"/>
      <c r="AV131" s="289" t="str">
        <f t="shared" si="35"/>
        <v/>
      </c>
      <c r="AW131" s="288" t="str" cm="1">
        <f t="array" ref="AW131">IF(BD131="","",IFERROR(_xlfn.TEXTJOIN(" • ",TRUE,_xlfn.UNIQUE(_xlfn._xlws.FILTER("⚠ "&amp;BK29:BK489,(BI29:BI489&lt;&gt;"")*ISNUMBER(SEARCH(" "&amp;BI29:BI489&amp;" "," "&amp;BD131&amp;" "))))),""))</f>
        <v/>
      </c>
      <c r="AX131" s="287" t="str">
        <f t="shared" si="42"/>
        <v>cream</v>
      </c>
      <c r="AY131" s="287" t="str">
        <f t="shared" si="43"/>
        <v>⚠ Lait</v>
      </c>
      <c r="AZ131" s="287" t="str">
        <f t="shared" si="44"/>
        <v/>
      </c>
      <c r="BA131" s="287" t="str">
        <f t="shared" si="36"/>
        <v/>
      </c>
      <c r="BB131" s="287" t="str">
        <f t="shared" si="37"/>
        <v/>
      </c>
      <c r="BC131" s="287" t="str">
        <f t="shared" si="45"/>
        <v/>
      </c>
      <c r="BD131" s="287" t="str">
        <f t="shared" si="38"/>
        <v/>
      </c>
      <c r="BE131" s="287" t="str">
        <f t="shared" si="46"/>
        <v>cream</v>
      </c>
      <c r="BF131" s="287" t="str">
        <f t="shared" si="39"/>
        <v>cream</v>
      </c>
      <c r="BG131" s="287" t="str">
        <f t="shared" si="40"/>
        <v>cream</v>
      </c>
      <c r="BH131" s="293" t="s">
        <v>424</v>
      </c>
      <c r="BI131" s="285" t="str">
        <f t="shared" si="41"/>
        <v>cream</v>
      </c>
      <c r="BJ131" s="284" t="s">
        <v>291</v>
      </c>
      <c r="BK131" s="292" t="s">
        <v>411</v>
      </c>
      <c r="BL131" s="302" t="s">
        <v>410</v>
      </c>
      <c r="BT131" s="35"/>
      <c r="BU131" s="35"/>
      <c r="BV131" s="35"/>
      <c r="BW131" s="35"/>
      <c r="BX131" s="35"/>
      <c r="BY131" s="3">
        <v>1</v>
      </c>
    </row>
    <row r="132" spans="2:77" ht="21" customHeight="1">
      <c r="B132" s="63" t="s">
        <v>211</v>
      </c>
      <c r="C132" s="63"/>
      <c r="D132" s="63"/>
      <c r="E132" s="63"/>
      <c r="F132" s="63"/>
      <c r="G132" s="63"/>
      <c r="H132" s="63"/>
      <c r="J132" s="910"/>
      <c r="K132" s="55" t="str">
        <f>TRIM(SUBSTITUTE(SUBSTITUTE(SUBSTITUTE(SUBSTITUTE(SUBSTITUTE(SUBSTITUTE(SUBSTITUTE(SUBSTITUTE(SUBSTITUTE(CLEAN(IF(OR(LEFT(K131,1)="-",LEFT(K131,1)="="),MID(K131,2,99999),K131)),"—","-"),"–","-"),CHAR(160)," "),CHAR(9)," "),CHAR(13)," "),CHAR(10)," ")," "," ")," "," ")," "," "))</f>
        <v/>
      </c>
      <c r="L132" s="49" t="str" cm="1">
        <f t="array" ref="L132">IF(ROW()=ROW(L131),K134,INDEX(M131:M144,ROW()-ROW(L131)))</f>
        <v/>
      </c>
      <c r="M132" s="89" t="str">
        <f>IF(OR(L132="",K133="",K133&lt;=0,N132=""),"",TRIM(MID(L132,LEN(N132)+1+IF(MID(L132,LEN(N132)+1,1)=" ",1,0),99999)))</f>
        <v/>
      </c>
      <c r="N132" s="49" t="str">
        <f>IF(OR(O132="",O132=0,O132="0"),"",IF(LEN(O132)&lt;=K133,O132,IF(LEN(SUBSTITUTE(P132," ",""))=K133+1,LEFT(O132,K133),LEFT(O132,FIND("§",SUBSTITUTE(P132," ","§",LEN(P132)-LEN(SUBSTITUTE(P132," ",""))))-1))))</f>
        <v/>
      </c>
      <c r="O132" s="49" t="str">
        <f t="shared" si="47"/>
        <v/>
      </c>
      <c r="P132" s="49" t="str">
        <f>IF(OR(O132="",O132=0,O132="0"),"",LEFT(O132,K133+1))</f>
        <v/>
      </c>
      <c r="Q132" s="49"/>
      <c r="R132" s="107"/>
      <c r="S132" s="90" t="str">
        <f>IF(LEN(TRIM(T132))&gt;0,MAX(S46:S131)+1,"")</f>
        <v/>
      </c>
      <c r="T132" s="234"/>
      <c r="U132" s="107"/>
      <c r="V132" s="107"/>
      <c r="X132" s="224"/>
      <c r="Y132" s="281"/>
      <c r="Z132" s="282"/>
      <c r="AA132" s="281"/>
      <c r="AB132" s="280"/>
      <c r="AC132" s="279"/>
      <c r="AD132" s="278"/>
      <c r="AE132" s="277"/>
      <c r="AF132" s="276"/>
      <c r="AG132" s="275"/>
      <c r="AH132" s="274"/>
      <c r="AI132" s="273"/>
      <c r="AJ132" s="272"/>
      <c r="AK132" s="271"/>
      <c r="AL132" s="270"/>
      <c r="AM132" s="269"/>
      <c r="AN132" s="268"/>
      <c r="AO132" s="267"/>
      <c r="AP132" s="266"/>
      <c r="AQ132" s="265"/>
      <c r="AS132" s="2"/>
      <c r="AT132" s="294">
        <v>104</v>
      </c>
      <c r="AU132" s="290"/>
      <c r="AV132" s="289" t="str">
        <f t="shared" si="35"/>
        <v/>
      </c>
      <c r="AW132" s="288" t="str" cm="1">
        <f t="array" ref="AW132">IF(BD132="","",IFERROR(_xlfn.TEXTJOIN(" • ",TRUE,_xlfn.UNIQUE(_xlfn._xlws.FILTER("⚠ "&amp;BK29:BK489,(BI29:BI489&lt;&gt;"")*ISNUMBER(SEARCH(" "&amp;BI29:BI489&amp;" "," "&amp;BD132&amp;" "))))),""))</f>
        <v/>
      </c>
      <c r="AX132" s="287" t="str">
        <f t="shared" si="42"/>
        <v>creme</v>
      </c>
      <c r="AY132" s="287" t="str">
        <f t="shared" si="43"/>
        <v>⚠ Lait</v>
      </c>
      <c r="AZ132" s="287" t="str">
        <f t="shared" si="44"/>
        <v/>
      </c>
      <c r="BA132" s="287" t="str">
        <f t="shared" si="36"/>
        <v/>
      </c>
      <c r="BB132" s="287" t="str">
        <f t="shared" si="37"/>
        <v/>
      </c>
      <c r="BC132" s="287" t="str">
        <f t="shared" si="45"/>
        <v/>
      </c>
      <c r="BD132" s="287" t="str">
        <f t="shared" si="38"/>
        <v/>
      </c>
      <c r="BE132" s="287" t="str">
        <f t="shared" si="46"/>
        <v>creme</v>
      </c>
      <c r="BF132" s="287" t="str">
        <f t="shared" si="39"/>
        <v>creme</v>
      </c>
      <c r="BG132" s="287" t="str">
        <f t="shared" si="40"/>
        <v>creme</v>
      </c>
      <c r="BH132" s="293" t="s">
        <v>423</v>
      </c>
      <c r="BI132" s="285" t="str">
        <f t="shared" si="41"/>
        <v>creme</v>
      </c>
      <c r="BJ132" s="284" t="s">
        <v>291</v>
      </c>
      <c r="BK132" s="292" t="s">
        <v>411</v>
      </c>
      <c r="BL132" s="302" t="s">
        <v>410</v>
      </c>
      <c r="BT132" s="35"/>
      <c r="BU132" s="35"/>
      <c r="BV132" s="35"/>
      <c r="BW132" s="35"/>
      <c r="BX132" s="35"/>
      <c r="BY132" s="3">
        <v>1</v>
      </c>
    </row>
    <row r="133" spans="2:77" ht="21" customHeight="1">
      <c r="B133" s="120"/>
      <c r="C133" s="63"/>
      <c r="D133" s="63"/>
      <c r="E133" s="63"/>
      <c r="F133" s="63"/>
      <c r="G133" s="63"/>
      <c r="H133" s="63"/>
      <c r="J133" s="910"/>
      <c r="K133" s="92">
        <f>K44</f>
        <v>120</v>
      </c>
      <c r="L133" s="49" t="str" cm="1">
        <f t="array" ref="L133">IF(ROW()=ROW(L131),K134,INDEX(M131:M144,ROW()-ROW(L131)))</f>
        <v/>
      </c>
      <c r="M133" s="89" t="str">
        <f>IF(OR(L133="",K133="",K133&lt;=0,N133=""),"",TRIM(MID(L133,LEN(N133)+1+IF(MID(L133,LEN(N133)+1,1)=" ",1,0),99999)))</f>
        <v/>
      </c>
      <c r="N133" s="49" t="str">
        <f>IF(OR(O133="",O133=0,O133="0"),"",IF(LEN(O133)&lt;=K133,O133,IF(LEN(SUBSTITUTE(P133," ",""))=K133+1,LEFT(O133,K133),LEFT(O133,FIND("§",SUBSTITUTE(P133," ","§",LEN(P133)-LEN(SUBSTITUTE(P133," ",""))))-1))))</f>
        <v/>
      </c>
      <c r="O133" s="49" t="str">
        <f t="shared" si="47"/>
        <v/>
      </c>
      <c r="P133" s="49" t="str">
        <f>IF(OR(O133="",O133=0,O133="0"),"",LEFT(O133,K133+1))</f>
        <v/>
      </c>
      <c r="Q133" s="49"/>
      <c r="R133" s="107"/>
      <c r="S133" s="90" t="str">
        <f>IF(LEN(TRIM(T133))&gt;0,MAX(S46:S132)+1,"")</f>
        <v/>
      </c>
      <c r="T133" s="234"/>
      <c r="U133" s="107"/>
      <c r="V133" s="107"/>
      <c r="X133" s="224"/>
      <c r="Y133" s="281"/>
      <c r="Z133" s="282"/>
      <c r="AA133" s="281"/>
      <c r="AB133" s="280"/>
      <c r="AC133" s="279"/>
      <c r="AD133" s="278"/>
      <c r="AE133" s="277"/>
      <c r="AF133" s="276"/>
      <c r="AG133" s="275"/>
      <c r="AH133" s="274"/>
      <c r="AI133" s="273"/>
      <c r="AJ133" s="272"/>
      <c r="AK133" s="271"/>
      <c r="AL133" s="270"/>
      <c r="AM133" s="269"/>
      <c r="AN133" s="268"/>
      <c r="AO133" s="267"/>
      <c r="AP133" s="266"/>
      <c r="AQ133" s="265"/>
      <c r="AS133" s="2"/>
      <c r="AT133" s="294">
        <v>105</v>
      </c>
      <c r="AU133" s="290"/>
      <c r="AV133" s="289" t="str">
        <f t="shared" si="35"/>
        <v/>
      </c>
      <c r="AW133" s="288" t="str" cm="1">
        <f t="array" ref="AW133">IF(BD133="","",IFERROR(_xlfn.TEXTJOIN(" • ",TRUE,_xlfn.UNIQUE(_xlfn._xlws.FILTER("⚠ "&amp;BK29:BK489,(BI29:BI489&lt;&gt;"")*ISNUMBER(SEARCH(" "&amp;BI29:BI489&amp;" "," "&amp;BD133&amp;" "))))),""))</f>
        <v/>
      </c>
      <c r="AX133" s="287" t="str">
        <f t="shared" si="42"/>
        <v>creme liquide</v>
      </c>
      <c r="AY133" s="287" t="str">
        <f t="shared" si="43"/>
        <v>⚠ Lait</v>
      </c>
      <c r="AZ133" s="287" t="str">
        <f t="shared" si="44"/>
        <v/>
      </c>
      <c r="BA133" s="287" t="str">
        <f t="shared" si="36"/>
        <v/>
      </c>
      <c r="BB133" s="287" t="str">
        <f t="shared" si="37"/>
        <v/>
      </c>
      <c r="BC133" s="287" t="str">
        <f t="shared" si="45"/>
        <v/>
      </c>
      <c r="BD133" s="287" t="str">
        <f t="shared" si="38"/>
        <v/>
      </c>
      <c r="BE133" s="287" t="str">
        <f t="shared" si="46"/>
        <v>creme liquide</v>
      </c>
      <c r="BF133" s="287" t="str">
        <f t="shared" si="39"/>
        <v>creme liquide</v>
      </c>
      <c r="BG133" s="287" t="str">
        <f t="shared" si="40"/>
        <v>creme liquide</v>
      </c>
      <c r="BH133" s="293" t="s">
        <v>422</v>
      </c>
      <c r="BI133" s="285" t="str">
        <f t="shared" si="41"/>
        <v>creme liquide</v>
      </c>
      <c r="BJ133" s="284" t="s">
        <v>291</v>
      </c>
      <c r="BK133" s="292" t="s">
        <v>411</v>
      </c>
      <c r="BL133" s="302" t="s">
        <v>410</v>
      </c>
      <c r="BT133" s="35"/>
      <c r="BU133" s="35"/>
      <c r="BV133" s="35"/>
      <c r="BW133" s="35"/>
      <c r="BX133" s="35"/>
      <c r="BY133" s="3">
        <v>1</v>
      </c>
    </row>
    <row r="134" spans="2:77" ht="21" customHeight="1">
      <c r="B134" s="118" t="s">
        <v>212</v>
      </c>
      <c r="C134" s="63"/>
      <c r="D134" s="63"/>
      <c r="E134" s="63"/>
      <c r="F134" s="63"/>
      <c r="G134" s="63"/>
      <c r="H134" s="63"/>
      <c r="J134" s="910"/>
      <c r="K134" s="55" t="str">
        <f>IF(UPPER(TRIM(K45))="X",K138,K132)</f>
        <v/>
      </c>
      <c r="L134" s="49" t="str" cm="1">
        <f t="array" ref="L134">IF(ROW()=ROW(L131),K134,INDEX(M131:M144,ROW()-ROW(L131)))</f>
        <v/>
      </c>
      <c r="M134" s="89" t="str">
        <f>IF(OR(L134="",K133="",K133&lt;=0,N134=""),"",TRIM(MID(L134,LEN(N134)+1+IF(MID(L134,LEN(N134)+1,1)=" ",1,0),99999)))</f>
        <v/>
      </c>
      <c r="N134" s="49" t="str">
        <f>IF(OR(O134="",O134=0,O134="0"),"",IF(LEN(O134)&lt;=K133,O134,IF(LEN(SUBSTITUTE(P134," ",""))=K133+1,LEFT(O134,K133),LEFT(O134,FIND("§",SUBSTITUTE(P134," ","§",LEN(P134)-LEN(SUBSTITUTE(P134," ",""))))-1))))</f>
        <v/>
      </c>
      <c r="O134" s="49" t="str">
        <f t="shared" si="47"/>
        <v/>
      </c>
      <c r="P134" s="49" t="str">
        <f>IF(OR(O134="",O134=0,O134="0"),"",LEFT(O134,K133+1))</f>
        <v/>
      </c>
      <c r="Q134" s="49"/>
      <c r="R134" s="107"/>
      <c r="S134" s="90" t="str">
        <f>IF(LEN(TRIM(T134))&gt;0,MAX(S46:S133)+1,"")</f>
        <v/>
      </c>
      <c r="T134" s="234"/>
      <c r="U134" s="107"/>
      <c r="V134" s="107"/>
      <c r="X134" s="224"/>
      <c r="Y134" s="281"/>
      <c r="Z134" s="282"/>
      <c r="AA134" s="281"/>
      <c r="AB134" s="280"/>
      <c r="AC134" s="279"/>
      <c r="AD134" s="278"/>
      <c r="AE134" s="277"/>
      <c r="AF134" s="276"/>
      <c r="AG134" s="275"/>
      <c r="AH134" s="274"/>
      <c r="AI134" s="273"/>
      <c r="AJ134" s="272"/>
      <c r="AK134" s="271"/>
      <c r="AL134" s="270"/>
      <c r="AM134" s="269"/>
      <c r="AN134" s="268"/>
      <c r="AO134" s="267"/>
      <c r="AP134" s="266"/>
      <c r="AQ134" s="265"/>
      <c r="AS134" s="2"/>
      <c r="AT134" s="294">
        <v>106</v>
      </c>
      <c r="AU134" s="290"/>
      <c r="AV134" s="289" t="str">
        <f t="shared" si="35"/>
        <v/>
      </c>
      <c r="AW134" s="288" t="str" cm="1">
        <f t="array" ref="AW134">IF(BD134="","",IFERROR(_xlfn.TEXTJOIN(" • ",TRUE,_xlfn.UNIQUE(_xlfn._xlws.FILTER("⚠ "&amp;BK29:BK489,(BI29:BI489&lt;&gt;"")*ISNUMBER(SEARCH(" "&amp;BI29:BI489&amp;" "," "&amp;BD134&amp;" "))))),""))</f>
        <v/>
      </c>
      <c r="AX134" s="287" t="str">
        <f t="shared" si="42"/>
        <v>creme liquide</v>
      </c>
      <c r="AY134" s="287" t="str">
        <f t="shared" si="43"/>
        <v>⚠ Lait</v>
      </c>
      <c r="AZ134" s="287" t="str">
        <f t="shared" si="44"/>
        <v/>
      </c>
      <c r="BA134" s="287" t="str">
        <f t="shared" si="36"/>
        <v/>
      </c>
      <c r="BB134" s="287" t="str">
        <f t="shared" si="37"/>
        <v/>
      </c>
      <c r="BC134" s="287" t="str">
        <f t="shared" si="45"/>
        <v/>
      </c>
      <c r="BD134" s="287" t="str">
        <f t="shared" si="38"/>
        <v/>
      </c>
      <c r="BE134" s="287" t="str">
        <f t="shared" si="46"/>
        <v>crème liquide</v>
      </c>
      <c r="BF134" s="287" t="str">
        <f t="shared" si="39"/>
        <v>creme liquide</v>
      </c>
      <c r="BG134" s="287" t="str">
        <f t="shared" si="40"/>
        <v>creme liquide</v>
      </c>
      <c r="BH134" s="293" t="s">
        <v>421</v>
      </c>
      <c r="BI134" s="285" t="str">
        <f t="shared" si="41"/>
        <v>crème liquide</v>
      </c>
      <c r="BJ134" s="284" t="s">
        <v>291</v>
      </c>
      <c r="BK134" s="292" t="s">
        <v>411</v>
      </c>
      <c r="BL134" s="302" t="s">
        <v>410</v>
      </c>
      <c r="BT134" s="35"/>
      <c r="BU134" s="35"/>
      <c r="BV134" s="35"/>
      <c r="BW134" s="35"/>
      <c r="BX134" s="35"/>
      <c r="BY134" s="3">
        <v>1</v>
      </c>
    </row>
    <row r="135" spans="2:77" ht="21" customHeight="1">
      <c r="B135" s="120" t="s">
        <v>213</v>
      </c>
      <c r="C135" s="63"/>
      <c r="D135" s="63"/>
      <c r="E135" s="63"/>
      <c r="F135" s="63"/>
      <c r="G135" s="63"/>
      <c r="H135" s="63"/>
      <c r="J135" s="910"/>
      <c r="K135" s="94" t="str">
        <f>TRIM(SUBSTITUTE(SUBSTITUTE(SUBSTITUTE(SUBSTITUTE(SUBSTITUTE(SUBSTITUTE(SUBSTITUTE(SUBSTITUTE(SUBSTITUTE(SUBSTITUTE(K132,","," "),";"," "),":"," "),"!"," "),"?"," "),"…"," "),"»"," "),"«"," "),"/"," "),"."," "))</f>
        <v/>
      </c>
      <c r="L135" s="49" t="str" cm="1">
        <f t="array" ref="L135">IF(ROW()=ROW(L131),K134,INDEX(M131:M144,ROW()-ROW(L131)))</f>
        <v/>
      </c>
      <c r="M135" s="89" t="str">
        <f>IF(OR(L135="",K133="",K133&lt;=0,N135=""),"",TRIM(MID(L135,LEN(N135)+1+IF(MID(L135,LEN(N135)+1,1)=" ",1,0),99999)))</f>
        <v/>
      </c>
      <c r="N135" s="49" t="str">
        <f>IF(OR(O135="",O135=0,O135="0"),"",IF(LEN(O135)&lt;=K133,O135,IF(LEN(SUBSTITUTE(P135," ",""))=K133+1,LEFT(O135,K133),LEFT(O135,FIND("§",SUBSTITUTE(P135," ","§",LEN(P135)-LEN(SUBSTITUTE(P135," ",""))))-1))))</f>
        <v/>
      </c>
      <c r="O135" s="49" t="str">
        <f t="shared" si="47"/>
        <v/>
      </c>
      <c r="P135" s="49" t="str">
        <f>IF(OR(O135="",O135=0,O135="0"),"",LEFT(O135,K133+1))</f>
        <v/>
      </c>
      <c r="Q135" s="49"/>
      <c r="R135" s="107"/>
      <c r="S135" s="90" t="str">
        <f>IF(LEN(TRIM(T135))&gt;0,MAX(S46:S134)+1,"")</f>
        <v/>
      </c>
      <c r="T135" s="234"/>
      <c r="U135" s="107"/>
      <c r="V135" s="107"/>
      <c r="X135" s="224"/>
      <c r="Y135" s="281"/>
      <c r="Z135" s="282"/>
      <c r="AA135" s="281"/>
      <c r="AB135" s="280"/>
      <c r="AC135" s="279"/>
      <c r="AD135" s="278"/>
      <c r="AE135" s="277"/>
      <c r="AF135" s="276"/>
      <c r="AG135" s="275"/>
      <c r="AH135" s="274"/>
      <c r="AI135" s="273"/>
      <c r="AJ135" s="272"/>
      <c r="AK135" s="271"/>
      <c r="AL135" s="270"/>
      <c r="AM135" s="269"/>
      <c r="AN135" s="268"/>
      <c r="AO135" s="267"/>
      <c r="AP135" s="266"/>
      <c r="AQ135" s="265"/>
      <c r="AS135" s="2"/>
      <c r="AT135" s="294">
        <v>107</v>
      </c>
      <c r="AU135" s="290"/>
      <c r="AV135" s="289" t="str">
        <f t="shared" si="35"/>
        <v/>
      </c>
      <c r="AW135" s="288" t="str" cm="1">
        <f t="array" ref="AW135">IF(BD135="","",IFERROR(_xlfn.TEXTJOIN(" • ",TRUE,_xlfn.UNIQUE(_xlfn._xlws.FILTER("⚠ "&amp;BK29:BK489,(BI29:BI489&lt;&gt;"")*ISNUMBER(SEARCH(" "&amp;BI29:BI489&amp;" "," "&amp;BD135&amp;" "))))),""))</f>
        <v/>
      </c>
      <c r="AX135" s="287" t="str">
        <f t="shared" si="42"/>
        <v>fromage</v>
      </c>
      <c r="AY135" s="287" t="str">
        <f t="shared" si="43"/>
        <v>⚠ Lait</v>
      </c>
      <c r="AZ135" s="287" t="str">
        <f t="shared" si="44"/>
        <v/>
      </c>
      <c r="BA135" s="287" t="str">
        <f t="shared" si="36"/>
        <v/>
      </c>
      <c r="BB135" s="287" t="str">
        <f t="shared" si="37"/>
        <v/>
      </c>
      <c r="BC135" s="287" t="str">
        <f t="shared" si="45"/>
        <v/>
      </c>
      <c r="BD135" s="287" t="str">
        <f t="shared" si="38"/>
        <v/>
      </c>
      <c r="BE135" s="287" t="str">
        <f t="shared" si="46"/>
        <v>fromage</v>
      </c>
      <c r="BF135" s="287" t="str">
        <f t="shared" si="39"/>
        <v>fromage</v>
      </c>
      <c r="BG135" s="287" t="str">
        <f t="shared" si="40"/>
        <v>fromage</v>
      </c>
      <c r="BH135" s="293" t="s">
        <v>420</v>
      </c>
      <c r="BI135" s="285" t="str">
        <f t="shared" si="41"/>
        <v>fromage</v>
      </c>
      <c r="BJ135" s="284" t="s">
        <v>291</v>
      </c>
      <c r="BK135" s="292" t="s">
        <v>411</v>
      </c>
      <c r="BL135" s="302" t="s">
        <v>410</v>
      </c>
      <c r="BT135" s="35"/>
      <c r="BU135" s="35"/>
      <c r="BV135" s="35"/>
      <c r="BW135" s="35"/>
      <c r="BX135" s="35"/>
      <c r="BY135" s="3">
        <v>1</v>
      </c>
    </row>
    <row r="136" spans="2:77" ht="21" customHeight="1">
      <c r="B136" s="122" t="s">
        <v>214</v>
      </c>
      <c r="C136" s="63"/>
      <c r="D136" s="63"/>
      <c r="E136" s="63"/>
      <c r="F136" s="63"/>
      <c r="G136" s="63"/>
      <c r="H136" s="63"/>
      <c r="J136" s="910"/>
      <c r="K136" s="49" t="str">
        <f>TRIM(SUBSTITUTE(SUBSTITUTE(SUBSTITUTE(SUBSTITUTE(SUBSTITUTE(SUBSTITUTE(SUBSTITUTE(SUBSTITUTE(K135,"("," "),")"," "),CHAR(34)," "),"-"," "),"_"," "),"&lt;"," "),"&gt;"," "),"="," "))</f>
        <v/>
      </c>
      <c r="L136" s="49" t="str" cm="1">
        <f t="array" ref="L136">IF(ROW()=ROW(L131),K134,INDEX(M131:M144,ROW()-ROW(L131)))</f>
        <v/>
      </c>
      <c r="M136" s="89" t="str">
        <f>IF(OR(L136="",K133="",K133&lt;=0,N136=""),"",TRIM(MID(L136,LEN(N136)+1+IF(MID(L136,LEN(N136)+1,1)=" ",1,0),99999)))</f>
        <v/>
      </c>
      <c r="N136" s="49" t="str">
        <f>IF(OR(O136="",O136=0,O136="0"),"",IF(LEN(O136)&lt;=K133,O136,IF(LEN(SUBSTITUTE(P136," ",""))=K133+1,LEFT(O136,K133),LEFT(O136,FIND("§",SUBSTITUTE(P136," ","§",LEN(P136)-LEN(SUBSTITUTE(P136," ",""))))-1))))</f>
        <v/>
      </c>
      <c r="O136" s="49" t="str">
        <f t="shared" si="47"/>
        <v/>
      </c>
      <c r="P136" s="49" t="str">
        <f>IF(OR(O136="",O136=0,O136="0"),"",LEFT(O136,K133+1))</f>
        <v/>
      </c>
      <c r="Q136" s="49"/>
      <c r="R136" s="107"/>
      <c r="S136" s="90" t="str">
        <f>IF(LEN(TRIM(T136))&gt;0,MAX(S46:S135)+1,"")</f>
        <v/>
      </c>
      <c r="T136" s="234"/>
      <c r="U136" s="107"/>
      <c r="V136" s="107"/>
      <c r="X136" s="224"/>
      <c r="Y136" s="281"/>
      <c r="Z136" s="282"/>
      <c r="AA136" s="281"/>
      <c r="AB136" s="280"/>
      <c r="AC136" s="279"/>
      <c r="AD136" s="278"/>
      <c r="AE136" s="277"/>
      <c r="AF136" s="276"/>
      <c r="AG136" s="275"/>
      <c r="AH136" s="274"/>
      <c r="AI136" s="273"/>
      <c r="AJ136" s="272"/>
      <c r="AK136" s="271"/>
      <c r="AL136" s="270"/>
      <c r="AM136" s="269"/>
      <c r="AN136" s="268"/>
      <c r="AO136" s="267"/>
      <c r="AP136" s="266"/>
      <c r="AQ136" s="265"/>
      <c r="AS136" s="2"/>
      <c r="AT136" s="294">
        <v>108</v>
      </c>
      <c r="AU136" s="290"/>
      <c r="AV136" s="289" t="str">
        <f t="shared" si="35"/>
        <v/>
      </c>
      <c r="AW136" s="288" t="str" cm="1">
        <f t="array" ref="AW136">IF(BD136="","",IFERROR(_xlfn.TEXTJOIN(" • ",TRUE,_xlfn.UNIQUE(_xlfn._xlws.FILTER("⚠ "&amp;BK29:BK489,(BI29:BI489&lt;&gt;"")*ISNUMBER(SEARCH(" "&amp;BI29:BI489&amp;" "," "&amp;BD136&amp;" "))))),""))</f>
        <v/>
      </c>
      <c r="AX136" s="287" t="str">
        <f t="shared" si="42"/>
        <v>lactose</v>
      </c>
      <c r="AY136" s="287" t="str">
        <f t="shared" si="43"/>
        <v>⚠ Lait</v>
      </c>
      <c r="AZ136" s="287" t="str">
        <f t="shared" si="44"/>
        <v/>
      </c>
      <c r="BA136" s="287" t="str">
        <f t="shared" si="36"/>
        <v/>
      </c>
      <c r="BB136" s="287" t="str">
        <f t="shared" si="37"/>
        <v/>
      </c>
      <c r="BC136" s="287" t="str">
        <f t="shared" si="45"/>
        <v/>
      </c>
      <c r="BD136" s="287" t="str">
        <f t="shared" si="38"/>
        <v/>
      </c>
      <c r="BE136" s="287" t="str">
        <f t="shared" si="46"/>
        <v>lactose</v>
      </c>
      <c r="BF136" s="287" t="str">
        <f t="shared" si="39"/>
        <v>lactose</v>
      </c>
      <c r="BG136" s="287" t="str">
        <f t="shared" si="40"/>
        <v>lactose</v>
      </c>
      <c r="BH136" s="293" t="s">
        <v>419</v>
      </c>
      <c r="BI136" s="285" t="str">
        <f t="shared" si="41"/>
        <v>lactose</v>
      </c>
      <c r="BJ136" s="284" t="s">
        <v>291</v>
      </c>
      <c r="BK136" s="292" t="s">
        <v>411</v>
      </c>
      <c r="BL136" s="302" t="s">
        <v>410</v>
      </c>
      <c r="BT136" s="35"/>
      <c r="BU136" s="35"/>
      <c r="BV136" s="35"/>
      <c r="BW136" s="35"/>
      <c r="BX136" s="35"/>
      <c r="BY136" s="3">
        <v>1</v>
      </c>
    </row>
    <row r="137" spans="2:77" ht="21" customHeight="1">
      <c r="B137" s="122" t="s">
        <v>215</v>
      </c>
      <c r="C137" s="63"/>
      <c r="D137" s="63"/>
      <c r="E137" s="63"/>
      <c r="F137" s="63"/>
      <c r="G137" s="63"/>
      <c r="H137" s="63"/>
      <c r="J137" s="910"/>
      <c r="K137" s="55" t="str">
        <f>TRIM(SUBSTITUTE(SUBSTITUTE(SUBSTITUTE(SUBSTITUTE(K136,"►"," "),"▼"," "),"▲"," "),"◄"," "))</f>
        <v/>
      </c>
      <c r="L137" s="49" t="str" cm="1">
        <f t="array" ref="L137">IF(ROW()=ROW(L131),K134,INDEX(M131:M144,ROW()-ROW(L131)))</f>
        <v/>
      </c>
      <c r="M137" s="89" t="str">
        <f>IF(OR(L137="",K133="",K133&lt;=0,N137=""),"",TRIM(MID(L137,LEN(N137)+1+IF(MID(L137,LEN(N137)+1,1)=" ",1,0),99999)))</f>
        <v/>
      </c>
      <c r="N137" s="49" t="str">
        <f>IF(OR(O137="",O137=0,O137="0"),"",IF(LEN(O137)&lt;=K133,O137,IF(LEN(SUBSTITUTE(P137," ",""))=K133+1,LEFT(O137,K133),LEFT(O137,FIND("§",SUBSTITUTE(P137," ","§",LEN(P137)-LEN(SUBSTITUTE(P137," ",""))))-1))))</f>
        <v/>
      </c>
      <c r="O137" s="49" t="str">
        <f t="shared" si="47"/>
        <v/>
      </c>
      <c r="P137" s="49" t="str">
        <f>IF(OR(O137="",O137=0,O137="0"),"",LEFT(O137,K133+1))</f>
        <v/>
      </c>
      <c r="Q137" s="49"/>
      <c r="R137" s="107"/>
      <c r="S137" s="90" t="str">
        <f>IF(LEN(TRIM(T137))&gt;0,MAX(S46:S136)+1,"")</f>
        <v/>
      </c>
      <c r="T137" s="234"/>
      <c r="U137" s="107"/>
      <c r="V137" s="107"/>
      <c r="X137" s="224"/>
      <c r="Y137" s="281"/>
      <c r="Z137" s="282"/>
      <c r="AA137" s="281"/>
      <c r="AB137" s="280"/>
      <c r="AC137" s="279"/>
      <c r="AD137" s="278"/>
      <c r="AE137" s="277"/>
      <c r="AF137" s="276"/>
      <c r="AG137" s="275"/>
      <c r="AH137" s="274"/>
      <c r="AI137" s="273"/>
      <c r="AJ137" s="272"/>
      <c r="AK137" s="271"/>
      <c r="AL137" s="270"/>
      <c r="AM137" s="269"/>
      <c r="AN137" s="268"/>
      <c r="AO137" s="267"/>
      <c r="AP137" s="266"/>
      <c r="AQ137" s="265"/>
      <c r="AS137" s="2"/>
      <c r="AT137" s="294">
        <v>109</v>
      </c>
      <c r="AU137" s="290"/>
      <c r="AV137" s="289" t="str">
        <f t="shared" si="35"/>
        <v/>
      </c>
      <c r="AW137" s="288" t="str" cm="1">
        <f t="array" ref="AW137">IF(BD137="","",IFERROR(_xlfn.TEXTJOIN(" • ",TRUE,_xlfn.UNIQUE(_xlfn._xlws.FILTER("⚠ "&amp;BK29:BK489,(BI29:BI489&lt;&gt;"")*ISNUMBER(SEARCH(" "&amp;BI29:BI489&amp;" "," "&amp;BD137&amp;" "))))),""))</f>
        <v/>
      </c>
      <c r="AX137" s="287" t="str">
        <f t="shared" si="42"/>
        <v>lactoserum</v>
      </c>
      <c r="AY137" s="287" t="str">
        <f t="shared" si="43"/>
        <v>⚠ Lait</v>
      </c>
      <c r="AZ137" s="287" t="str">
        <f t="shared" si="44"/>
        <v/>
      </c>
      <c r="BA137" s="287" t="str">
        <f t="shared" si="36"/>
        <v/>
      </c>
      <c r="BB137" s="287" t="str">
        <f t="shared" si="37"/>
        <v/>
      </c>
      <c r="BC137" s="287" t="str">
        <f t="shared" si="45"/>
        <v/>
      </c>
      <c r="BD137" s="287" t="str">
        <f t="shared" si="38"/>
        <v/>
      </c>
      <c r="BE137" s="287" t="str">
        <f t="shared" si="46"/>
        <v>lactoserum</v>
      </c>
      <c r="BF137" s="287" t="str">
        <f t="shared" si="39"/>
        <v>lactoserum</v>
      </c>
      <c r="BG137" s="287" t="str">
        <f t="shared" si="40"/>
        <v>lactoserum</v>
      </c>
      <c r="BH137" s="293" t="s">
        <v>418</v>
      </c>
      <c r="BI137" s="285" t="str">
        <f t="shared" si="41"/>
        <v>lactoserum</v>
      </c>
      <c r="BJ137" s="284" t="s">
        <v>291</v>
      </c>
      <c r="BK137" s="292" t="s">
        <v>411</v>
      </c>
      <c r="BL137" s="302" t="s">
        <v>410</v>
      </c>
      <c r="BT137" s="35"/>
      <c r="BU137" s="35"/>
      <c r="BV137" s="35"/>
      <c r="BW137" s="35"/>
      <c r="BX137" s="35"/>
      <c r="BY137" s="3">
        <v>1</v>
      </c>
    </row>
    <row r="138" spans="2:77" ht="21" customHeight="1">
      <c r="B138" s="63"/>
      <c r="C138" s="63"/>
      <c r="D138" s="63"/>
      <c r="E138" s="63"/>
      <c r="F138" s="63"/>
      <c r="G138" s="63"/>
      <c r="H138" s="63"/>
      <c r="J138" s="910"/>
      <c r="K138" s="55" t="str">
        <f>TRIM(SUBSTITUTE(SUBSTITUTE(K137,"“"," "),"”"," "))</f>
        <v/>
      </c>
      <c r="L138" s="49" t="str" cm="1">
        <f t="array" ref="L138">IF(ROW()=ROW(L131),K134,INDEX(M131:M144,ROW()-ROW(L131)))</f>
        <v/>
      </c>
      <c r="M138" s="89" t="str">
        <f>IF(OR(L138="",K133="",K133&lt;=0,N138=""),"",TRIM(MID(L138,LEN(N138)+1+IF(MID(L138,LEN(N138)+1,1)=" ",1,0),99999)))</f>
        <v/>
      </c>
      <c r="N138" s="49" t="str">
        <f>IF(OR(O138="",O138=0,O138="0"),"",IF(LEN(O138)&lt;=K133,O138,IF(LEN(SUBSTITUTE(P138," ",""))=K133+1,LEFT(O138,K133),LEFT(O138,FIND("§",SUBSTITUTE(P138," ","§",LEN(P138)-LEN(SUBSTITUTE(P138," ",""))))-1))))</f>
        <v/>
      </c>
      <c r="O138" s="49" t="str">
        <f t="shared" si="47"/>
        <v/>
      </c>
      <c r="P138" s="49" t="str">
        <f>IF(OR(O138="",O138=0,O138="0"),"",LEFT(O138,K133+1))</f>
        <v/>
      </c>
      <c r="Q138" s="49"/>
      <c r="R138" s="107"/>
      <c r="S138" s="90" t="str">
        <f>IF(LEN(TRIM(T138))&gt;0,MAX(S46:S137)+1,"")</f>
        <v/>
      </c>
      <c r="T138" s="234"/>
      <c r="U138" s="107"/>
      <c r="V138" s="107"/>
      <c r="X138" s="224"/>
      <c r="Y138" s="281"/>
      <c r="Z138" s="282"/>
      <c r="AA138" s="281"/>
      <c r="AB138" s="280"/>
      <c r="AC138" s="279"/>
      <c r="AD138" s="278"/>
      <c r="AE138" s="277"/>
      <c r="AF138" s="276"/>
      <c r="AG138" s="275"/>
      <c r="AH138" s="274"/>
      <c r="AI138" s="273"/>
      <c r="AJ138" s="272"/>
      <c r="AK138" s="271"/>
      <c r="AL138" s="270"/>
      <c r="AM138" s="269"/>
      <c r="AN138" s="268"/>
      <c r="AO138" s="267"/>
      <c r="AP138" s="266"/>
      <c r="AQ138" s="265"/>
      <c r="AS138" s="2"/>
      <c r="AT138" s="294">
        <v>110</v>
      </c>
      <c r="AU138" s="290"/>
      <c r="AV138" s="289" t="str">
        <f t="shared" si="35"/>
        <v/>
      </c>
      <c r="AW138" s="288" t="str" cm="1">
        <f t="array" ref="AW138">IF(BD138="","",IFERROR(_xlfn.TEXTJOIN(" • ",TRUE,_xlfn.UNIQUE(_xlfn._xlws.FILTER("⚠ "&amp;BK29:BK489,(BI29:BI489&lt;&gt;"")*ISNUMBER(SEARCH(" "&amp;BI29:BI489&amp;" "," "&amp;BD138&amp;" "))))),""))</f>
        <v/>
      </c>
      <c r="AX138" s="287" t="str">
        <f t="shared" si="42"/>
        <v>lait</v>
      </c>
      <c r="AY138" s="287" t="str">
        <f t="shared" si="43"/>
        <v>⚠ Lait</v>
      </c>
      <c r="AZ138" s="287" t="str">
        <f t="shared" si="44"/>
        <v/>
      </c>
      <c r="BA138" s="287" t="str">
        <f t="shared" si="36"/>
        <v/>
      </c>
      <c r="BB138" s="287" t="str">
        <f t="shared" si="37"/>
        <v/>
      </c>
      <c r="BC138" s="287" t="str">
        <f t="shared" si="45"/>
        <v/>
      </c>
      <c r="BD138" s="287" t="str">
        <f t="shared" si="38"/>
        <v/>
      </c>
      <c r="BE138" s="287" t="str">
        <f t="shared" si="46"/>
        <v>lait</v>
      </c>
      <c r="BF138" s="287" t="str">
        <f t="shared" si="39"/>
        <v>lait</v>
      </c>
      <c r="BG138" s="287" t="str">
        <f t="shared" si="40"/>
        <v>lait</v>
      </c>
      <c r="BH138" s="293" t="s">
        <v>417</v>
      </c>
      <c r="BI138" s="285" t="str">
        <f t="shared" si="41"/>
        <v>lait</v>
      </c>
      <c r="BJ138" s="284" t="s">
        <v>291</v>
      </c>
      <c r="BK138" s="292" t="s">
        <v>411</v>
      </c>
      <c r="BL138" s="302" t="s">
        <v>410</v>
      </c>
      <c r="BT138" s="35"/>
      <c r="BU138" s="35"/>
      <c r="BV138" s="35"/>
      <c r="BW138" s="35"/>
      <c r="BX138" s="35"/>
      <c r="BY138" s="3">
        <v>1</v>
      </c>
    </row>
    <row r="139" spans="2:77" ht="21" customHeight="1">
      <c r="B139" s="16" t="s">
        <v>216</v>
      </c>
      <c r="C139" s="63"/>
      <c r="D139" s="63"/>
      <c r="E139" s="63"/>
      <c r="F139" s="63"/>
      <c r="G139" s="63"/>
      <c r="H139" s="63"/>
      <c r="J139" s="910"/>
      <c r="K139" s="55"/>
      <c r="L139" s="49" t="str" cm="1">
        <f t="array" ref="L139">IF(ROW()=ROW(L131),K134,INDEX(M131:M144,ROW()-ROW(L131)))</f>
        <v/>
      </c>
      <c r="M139" s="89" t="str">
        <f>IF(OR(L139="",K133="",K133&lt;=0,N139=""),"",TRIM(MID(L139,LEN(N139)+1+IF(MID(L139,LEN(N139)+1,1)=" ",1,0),99999)))</f>
        <v/>
      </c>
      <c r="N139" s="49" t="str">
        <f>IF(OR(O139="",O139=0,O139="0"),"",IF(LEN(O139)&lt;=K133,O139,IF(LEN(SUBSTITUTE(P139," ",""))=K133+1,LEFT(O139,K133),LEFT(O139,FIND("§",SUBSTITUTE(P139," ","§",LEN(P139)-LEN(SUBSTITUTE(P139," ",""))))-1))))</f>
        <v/>
      </c>
      <c r="O139" s="49" t="str">
        <f t="shared" si="47"/>
        <v/>
      </c>
      <c r="P139" s="49" t="str">
        <f>IF(OR(O139="",O139=0,O139="0"),"",LEFT(O139,K133+1))</f>
        <v/>
      </c>
      <c r="Q139" s="49"/>
      <c r="R139" s="107"/>
      <c r="S139" s="90" t="str">
        <f>IF(LEN(TRIM(T139))&gt;0,MAX(S46:S138)+1,"")</f>
        <v/>
      </c>
      <c r="T139" s="234"/>
      <c r="U139" s="107"/>
      <c r="V139" s="107"/>
      <c r="X139" s="224"/>
      <c r="Y139" s="281"/>
      <c r="Z139" s="282"/>
      <c r="AA139" s="281"/>
      <c r="AB139" s="280"/>
      <c r="AC139" s="279"/>
      <c r="AD139" s="278"/>
      <c r="AE139" s="277"/>
      <c r="AF139" s="276"/>
      <c r="AG139" s="275"/>
      <c r="AH139" s="274"/>
      <c r="AI139" s="273"/>
      <c r="AJ139" s="272"/>
      <c r="AK139" s="271"/>
      <c r="AL139" s="270"/>
      <c r="AM139" s="269"/>
      <c r="AN139" s="268"/>
      <c r="AO139" s="267"/>
      <c r="AP139" s="266"/>
      <c r="AQ139" s="265"/>
      <c r="AS139" s="2"/>
      <c r="AT139" s="294">
        <v>111</v>
      </c>
      <c r="AU139" s="290"/>
      <c r="AV139" s="289" t="str">
        <f t="shared" si="35"/>
        <v/>
      </c>
      <c r="AW139" s="288" t="str" cm="1">
        <f t="array" ref="AW139">IF(BD139="","",IFERROR(_xlfn.TEXTJOIN(" • ",TRUE,_xlfn.UNIQUE(_xlfn._xlws.FILTER("⚠ "&amp;BK29:BK489,(BI29:BI489&lt;&gt;"")*ISNUMBER(SEARCH(" "&amp;BI29:BI489&amp;" "," "&amp;BD139&amp;" "))))),""))</f>
        <v/>
      </c>
      <c r="AX139" s="287" t="str">
        <f t="shared" si="42"/>
        <v>milk</v>
      </c>
      <c r="AY139" s="287" t="str">
        <f t="shared" si="43"/>
        <v>⚠ Lait</v>
      </c>
      <c r="AZ139" s="287" t="str">
        <f t="shared" si="44"/>
        <v/>
      </c>
      <c r="BA139" s="287" t="str">
        <f t="shared" si="36"/>
        <v/>
      </c>
      <c r="BB139" s="287" t="str">
        <f t="shared" si="37"/>
        <v/>
      </c>
      <c r="BC139" s="287" t="str">
        <f t="shared" si="45"/>
        <v/>
      </c>
      <c r="BD139" s="287" t="str">
        <f t="shared" si="38"/>
        <v/>
      </c>
      <c r="BE139" s="287" t="str">
        <f t="shared" si="46"/>
        <v>milk</v>
      </c>
      <c r="BF139" s="287" t="str">
        <f t="shared" si="39"/>
        <v>milk</v>
      </c>
      <c r="BG139" s="287" t="str">
        <f t="shared" si="40"/>
        <v>milk</v>
      </c>
      <c r="BH139" s="293" t="s">
        <v>416</v>
      </c>
      <c r="BI139" s="285" t="str">
        <f t="shared" si="41"/>
        <v>milk</v>
      </c>
      <c r="BJ139" s="284" t="s">
        <v>291</v>
      </c>
      <c r="BK139" s="292" t="s">
        <v>411</v>
      </c>
      <c r="BL139" s="302" t="s">
        <v>410</v>
      </c>
      <c r="BT139" s="35"/>
      <c r="BU139" s="35"/>
      <c r="BV139" s="35"/>
      <c r="BW139" s="35"/>
      <c r="BX139" s="35"/>
      <c r="BY139" s="3">
        <v>1</v>
      </c>
    </row>
    <row r="140" spans="2:77" ht="21" customHeight="1">
      <c r="B140" s="63" t="s">
        <v>217</v>
      </c>
      <c r="C140" s="63"/>
      <c r="D140" s="63"/>
      <c r="E140" s="63"/>
      <c r="F140" s="63"/>
      <c r="G140" s="63"/>
      <c r="H140" s="63"/>
      <c r="J140" s="910"/>
      <c r="K140" s="55"/>
      <c r="L140" s="49" t="str" cm="1">
        <f t="array" ref="L140">IF(ROW()=ROW(L131),K134,INDEX(M131:M144,ROW()-ROW(L131)))</f>
        <v/>
      </c>
      <c r="M140" s="89" t="str">
        <f>IF(OR(L140="",K133="",K133&lt;=0,N140=""),"",TRIM(MID(L140,LEN(N140)+1+IF(MID(L140,LEN(N140)+1,1)=" ",1,0),99999)))</f>
        <v/>
      </c>
      <c r="N140" s="49" t="str">
        <f>IF(OR(O140="",O140=0,O140="0"),"",IF(LEN(O140)&lt;=K133,O140,IF(LEN(SUBSTITUTE(P140," ",""))=K133+1,LEFT(O140,K133),LEFT(O140,FIND("§",SUBSTITUTE(P140," ","§",LEN(P140)-LEN(SUBSTITUTE(P140," ",""))))-1))))</f>
        <v/>
      </c>
      <c r="O140" s="49" t="str">
        <f t="shared" si="47"/>
        <v/>
      </c>
      <c r="P140" s="49" t="str">
        <f>IF(OR(O140="",O140=0,O140="0"),"",LEFT(O140,K133+1))</f>
        <v/>
      </c>
      <c r="Q140" s="49"/>
      <c r="R140" s="107"/>
      <c r="S140" s="90" t="str">
        <f>IF(LEN(TRIM(T140))&gt;0,MAX(S46:S139)+1,"")</f>
        <v/>
      </c>
      <c r="T140" s="234"/>
      <c r="U140" s="107"/>
      <c r="V140" s="107"/>
      <c r="X140" s="224"/>
      <c r="Y140" s="281"/>
      <c r="Z140" s="282"/>
      <c r="AA140" s="281"/>
      <c r="AB140" s="280"/>
      <c r="AC140" s="279"/>
      <c r="AD140" s="278"/>
      <c r="AE140" s="277"/>
      <c r="AF140" s="276"/>
      <c r="AG140" s="275"/>
      <c r="AH140" s="274"/>
      <c r="AI140" s="273"/>
      <c r="AJ140" s="272"/>
      <c r="AK140" s="271"/>
      <c r="AL140" s="270"/>
      <c r="AM140" s="269"/>
      <c r="AN140" s="268"/>
      <c r="AO140" s="267"/>
      <c r="AP140" s="266"/>
      <c r="AQ140" s="265"/>
      <c r="AS140" s="2"/>
      <c r="AT140" s="294">
        <v>112</v>
      </c>
      <c r="AU140" s="290"/>
      <c r="AV140" s="289" t="str">
        <f t="shared" si="35"/>
        <v/>
      </c>
      <c r="AW140" s="288" t="str" cm="1">
        <f t="array" ref="AW140">IF(BD140="","",IFERROR(_xlfn.TEXTJOIN(" • ",TRUE,_xlfn.UNIQUE(_xlfn._xlws.FILTER("⚠ "&amp;BK29:BK489,(BI29:BI489&lt;&gt;"")*ISNUMBER(SEARCH(" "&amp;BI29:BI489&amp;" "," "&amp;BD140&amp;" "))))),""))</f>
        <v/>
      </c>
      <c r="AX140" s="287" t="str">
        <f t="shared" si="42"/>
        <v>petit lait</v>
      </c>
      <c r="AY140" s="287" t="str">
        <f t="shared" si="43"/>
        <v>⚠ Lait</v>
      </c>
      <c r="AZ140" s="287" t="str">
        <f t="shared" si="44"/>
        <v/>
      </c>
      <c r="BA140" s="287" t="str">
        <f t="shared" si="36"/>
        <v/>
      </c>
      <c r="BB140" s="287" t="str">
        <f t="shared" si="37"/>
        <v/>
      </c>
      <c r="BC140" s="287" t="str">
        <f t="shared" si="45"/>
        <v/>
      </c>
      <c r="BD140" s="287" t="str">
        <f t="shared" si="38"/>
        <v/>
      </c>
      <c r="BE140" s="287" t="str">
        <f t="shared" si="46"/>
        <v>petit lait</v>
      </c>
      <c r="BF140" s="287" t="str">
        <f t="shared" si="39"/>
        <v>petit lait</v>
      </c>
      <c r="BG140" s="287" t="str">
        <f t="shared" si="40"/>
        <v>petit lait</v>
      </c>
      <c r="BH140" s="293" t="s">
        <v>415</v>
      </c>
      <c r="BI140" s="285" t="str">
        <f t="shared" si="41"/>
        <v>petit lait</v>
      </c>
      <c r="BJ140" s="284" t="s">
        <v>291</v>
      </c>
      <c r="BK140" s="292" t="s">
        <v>411</v>
      </c>
      <c r="BL140" s="302" t="s">
        <v>410</v>
      </c>
      <c r="BT140" s="35"/>
      <c r="BU140" s="35"/>
      <c r="BV140" s="35"/>
      <c r="BW140" s="35"/>
      <c r="BX140" s="35"/>
      <c r="BY140" s="3">
        <v>1</v>
      </c>
    </row>
    <row r="141" spans="2:77" ht="21" customHeight="1">
      <c r="B141" s="120" t="s">
        <v>218</v>
      </c>
      <c r="C141" s="63"/>
      <c r="D141" s="63"/>
      <c r="E141" s="63"/>
      <c r="F141" s="63"/>
      <c r="G141" s="63"/>
      <c r="H141" s="63"/>
      <c r="J141" s="910"/>
      <c r="K141" s="55"/>
      <c r="L141" s="49" t="str" cm="1">
        <f t="array" ref="L141">IF(ROW()=ROW(L131),K134,INDEX(M131:M144,ROW()-ROW(L131)))</f>
        <v/>
      </c>
      <c r="M141" s="89" t="str">
        <f>IF(OR(L141="",K133="",K133&lt;=0,N141=""),"",TRIM(MID(L141,LEN(N141)+1+IF(MID(L141,LEN(N141)+1,1)=" ",1,0),99999)))</f>
        <v/>
      </c>
      <c r="N141" s="49" t="str">
        <f>IF(OR(O141="",O141=0,O141="0"),"",IF(LEN(O141)&lt;=K133,O141,IF(LEN(SUBSTITUTE(P141," ",""))=K133+1,LEFT(O141,K133),LEFT(O141,FIND("§",SUBSTITUTE(P141," ","§",LEN(P141)-LEN(SUBSTITUTE(P141," ",""))))-1))))</f>
        <v/>
      </c>
      <c r="O141" s="49" t="str">
        <f t="shared" si="47"/>
        <v/>
      </c>
      <c r="P141" s="49" t="str">
        <f>IF(OR(O141="",O141=0,O141="0"),"",LEFT(O141,K133+1))</f>
        <v/>
      </c>
      <c r="Q141" s="49"/>
      <c r="R141" s="107"/>
      <c r="S141" s="90" t="str">
        <f>IF(LEN(TRIM(T141))&gt;0,MAX(S46:S140)+1,"")</f>
        <v/>
      </c>
      <c r="T141" s="234"/>
      <c r="U141" s="107"/>
      <c r="V141" s="107"/>
      <c r="X141" s="224"/>
      <c r="Y141" s="281"/>
      <c r="Z141" s="282"/>
      <c r="AA141" s="281"/>
      <c r="AB141" s="280"/>
      <c r="AC141" s="279"/>
      <c r="AD141" s="278"/>
      <c r="AE141" s="277"/>
      <c r="AF141" s="276"/>
      <c r="AG141" s="275"/>
      <c r="AH141" s="274"/>
      <c r="AI141" s="273"/>
      <c r="AJ141" s="272"/>
      <c r="AK141" s="271"/>
      <c r="AL141" s="270"/>
      <c r="AM141" s="269"/>
      <c r="AN141" s="268"/>
      <c r="AO141" s="267"/>
      <c r="AP141" s="266"/>
      <c r="AQ141" s="265"/>
      <c r="AS141" s="2"/>
      <c r="AT141" s="294">
        <v>113</v>
      </c>
      <c r="AU141" s="290"/>
      <c r="AV141" s="289" t="str">
        <f t="shared" si="35"/>
        <v/>
      </c>
      <c r="AW141" s="288" t="str" cm="1">
        <f t="array" ref="AW141">IF(BD141="","",IFERROR(_xlfn.TEXTJOIN(" • ",TRUE,_xlfn.UNIQUE(_xlfn._xlws.FILTER("⚠ "&amp;BK29:BK489,(BI29:BI489&lt;&gt;"")*ISNUMBER(SEARCH(" "&amp;BI29:BI489&amp;" "," "&amp;BD141&amp;" "))))),""))</f>
        <v/>
      </c>
      <c r="AX141" s="287" t="str">
        <f t="shared" si="42"/>
        <v>whey</v>
      </c>
      <c r="AY141" s="287" t="str">
        <f t="shared" si="43"/>
        <v>⚠ Lait</v>
      </c>
      <c r="AZ141" s="287" t="str">
        <f t="shared" si="44"/>
        <v/>
      </c>
      <c r="BA141" s="287" t="str">
        <f t="shared" si="36"/>
        <v/>
      </c>
      <c r="BB141" s="287" t="str">
        <f t="shared" si="37"/>
        <v/>
      </c>
      <c r="BC141" s="287" t="str">
        <f t="shared" si="45"/>
        <v/>
      </c>
      <c r="BD141" s="287" t="str">
        <f t="shared" si="38"/>
        <v/>
      </c>
      <c r="BE141" s="287" t="str">
        <f t="shared" si="46"/>
        <v>whey</v>
      </c>
      <c r="BF141" s="287" t="str">
        <f t="shared" si="39"/>
        <v>whey</v>
      </c>
      <c r="BG141" s="287" t="str">
        <f t="shared" si="40"/>
        <v>whey</v>
      </c>
      <c r="BH141" s="293" t="s">
        <v>414</v>
      </c>
      <c r="BI141" s="285" t="str">
        <f t="shared" si="41"/>
        <v>whey</v>
      </c>
      <c r="BJ141" s="284" t="s">
        <v>291</v>
      </c>
      <c r="BK141" s="292" t="s">
        <v>411</v>
      </c>
      <c r="BL141" s="302" t="s">
        <v>410</v>
      </c>
      <c r="BT141" s="35"/>
      <c r="BU141" s="35"/>
      <c r="BV141" s="35"/>
      <c r="BW141" s="35"/>
      <c r="BX141" s="35"/>
      <c r="BY141" s="3">
        <v>1</v>
      </c>
    </row>
    <row r="142" spans="2:77" ht="21" customHeight="1">
      <c r="B142" s="120" t="s">
        <v>219</v>
      </c>
      <c r="C142" s="63"/>
      <c r="D142" s="63"/>
      <c r="E142" s="63"/>
      <c r="F142" s="63"/>
      <c r="G142" s="63"/>
      <c r="H142" s="63"/>
      <c r="J142" s="910"/>
      <c r="K142" s="55"/>
      <c r="L142" s="49" t="str" cm="1">
        <f t="array" ref="L142">IF(ROW()=ROW(L131),K134,INDEX(M131:M144,ROW()-ROW(L131)))</f>
        <v/>
      </c>
      <c r="M142" s="89" t="str">
        <f>IF(OR(L142="",K133="",K133&lt;=0,N142=""),"",TRIM(MID(L142,LEN(N142)+1+IF(MID(L142,LEN(N142)+1,1)=" ",1,0),99999)))</f>
        <v/>
      </c>
      <c r="N142" s="49" t="str">
        <f>IF(OR(O142="",O142=0,O142="0"),"",IF(LEN(O142)&lt;=K133,O142,IF(LEN(SUBSTITUTE(P142," ",""))=K133+1,LEFT(O142,K133),LEFT(O142,FIND("§",SUBSTITUTE(P142," ","§",LEN(P142)-LEN(SUBSTITUTE(P142," ",""))))-1))))</f>
        <v/>
      </c>
      <c r="O142" s="49" t="str">
        <f t="shared" si="47"/>
        <v/>
      </c>
      <c r="P142" s="49" t="str">
        <f>IF(OR(O142="",O142=0,O142="0"),"",LEFT(O142,K133+1))</f>
        <v/>
      </c>
      <c r="Q142" s="49"/>
      <c r="R142" s="107"/>
      <c r="S142" s="90" t="str">
        <f>IF(LEN(TRIM(T142))&gt;0,MAX(S46:S141)+1,"")</f>
        <v/>
      </c>
      <c r="T142" s="234"/>
      <c r="U142" s="107"/>
      <c r="V142" s="107"/>
      <c r="X142" s="224"/>
      <c r="Y142" s="281"/>
      <c r="Z142" s="282"/>
      <c r="AA142" s="281"/>
      <c r="AB142" s="280"/>
      <c r="AC142" s="279"/>
      <c r="AD142" s="278"/>
      <c r="AE142" s="277"/>
      <c r="AF142" s="276"/>
      <c r="AG142" s="275"/>
      <c r="AH142" s="274"/>
      <c r="AI142" s="273"/>
      <c r="AJ142" s="272"/>
      <c r="AK142" s="271"/>
      <c r="AL142" s="270"/>
      <c r="AM142" s="269"/>
      <c r="AN142" s="268"/>
      <c r="AO142" s="267"/>
      <c r="AP142" s="266"/>
      <c r="AQ142" s="265"/>
      <c r="AS142" s="2"/>
      <c r="AT142" s="294">
        <v>114</v>
      </c>
      <c r="AU142" s="290"/>
      <c r="AV142" s="289" t="str">
        <f t="shared" si="35"/>
        <v/>
      </c>
      <c r="AW142" s="288" t="str" cm="1">
        <f t="array" ref="AW142">IF(BD142="","",IFERROR(_xlfn.TEXTJOIN(" • ",TRUE,_xlfn.UNIQUE(_xlfn._xlws.FILTER("⚠ "&amp;BK29:BK489,(BI29:BI489&lt;&gt;"")*ISNUMBER(SEARCH(" "&amp;BI29:BI489&amp;" "," "&amp;BD142&amp;" "))))),""))</f>
        <v/>
      </c>
      <c r="AX142" s="287" t="str">
        <f t="shared" si="42"/>
        <v>yaourt</v>
      </c>
      <c r="AY142" s="287" t="str">
        <f t="shared" si="43"/>
        <v>⚠ Lait</v>
      </c>
      <c r="AZ142" s="287" t="str">
        <f t="shared" si="44"/>
        <v/>
      </c>
      <c r="BA142" s="287" t="str">
        <f t="shared" si="36"/>
        <v/>
      </c>
      <c r="BB142" s="287" t="str">
        <f t="shared" si="37"/>
        <v/>
      </c>
      <c r="BC142" s="287" t="str">
        <f t="shared" si="45"/>
        <v/>
      </c>
      <c r="BD142" s="287" t="str">
        <f t="shared" si="38"/>
        <v/>
      </c>
      <c r="BE142" s="287" t="str">
        <f t="shared" si="46"/>
        <v>yaourt</v>
      </c>
      <c r="BF142" s="287" t="str">
        <f t="shared" si="39"/>
        <v>yaourt</v>
      </c>
      <c r="BG142" s="287" t="str">
        <f t="shared" si="40"/>
        <v>yaourt</v>
      </c>
      <c r="BH142" s="293" t="s">
        <v>413</v>
      </c>
      <c r="BI142" s="285" t="str">
        <f t="shared" si="41"/>
        <v>yaourt</v>
      </c>
      <c r="BJ142" s="284" t="s">
        <v>291</v>
      </c>
      <c r="BK142" s="292" t="s">
        <v>411</v>
      </c>
      <c r="BL142" s="302" t="s">
        <v>410</v>
      </c>
      <c r="BT142" s="35"/>
      <c r="BU142" s="35"/>
      <c r="BV142" s="35"/>
      <c r="BW142" s="35"/>
      <c r="BX142" s="35"/>
      <c r="BY142" s="3">
        <v>1</v>
      </c>
    </row>
    <row r="143" spans="2:77" ht="21" customHeight="1">
      <c r="B143" s="120" t="s">
        <v>220</v>
      </c>
      <c r="C143" s="63"/>
      <c r="D143" s="63"/>
      <c r="E143" s="63"/>
      <c r="F143" s="63"/>
      <c r="G143" s="63"/>
      <c r="H143" s="63"/>
      <c r="J143" s="910"/>
      <c r="K143" s="55"/>
      <c r="L143" s="49" t="str" cm="1">
        <f t="array" ref="L143">IF(ROW()=ROW(L131),K134,INDEX(M131:M144,ROW()-ROW(L131)))</f>
        <v/>
      </c>
      <c r="M143" s="89" t="str">
        <f>IF(OR(L143="",K133="",K133&lt;=0,N143=""),"",TRIM(MID(L143,LEN(N143)+1+IF(MID(L143,LEN(N143)+1,1)=" ",1,0),99999)))</f>
        <v/>
      </c>
      <c r="N143" s="49" t="str">
        <f>IF(OR(O143="",O143=0,O143="0"),"",IF(LEN(O143)&lt;=K133,O143,IF(LEN(SUBSTITUTE(P143," ",""))=K133+1,LEFT(O143,K133),LEFT(O143,FIND("§",SUBSTITUTE(P143," ","§",LEN(P143)-LEN(SUBSTITUTE(P143," ",""))))-1))))</f>
        <v/>
      </c>
      <c r="O143" s="49" t="str">
        <f t="shared" si="47"/>
        <v/>
      </c>
      <c r="P143" s="49" t="str">
        <f>IF(OR(O143="",O143=0,O143="0"),"",LEFT(O143,K133+1))</f>
        <v/>
      </c>
      <c r="Q143" s="49"/>
      <c r="R143" s="107"/>
      <c r="S143" s="90" t="str">
        <f>IF(LEN(TRIM(T143))&gt;0,MAX(S46:S142)+1,"")</f>
        <v/>
      </c>
      <c r="T143" s="234"/>
      <c r="U143" s="107"/>
      <c r="V143" s="107"/>
      <c r="X143" s="224"/>
      <c r="Y143" s="281"/>
      <c r="Z143" s="282"/>
      <c r="AA143" s="281"/>
      <c r="AB143" s="280"/>
      <c r="AC143" s="279"/>
      <c r="AD143" s="278"/>
      <c r="AE143" s="277"/>
      <c r="AF143" s="276"/>
      <c r="AG143" s="275"/>
      <c r="AH143" s="274"/>
      <c r="AI143" s="273"/>
      <c r="AJ143" s="272"/>
      <c r="AK143" s="271"/>
      <c r="AL143" s="270"/>
      <c r="AM143" s="269"/>
      <c r="AN143" s="268"/>
      <c r="AO143" s="267"/>
      <c r="AP143" s="266"/>
      <c r="AQ143" s="265"/>
      <c r="AS143" s="2"/>
      <c r="AT143" s="294">
        <v>115</v>
      </c>
      <c r="AU143" s="290"/>
      <c r="AV143" s="289" t="str">
        <f t="shared" si="35"/>
        <v/>
      </c>
      <c r="AW143" s="288" t="str" cm="1">
        <f t="array" ref="AW143">IF(BD143="","",IFERROR(_xlfn.TEXTJOIN(" • ",TRUE,_xlfn.UNIQUE(_xlfn._xlws.FILTER("⚠ "&amp;BK29:BK489,(BI29:BI489&lt;&gt;"")*ISNUMBER(SEARCH(" "&amp;BI29:BI489&amp;" "," "&amp;BD143&amp;" "))))),""))</f>
        <v/>
      </c>
      <c r="AX143" s="287" t="str">
        <f t="shared" si="42"/>
        <v>yogourt</v>
      </c>
      <c r="AY143" s="287" t="str">
        <f t="shared" si="43"/>
        <v>⚠ Lait</v>
      </c>
      <c r="AZ143" s="287" t="str">
        <f t="shared" si="44"/>
        <v/>
      </c>
      <c r="BA143" s="287" t="str">
        <f t="shared" si="36"/>
        <v/>
      </c>
      <c r="BB143" s="287" t="str">
        <f t="shared" si="37"/>
        <v/>
      </c>
      <c r="BC143" s="287" t="str">
        <f t="shared" si="45"/>
        <v/>
      </c>
      <c r="BD143" s="287" t="str">
        <f t="shared" si="38"/>
        <v/>
      </c>
      <c r="BE143" s="287" t="str">
        <f t="shared" si="46"/>
        <v>yogourt</v>
      </c>
      <c r="BF143" s="287" t="str">
        <f t="shared" si="39"/>
        <v>yogourt</v>
      </c>
      <c r="BG143" s="287" t="str">
        <f t="shared" si="40"/>
        <v>yogourt</v>
      </c>
      <c r="BH143" s="293" t="s">
        <v>412</v>
      </c>
      <c r="BI143" s="285" t="str">
        <f t="shared" si="41"/>
        <v>yogourt</v>
      </c>
      <c r="BJ143" s="284" t="s">
        <v>291</v>
      </c>
      <c r="BK143" s="292" t="s">
        <v>411</v>
      </c>
      <c r="BL143" s="302" t="s">
        <v>410</v>
      </c>
      <c r="BT143" s="35"/>
      <c r="BU143" s="35"/>
      <c r="BV143" s="35"/>
      <c r="BW143" s="35"/>
      <c r="BX143" s="35"/>
      <c r="BY143" s="3">
        <v>1</v>
      </c>
    </row>
    <row r="144" spans="2:77" ht="21" customHeight="1">
      <c r="B144" s="120" t="s">
        <v>221</v>
      </c>
      <c r="C144" s="63"/>
      <c r="D144" s="63"/>
      <c r="E144" s="63"/>
      <c r="F144" s="63"/>
      <c r="G144" s="63"/>
      <c r="H144" s="63"/>
      <c r="J144" s="910"/>
      <c r="K144" s="55"/>
      <c r="L144" s="49" t="str" cm="1">
        <f t="array" ref="L144">IF(ROW()=ROW(L131),K134,INDEX(M131:M144,ROW()-ROW(L131)))</f>
        <v/>
      </c>
      <c r="M144" s="89" t="str">
        <f>IF(OR(L144="",K133="",K133&lt;=0,N144=""),"",TRIM(MID(L144,LEN(N144)+1+IF(MID(L144,LEN(N144)+1,1)=" ",1,0),99999)))</f>
        <v/>
      </c>
      <c r="N144" s="49" t="str">
        <f>IF(OR(O144="",O144=0,O144="0"),"",IF(LEN(O144)&lt;=K133,O144,IF(LEN(SUBSTITUTE(P144," ",""))=K133+1,LEFT(O144,K133),LEFT(O144,FIND("§",SUBSTITUTE(P144," ","§",LEN(P144)-LEN(SUBSTITUTE(P144," ",""))))-1))))</f>
        <v/>
      </c>
      <c r="O144" s="49" t="str">
        <f t="shared" si="47"/>
        <v/>
      </c>
      <c r="P144" s="49" t="str">
        <f>IF(OR(O144="",O144=0,O144="0"),"",LEFT(O144,K133+1))</f>
        <v/>
      </c>
      <c r="Q144" s="49"/>
      <c r="R144" s="107"/>
      <c r="S144" s="90" t="str">
        <f>IF(LEN(TRIM(T144))&gt;0,MAX(S46:S143)+1,"")</f>
        <v/>
      </c>
      <c r="T144" s="234"/>
      <c r="U144" s="107"/>
      <c r="V144" s="107"/>
      <c r="X144" s="224"/>
      <c r="Y144" s="281"/>
      <c r="Z144" s="282"/>
      <c r="AA144" s="281"/>
      <c r="AB144" s="280"/>
      <c r="AC144" s="279"/>
      <c r="AD144" s="278"/>
      <c r="AE144" s="277"/>
      <c r="AF144" s="276"/>
      <c r="AG144" s="275"/>
      <c r="AH144" s="274"/>
      <c r="AI144" s="273"/>
      <c r="AJ144" s="272"/>
      <c r="AK144" s="271"/>
      <c r="AL144" s="270"/>
      <c r="AM144" s="269"/>
      <c r="AN144" s="268"/>
      <c r="AO144" s="267"/>
      <c r="AP144" s="266"/>
      <c r="AQ144" s="265"/>
      <c r="AS144" s="2"/>
      <c r="AT144" s="294">
        <v>116</v>
      </c>
      <c r="AU144" s="290"/>
      <c r="AV144" s="289" t="str">
        <f t="shared" si="35"/>
        <v/>
      </c>
      <c r="AW144" s="288" t="str" cm="1">
        <f t="array" ref="AW144">IF(BD144="","",IFERROR(_xlfn.TEXTJOIN(" • ",TRUE,_xlfn.UNIQUE(_xlfn._xlws.FILTER("⚠ "&amp;BK29:BK489,(BI29:BI489&lt;&gt;"")*ISNUMBER(SEARCH(" "&amp;BI29:BI489&amp;" "," "&amp;BD144&amp;" "))))),""))</f>
        <v/>
      </c>
      <c r="AX144" s="287" t="str">
        <f t="shared" si="42"/>
        <v>farine de lupin</v>
      </c>
      <c r="AY144" s="287" t="str">
        <f t="shared" si="43"/>
        <v>⚠ Lupin</v>
      </c>
      <c r="AZ144" s="287" t="str">
        <f t="shared" si="44"/>
        <v/>
      </c>
      <c r="BA144" s="287" t="str">
        <f t="shared" si="36"/>
        <v/>
      </c>
      <c r="BB144" s="287" t="str">
        <f t="shared" si="37"/>
        <v/>
      </c>
      <c r="BC144" s="287" t="str">
        <f t="shared" si="45"/>
        <v/>
      </c>
      <c r="BD144" s="287" t="str">
        <f t="shared" si="38"/>
        <v/>
      </c>
      <c r="BE144" s="287" t="str">
        <f t="shared" si="46"/>
        <v>farine de lupin</v>
      </c>
      <c r="BF144" s="287" t="str">
        <f t="shared" si="39"/>
        <v>farine de lupin</v>
      </c>
      <c r="BG144" s="287" t="str">
        <f t="shared" si="40"/>
        <v>farine de lupin</v>
      </c>
      <c r="BH144" s="293" t="s">
        <v>409</v>
      </c>
      <c r="BI144" s="285" t="str">
        <f t="shared" si="41"/>
        <v>farine de lupin</v>
      </c>
      <c r="BJ144" s="284" t="s">
        <v>291</v>
      </c>
      <c r="BK144" s="292" t="s">
        <v>406</v>
      </c>
      <c r="BL144" s="301" t="s">
        <v>405</v>
      </c>
      <c r="BT144" s="35"/>
      <c r="BU144" s="35"/>
      <c r="BV144" s="35"/>
      <c r="BW144" s="35"/>
      <c r="BX144" s="35"/>
      <c r="BY144" s="3">
        <v>1</v>
      </c>
    </row>
    <row r="145" spans="2:77" ht="21" customHeight="1">
      <c r="B145" s="120" t="s">
        <v>222</v>
      </c>
      <c r="C145" s="63"/>
      <c r="D145" s="63"/>
      <c r="E145" s="63"/>
      <c r="F145" s="63"/>
      <c r="G145" s="63"/>
      <c r="H145" s="63"/>
      <c r="J145" s="910"/>
      <c r="K145" s="88" t="str">
        <f>IF(TRIM(SUBSTITUTE(R54,CHAR(160),""))="","",R54)</f>
        <v/>
      </c>
      <c r="L145" s="49" t="str" cm="1">
        <f t="array" ref="L145">IF(ROW()=ROW(L145),K148,INDEX(M145:M158,ROW()-ROW(L145)))</f>
        <v/>
      </c>
      <c r="M145" s="89" t="str">
        <f>IF(OR(L145="",K147="",K147&lt;=0,N145=""),"",TRIM(MID(L145,LEN(N145)+1+IF(MID(L145,LEN(N145)+1,1)=" ",1,0),99999)))</f>
        <v/>
      </c>
      <c r="N145" s="49" t="str">
        <f>IF(OR(O145="",O145=0,O145="0"),"",IF(LEN(O145)&lt;=K147,O145,IF(LEN(SUBSTITUTE(P145," ",""))=K147+1,LEFT(O145,K147),LEFT(O145,FIND("§",SUBSTITUTE(P145," ","§",LEN(P145)-LEN(SUBSTITUTE(P145," ",""))))-1))))</f>
        <v/>
      </c>
      <c r="O145" s="49" t="str">
        <f t="shared" si="47"/>
        <v/>
      </c>
      <c r="P145" s="49" t="str">
        <f>IF(OR(O145="",O145=0,O145="0"),"",LEFT(O145,K147+1))</f>
        <v/>
      </c>
      <c r="Q145" s="49"/>
      <c r="R145" s="107"/>
      <c r="S145" s="90" t="str">
        <f>IF(LEN(TRIM(T145))&gt;0,MAX(S46:S144)+1,"")</f>
        <v/>
      </c>
      <c r="T145" s="234"/>
      <c r="U145" s="107"/>
      <c r="V145" s="107"/>
      <c r="X145" s="224"/>
      <c r="Y145" s="281"/>
      <c r="Z145" s="282"/>
      <c r="AA145" s="281"/>
      <c r="AB145" s="280"/>
      <c r="AC145" s="279"/>
      <c r="AD145" s="278"/>
      <c r="AE145" s="277"/>
      <c r="AF145" s="276"/>
      <c r="AG145" s="275"/>
      <c r="AH145" s="274"/>
      <c r="AI145" s="273"/>
      <c r="AJ145" s="272"/>
      <c r="AK145" s="271"/>
      <c r="AL145" s="270"/>
      <c r="AM145" s="269"/>
      <c r="AN145" s="268"/>
      <c r="AO145" s="267"/>
      <c r="AP145" s="266"/>
      <c r="AQ145" s="265"/>
      <c r="AS145" s="2"/>
      <c r="AT145" s="294">
        <v>117</v>
      </c>
      <c r="AU145" s="290"/>
      <c r="AV145" s="289" t="str">
        <f t="shared" si="35"/>
        <v/>
      </c>
      <c r="AW145" s="288" t="str" cm="1">
        <f t="array" ref="AW145">IF(BD145="","",IFERROR(_xlfn.TEXTJOIN(" • ",TRUE,_xlfn.UNIQUE(_xlfn._xlws.FILTER("⚠ "&amp;BK29:BK489,(BI29:BI489&lt;&gt;"")*ISNUMBER(SEARCH(" "&amp;BI29:BI489&amp;" "," "&amp;BD145&amp;" "))))),""))</f>
        <v/>
      </c>
      <c r="AX145" s="287" t="str">
        <f t="shared" si="42"/>
        <v>lupin</v>
      </c>
      <c r="AY145" s="287" t="str">
        <f t="shared" si="43"/>
        <v>⚠ Lupin</v>
      </c>
      <c r="AZ145" s="287" t="str">
        <f t="shared" si="44"/>
        <v/>
      </c>
      <c r="BA145" s="287" t="str">
        <f t="shared" si="36"/>
        <v/>
      </c>
      <c r="BB145" s="287" t="str">
        <f t="shared" si="37"/>
        <v/>
      </c>
      <c r="BC145" s="287" t="str">
        <f t="shared" si="45"/>
        <v/>
      </c>
      <c r="BD145" s="287" t="str">
        <f t="shared" si="38"/>
        <v/>
      </c>
      <c r="BE145" s="287" t="str">
        <f t="shared" si="46"/>
        <v>lupin</v>
      </c>
      <c r="BF145" s="287" t="str">
        <f t="shared" si="39"/>
        <v>lupin</v>
      </c>
      <c r="BG145" s="287" t="str">
        <f t="shared" si="40"/>
        <v>lupin</v>
      </c>
      <c r="BH145" s="293" t="s">
        <v>408</v>
      </c>
      <c r="BI145" s="285" t="str">
        <f t="shared" si="41"/>
        <v>lupin</v>
      </c>
      <c r="BJ145" s="284" t="s">
        <v>291</v>
      </c>
      <c r="BK145" s="292" t="s">
        <v>406</v>
      </c>
      <c r="BL145" s="301" t="s">
        <v>405</v>
      </c>
      <c r="BT145" s="35"/>
      <c r="BU145" s="35"/>
      <c r="BV145" s="35"/>
      <c r="BW145" s="35"/>
      <c r="BX145" s="35"/>
      <c r="BY145" s="3">
        <v>1</v>
      </c>
    </row>
    <row r="146" spans="2:77" ht="21" customHeight="1">
      <c r="B146" s="63" t="s">
        <v>223</v>
      </c>
      <c r="C146" s="63"/>
      <c r="D146" s="63"/>
      <c r="E146" s="63"/>
      <c r="F146" s="63"/>
      <c r="G146" s="63"/>
      <c r="H146" s="63"/>
      <c r="J146" s="910"/>
      <c r="K146" s="55" t="str">
        <f>TRIM(SUBSTITUTE(SUBSTITUTE(SUBSTITUTE(SUBSTITUTE(SUBSTITUTE(SUBSTITUTE(SUBSTITUTE(SUBSTITUTE(SUBSTITUTE(CLEAN(IF(OR(LEFT(K145,1)="-",LEFT(K145,1)="="),MID(K145,2,99999),K145)),"—","-"),"–","-"),CHAR(160)," "),CHAR(9)," "),CHAR(13)," "),CHAR(10)," ")," "," ")," "," ")," "," "))</f>
        <v/>
      </c>
      <c r="L146" s="49" t="str" cm="1">
        <f t="array" ref="L146">IF(ROW()=ROW(L145),K148,INDEX(M145:M158,ROW()-ROW(L145)))</f>
        <v/>
      </c>
      <c r="M146" s="89" t="str">
        <f>IF(OR(L146="",K147="",K147&lt;=0,N146=""),"",TRIM(MID(L146,LEN(N146)+1+IF(MID(L146,LEN(N146)+1,1)=" ",1,0),99999)))</f>
        <v/>
      </c>
      <c r="N146" s="49" t="str">
        <f>IF(OR(O146="",O146=0,O146="0"),"",IF(LEN(O146)&lt;=K147,O146,IF(LEN(SUBSTITUTE(P146," ",""))=K147+1,LEFT(O146,K147),LEFT(O146,FIND("§",SUBSTITUTE(P146," ","§",LEN(P146)-LEN(SUBSTITUTE(P146," ",""))))-1))))</f>
        <v/>
      </c>
      <c r="O146" s="49" t="str">
        <f t="shared" si="47"/>
        <v/>
      </c>
      <c r="P146" s="49" t="str">
        <f>IF(OR(O146="",O146=0,O146="0"),"",LEFT(O146,K147+1))</f>
        <v/>
      </c>
      <c r="Q146" s="49"/>
      <c r="R146" s="107"/>
      <c r="S146" s="90" t="str">
        <f>IF(LEN(TRIM(T146))&gt;0,MAX(S46:S145)+1,"")</f>
        <v/>
      </c>
      <c r="T146" s="234"/>
      <c r="U146" s="107"/>
      <c r="V146" s="107"/>
      <c r="X146" s="224"/>
      <c r="Y146" s="281"/>
      <c r="Z146" s="282"/>
      <c r="AA146" s="281"/>
      <c r="AB146" s="280"/>
      <c r="AC146" s="279"/>
      <c r="AD146" s="278"/>
      <c r="AE146" s="277"/>
      <c r="AF146" s="276"/>
      <c r="AG146" s="275"/>
      <c r="AH146" s="274"/>
      <c r="AI146" s="273"/>
      <c r="AJ146" s="272"/>
      <c r="AK146" s="271"/>
      <c r="AL146" s="270"/>
      <c r="AM146" s="269"/>
      <c r="AN146" s="268"/>
      <c r="AO146" s="267"/>
      <c r="AP146" s="266"/>
      <c r="AQ146" s="265"/>
      <c r="AS146" s="2"/>
      <c r="AT146" s="294">
        <v>118</v>
      </c>
      <c r="AU146" s="290"/>
      <c r="AV146" s="289" t="str">
        <f t="shared" si="35"/>
        <v/>
      </c>
      <c r="AW146" s="288" t="str" cm="1">
        <f t="array" ref="AW146">IF(BD146="","",IFERROR(_xlfn.TEXTJOIN(" • ",TRUE,_xlfn.UNIQUE(_xlfn._xlws.FILTER("⚠ "&amp;BK29:BK489,(BI29:BI489&lt;&gt;"")*ISNUMBER(SEARCH(" "&amp;BI29:BI489&amp;" "," "&amp;BD146&amp;" "))))),""))</f>
        <v/>
      </c>
      <c r="AX146" s="287" t="str">
        <f t="shared" si="42"/>
        <v>lupine</v>
      </c>
      <c r="AY146" s="287" t="str">
        <f t="shared" si="43"/>
        <v>⚠ Lupin</v>
      </c>
      <c r="AZ146" s="287" t="str">
        <f t="shared" si="44"/>
        <v/>
      </c>
      <c r="BA146" s="287" t="str">
        <f t="shared" si="36"/>
        <v/>
      </c>
      <c r="BB146" s="287" t="str">
        <f t="shared" si="37"/>
        <v/>
      </c>
      <c r="BC146" s="287" t="str">
        <f t="shared" si="45"/>
        <v/>
      </c>
      <c r="BD146" s="287" t="str">
        <f t="shared" si="38"/>
        <v/>
      </c>
      <c r="BE146" s="287" t="str">
        <f t="shared" si="46"/>
        <v>lupine</v>
      </c>
      <c r="BF146" s="287" t="str">
        <f t="shared" si="39"/>
        <v>lupine</v>
      </c>
      <c r="BG146" s="287" t="str">
        <f t="shared" si="40"/>
        <v>lupine</v>
      </c>
      <c r="BH146" s="293" t="s">
        <v>407</v>
      </c>
      <c r="BI146" s="285" t="str">
        <f t="shared" si="41"/>
        <v>lupine</v>
      </c>
      <c r="BJ146" s="284" t="s">
        <v>291</v>
      </c>
      <c r="BK146" s="292" t="s">
        <v>406</v>
      </c>
      <c r="BL146" s="301" t="s">
        <v>405</v>
      </c>
      <c r="BT146" s="35"/>
      <c r="BU146" s="35"/>
      <c r="BV146" s="35"/>
      <c r="BW146" s="35"/>
      <c r="BX146" s="35"/>
      <c r="BY146" s="3">
        <v>1</v>
      </c>
    </row>
    <row r="147" spans="2:77" ht="21" customHeight="1">
      <c r="B147" s="120"/>
      <c r="C147" s="63"/>
      <c r="D147" s="63"/>
      <c r="E147" s="63"/>
      <c r="F147" s="63"/>
      <c r="G147" s="63"/>
      <c r="H147" s="63"/>
      <c r="J147" s="910"/>
      <c r="K147" s="92">
        <f>K44</f>
        <v>120</v>
      </c>
      <c r="L147" s="49" t="str" cm="1">
        <f t="array" ref="L147">IF(ROW()=ROW(L145),K148,INDEX(M145:M158,ROW()-ROW(L145)))</f>
        <v/>
      </c>
      <c r="M147" s="89" t="str">
        <f>IF(OR(L147="",K147="",K147&lt;=0,N147=""),"",TRIM(MID(L147,LEN(N147)+1+IF(MID(L147,LEN(N147)+1,1)=" ",1,0),99999)))</f>
        <v/>
      </c>
      <c r="N147" s="49" t="str">
        <f>IF(OR(O147="",O147=0,O147="0"),"",IF(LEN(O147)&lt;=K147,O147,IF(LEN(SUBSTITUTE(P147," ",""))=K147+1,LEFT(O147,K147),LEFT(O147,FIND("§",SUBSTITUTE(P147," ","§",LEN(P147)-LEN(SUBSTITUTE(P147," ",""))))-1))))</f>
        <v/>
      </c>
      <c r="O147" s="49" t="str">
        <f t="shared" si="47"/>
        <v/>
      </c>
      <c r="P147" s="49" t="str">
        <f>IF(OR(O147="",O147=0,O147="0"),"",LEFT(O147,K147+1))</f>
        <v/>
      </c>
      <c r="Q147" s="49"/>
      <c r="R147" s="107"/>
      <c r="S147" s="90" t="str">
        <f>IF(LEN(TRIM(T147))&gt;0,MAX(S46:S146)+1,"")</f>
        <v/>
      </c>
      <c r="T147" s="234"/>
      <c r="U147" s="107"/>
      <c r="V147" s="107"/>
      <c r="X147" s="224"/>
      <c r="Y147" s="281"/>
      <c r="Z147" s="282"/>
      <c r="AA147" s="281"/>
      <c r="AB147" s="280"/>
      <c r="AC147" s="279"/>
      <c r="AD147" s="278"/>
      <c r="AE147" s="277"/>
      <c r="AF147" s="276"/>
      <c r="AG147" s="275"/>
      <c r="AH147" s="274"/>
      <c r="AI147" s="273"/>
      <c r="AJ147" s="272"/>
      <c r="AK147" s="271"/>
      <c r="AL147" s="270"/>
      <c r="AM147" s="269"/>
      <c r="AN147" s="268"/>
      <c r="AO147" s="267"/>
      <c r="AP147" s="266"/>
      <c r="AQ147" s="265"/>
      <c r="AS147" s="2"/>
      <c r="AT147" s="294">
        <v>119</v>
      </c>
      <c r="AU147" s="290"/>
      <c r="AV147" s="289" t="str">
        <f t="shared" si="35"/>
        <v/>
      </c>
      <c r="AW147" s="288" t="str" cm="1">
        <f t="array" ref="AW147">IF(BD147="","",IFERROR(_xlfn.TEXTJOIN(" • ",TRUE,_xlfn.UNIQUE(_xlfn._xlws.FILTER("⚠ "&amp;BK29:BK489,(BI29:BI489&lt;&gt;"")*ISNUMBER(SEARCH(" "&amp;BI29:BI489&amp;" "," "&amp;BD147&amp;" "))))),""))</f>
        <v/>
      </c>
      <c r="AX147" s="287" t="str">
        <f t="shared" si="42"/>
        <v>calamar</v>
      </c>
      <c r="AY147" s="287" t="str">
        <f t="shared" si="43"/>
        <v>⚠ Mollusques</v>
      </c>
      <c r="AZ147" s="287" t="str">
        <f t="shared" si="44"/>
        <v/>
      </c>
      <c r="BA147" s="287" t="str">
        <f t="shared" si="36"/>
        <v/>
      </c>
      <c r="BB147" s="287" t="str">
        <f t="shared" si="37"/>
        <v/>
      </c>
      <c r="BC147" s="287" t="str">
        <f t="shared" si="45"/>
        <v/>
      </c>
      <c r="BD147" s="287" t="str">
        <f t="shared" si="38"/>
        <v/>
      </c>
      <c r="BE147" s="287" t="str">
        <f t="shared" si="46"/>
        <v>calamar</v>
      </c>
      <c r="BF147" s="287" t="str">
        <f t="shared" si="39"/>
        <v>calamar</v>
      </c>
      <c r="BG147" s="287" t="str">
        <f t="shared" si="40"/>
        <v>calamar</v>
      </c>
      <c r="BH147" s="293" t="s">
        <v>404</v>
      </c>
      <c r="BI147" s="285" t="str">
        <f t="shared" si="41"/>
        <v>calamar</v>
      </c>
      <c r="BJ147" s="284" t="s">
        <v>291</v>
      </c>
      <c r="BK147" s="292" t="s">
        <v>377</v>
      </c>
      <c r="BL147" s="300" t="s">
        <v>372</v>
      </c>
      <c r="BT147" s="35"/>
      <c r="BU147" s="35"/>
      <c r="BV147" s="35"/>
      <c r="BW147" s="35"/>
      <c r="BX147" s="35"/>
      <c r="BY147" s="3">
        <v>1</v>
      </c>
    </row>
    <row r="148" spans="2:77" ht="21" customHeight="1">
      <c r="B148" s="63"/>
      <c r="C148" s="63"/>
      <c r="D148" s="63"/>
      <c r="E148" s="63"/>
      <c r="F148" s="63"/>
      <c r="G148" s="63"/>
      <c r="H148" s="63"/>
      <c r="J148" s="910"/>
      <c r="K148" s="55" t="str">
        <f>IF(UPPER(TRIM(K45))="X",K152,K146)</f>
        <v/>
      </c>
      <c r="L148" s="49" t="str" cm="1">
        <f t="array" ref="L148">IF(ROW()=ROW(L145),K148,INDEX(M145:M158,ROW()-ROW(L145)))</f>
        <v/>
      </c>
      <c r="M148" s="89" t="str">
        <f>IF(OR(L148="",K147="",K147&lt;=0,N148=""),"",TRIM(MID(L148,LEN(N148)+1+IF(MID(L148,LEN(N148)+1,1)=" ",1,0),99999)))</f>
        <v/>
      </c>
      <c r="N148" s="49" t="str">
        <f>IF(OR(O148="",O148=0,O148="0"),"",IF(LEN(O148)&lt;=K147,O148,IF(LEN(SUBSTITUTE(P148," ",""))=K147+1,LEFT(O148,K147),LEFT(O148,FIND("§",SUBSTITUTE(P148," ","§",LEN(P148)-LEN(SUBSTITUTE(P148," ",""))))-1))))</f>
        <v/>
      </c>
      <c r="O148" s="49" t="str">
        <f t="shared" si="47"/>
        <v/>
      </c>
      <c r="P148" s="49" t="str">
        <f>IF(OR(O148="",O148=0,O148="0"),"",LEFT(O148,K147+1))</f>
        <v/>
      </c>
      <c r="Q148" s="49"/>
      <c r="R148" s="107"/>
      <c r="S148" s="90" t="str">
        <f>IF(LEN(TRIM(T148))&gt;0,MAX(S46:S147)+1,"")</f>
        <v/>
      </c>
      <c r="T148" s="234"/>
      <c r="U148" s="107"/>
      <c r="V148" s="107"/>
      <c r="X148" s="224"/>
      <c r="Y148" s="281"/>
      <c r="Z148" s="282"/>
      <c r="AA148" s="281"/>
      <c r="AB148" s="280"/>
      <c r="AC148" s="279"/>
      <c r="AD148" s="278"/>
      <c r="AE148" s="277"/>
      <c r="AF148" s="276"/>
      <c r="AG148" s="275"/>
      <c r="AH148" s="274"/>
      <c r="AI148" s="273"/>
      <c r="AJ148" s="272"/>
      <c r="AK148" s="271"/>
      <c r="AL148" s="270"/>
      <c r="AM148" s="269"/>
      <c r="AN148" s="268"/>
      <c r="AO148" s="267"/>
      <c r="AP148" s="266"/>
      <c r="AQ148" s="265"/>
      <c r="AS148" s="2"/>
      <c r="AT148" s="294">
        <v>120</v>
      </c>
      <c r="AU148" s="290"/>
      <c r="AV148" s="289" t="str">
        <f t="shared" si="35"/>
        <v/>
      </c>
      <c r="AW148" s="288" t="str" cm="1">
        <f t="array" ref="AW148">IF(BD148="","",IFERROR(_xlfn.TEXTJOIN(" • ",TRUE,_xlfn.UNIQUE(_xlfn._xlws.FILTER("⚠ "&amp;BK29:BK489,(BI29:BI489&lt;&gt;"")*ISNUMBER(SEARCH(" "&amp;BI29:BI489&amp;" "," "&amp;BD148&amp;" "))))),""))</f>
        <v/>
      </c>
      <c r="AX148" s="287" t="str">
        <f t="shared" si="42"/>
        <v>calamars</v>
      </c>
      <c r="AY148" s="287" t="str">
        <f t="shared" si="43"/>
        <v>⚠ Mollusques</v>
      </c>
      <c r="AZ148" s="287" t="str">
        <f t="shared" si="44"/>
        <v/>
      </c>
      <c r="BA148" s="287" t="str">
        <f t="shared" si="36"/>
        <v/>
      </c>
      <c r="BB148" s="287" t="str">
        <f t="shared" si="37"/>
        <v/>
      </c>
      <c r="BC148" s="287" t="str">
        <f t="shared" si="45"/>
        <v/>
      </c>
      <c r="BD148" s="287" t="str">
        <f t="shared" si="38"/>
        <v/>
      </c>
      <c r="BE148" s="287" t="str">
        <f t="shared" si="46"/>
        <v>calamars</v>
      </c>
      <c r="BF148" s="287" t="str">
        <f t="shared" si="39"/>
        <v>calamars</v>
      </c>
      <c r="BG148" s="287" t="str">
        <f t="shared" si="40"/>
        <v>calamars</v>
      </c>
      <c r="BH148" s="293" t="s">
        <v>403</v>
      </c>
      <c r="BI148" s="285" t="str">
        <f t="shared" si="41"/>
        <v>calamars</v>
      </c>
      <c r="BJ148" s="284" t="s">
        <v>291</v>
      </c>
      <c r="BK148" s="292" t="s">
        <v>377</v>
      </c>
      <c r="BL148" s="300" t="s">
        <v>372</v>
      </c>
      <c r="BT148" s="35"/>
      <c r="BU148" s="35"/>
      <c r="BV148" s="35"/>
      <c r="BW148" s="35"/>
      <c r="BX148" s="35"/>
      <c r="BY148" s="3">
        <v>1</v>
      </c>
    </row>
    <row r="149" spans="2:77" ht="21" customHeight="1">
      <c r="B149" s="120"/>
      <c r="C149" s="63"/>
      <c r="D149" s="63"/>
      <c r="E149" s="63"/>
      <c r="F149" s="63"/>
      <c r="G149" s="63"/>
      <c r="H149" s="63"/>
      <c r="J149" s="910"/>
      <c r="K149" s="94" t="str">
        <f>TRIM(SUBSTITUTE(SUBSTITUTE(SUBSTITUTE(SUBSTITUTE(SUBSTITUTE(SUBSTITUTE(SUBSTITUTE(SUBSTITUTE(SUBSTITUTE(SUBSTITUTE(K146,","," "),";"," "),":"," "),"!"," "),"?"," "),"…"," "),"»"," "),"«"," "),"/"," "),"."," "))</f>
        <v/>
      </c>
      <c r="L149" s="49" t="str" cm="1">
        <f t="array" ref="L149">IF(ROW()=ROW(L145),K148,INDEX(M145:M158,ROW()-ROW(L145)))</f>
        <v/>
      </c>
      <c r="M149" s="89" t="str">
        <f>IF(OR(L149="",K147="",K147&lt;=0,N149=""),"",TRIM(MID(L149,LEN(N149)+1+IF(MID(L149,LEN(N149)+1,1)=" ",1,0),99999)))</f>
        <v/>
      </c>
      <c r="N149" s="49" t="str">
        <f>IF(OR(O149="",O149=0,O149="0"),"",IF(LEN(O149)&lt;=K147,O149,IF(LEN(SUBSTITUTE(P149," ",""))=K147+1,LEFT(O149,K147),LEFT(O149,FIND("§",SUBSTITUTE(P149," ","§",LEN(P149)-LEN(SUBSTITUTE(P149," ",""))))-1))))</f>
        <v/>
      </c>
      <c r="O149" s="49" t="str">
        <f t="shared" si="47"/>
        <v/>
      </c>
      <c r="P149" s="49" t="str">
        <f>IF(OR(O149="",O149=0,O149="0"),"",LEFT(O149,K147+1))</f>
        <v/>
      </c>
      <c r="Q149" s="49"/>
      <c r="R149" s="107"/>
      <c r="S149" s="90" t="str">
        <f>IF(LEN(TRIM(T149))&gt;0,MAX(S46:S148)+1,"")</f>
        <v/>
      </c>
      <c r="T149" s="234"/>
      <c r="U149" s="107"/>
      <c r="V149" s="107"/>
      <c r="X149" s="224"/>
      <c r="Y149" s="281"/>
      <c r="Z149" s="282"/>
      <c r="AA149" s="281"/>
      <c r="AB149" s="280"/>
      <c r="AC149" s="279"/>
      <c r="AD149" s="278"/>
      <c r="AE149" s="277"/>
      <c r="AF149" s="276"/>
      <c r="AG149" s="275"/>
      <c r="AH149" s="274"/>
      <c r="AI149" s="273"/>
      <c r="AJ149" s="272"/>
      <c r="AK149" s="271"/>
      <c r="AL149" s="270"/>
      <c r="AM149" s="269"/>
      <c r="AN149" s="268"/>
      <c r="AO149" s="267"/>
      <c r="AP149" s="266"/>
      <c r="AQ149" s="265"/>
      <c r="AS149" s="2"/>
      <c r="AT149" s="294">
        <v>121</v>
      </c>
      <c r="AU149" s="290"/>
      <c r="AV149" s="289" t="str">
        <f t="shared" si="35"/>
        <v/>
      </c>
      <c r="AW149" s="288" t="str" cm="1">
        <f t="array" ref="AW149">IF(BD149="","",IFERROR(_xlfn.TEXTJOIN(" • ",TRUE,_xlfn.UNIQUE(_xlfn._xlws.FILTER("⚠ "&amp;BK29:BK489,(BI29:BI489&lt;&gt;"")*ISNUMBER(SEARCH(" "&amp;BI29:BI489&amp;" "," "&amp;BD149&amp;" "))))),""))</f>
        <v/>
      </c>
      <c r="AX149" s="287" t="str">
        <f t="shared" si="42"/>
        <v>coquillage</v>
      </c>
      <c r="AY149" s="287" t="str">
        <f t="shared" si="43"/>
        <v>⚠ Mollusques</v>
      </c>
      <c r="AZ149" s="287" t="str">
        <f t="shared" si="44"/>
        <v/>
      </c>
      <c r="BA149" s="287" t="str">
        <f t="shared" si="36"/>
        <v/>
      </c>
      <c r="BB149" s="287" t="str">
        <f t="shared" si="37"/>
        <v/>
      </c>
      <c r="BC149" s="287" t="str">
        <f t="shared" si="45"/>
        <v/>
      </c>
      <c r="BD149" s="287" t="str">
        <f t="shared" si="38"/>
        <v/>
      </c>
      <c r="BE149" s="287" t="str">
        <f t="shared" si="46"/>
        <v>coquillage</v>
      </c>
      <c r="BF149" s="287" t="str">
        <f t="shared" si="39"/>
        <v>coquillage</v>
      </c>
      <c r="BG149" s="287" t="str">
        <f t="shared" si="40"/>
        <v>coquillage</v>
      </c>
      <c r="BH149" s="293" t="s">
        <v>402</v>
      </c>
      <c r="BI149" s="285" t="str">
        <f t="shared" si="41"/>
        <v>coquillage</v>
      </c>
      <c r="BJ149" s="284" t="s">
        <v>291</v>
      </c>
      <c r="BK149" s="292" t="s">
        <v>377</v>
      </c>
      <c r="BL149" s="300" t="s">
        <v>372</v>
      </c>
      <c r="BT149" s="35"/>
      <c r="BU149" s="35"/>
      <c r="BV149" s="35"/>
      <c r="BW149" s="35"/>
      <c r="BX149" s="35"/>
      <c r="BY149" s="3">
        <v>1</v>
      </c>
    </row>
    <row r="150" spans="2:77" ht="21" customHeight="1">
      <c r="B150" s="123" t="s">
        <v>167</v>
      </c>
      <c r="C150" s="63"/>
      <c r="D150" s="63"/>
      <c r="E150" s="63"/>
      <c r="F150" s="63"/>
      <c r="G150" s="63"/>
      <c r="H150" s="63"/>
      <c r="J150" s="910"/>
      <c r="K150" s="49" t="str">
        <f>TRIM(SUBSTITUTE(SUBSTITUTE(SUBSTITUTE(SUBSTITUTE(SUBSTITUTE(SUBSTITUTE(SUBSTITUTE(SUBSTITUTE(K149,"("," "),")"," "),CHAR(34)," "),"-"," "),"_"," "),"&lt;"," "),"&gt;"," "),"="," "))</f>
        <v/>
      </c>
      <c r="L150" s="49" t="str" cm="1">
        <f t="array" ref="L150">IF(ROW()=ROW(L145),K148,INDEX(M145:M158,ROW()-ROW(L145)))</f>
        <v/>
      </c>
      <c r="M150" s="89" t="str">
        <f>IF(OR(L150="",K147="",K147&lt;=0,N150=""),"",TRIM(MID(L150,LEN(N150)+1+IF(MID(L150,LEN(N150)+1,1)=" ",1,0),99999)))</f>
        <v/>
      </c>
      <c r="N150" s="49" t="str">
        <f>IF(OR(O150="",O150=0,O150="0"),"",IF(LEN(O150)&lt;=K147,O150,IF(LEN(SUBSTITUTE(P150," ",""))=K147+1,LEFT(O150,K147),LEFT(O150,FIND("§",SUBSTITUTE(P150," ","§",LEN(P150)-LEN(SUBSTITUTE(P150," ",""))))-1))))</f>
        <v/>
      </c>
      <c r="O150" s="49" t="str">
        <f t="shared" si="47"/>
        <v/>
      </c>
      <c r="P150" s="49" t="str">
        <f>IF(OR(O150="",O150=0,O150="0"),"",LEFT(O150,K147+1))</f>
        <v/>
      </c>
      <c r="Q150" s="49"/>
      <c r="R150" s="107"/>
      <c r="S150" s="90" t="str">
        <f>IF(LEN(TRIM(T150))&gt;0,MAX(S46:S149)+1,"")</f>
        <v/>
      </c>
      <c r="T150" s="234"/>
      <c r="U150" s="107"/>
      <c r="V150" s="107"/>
      <c r="X150" s="224"/>
      <c r="Y150" s="281"/>
      <c r="Z150" s="282"/>
      <c r="AA150" s="281"/>
      <c r="AB150" s="280"/>
      <c r="AC150" s="279"/>
      <c r="AD150" s="278"/>
      <c r="AE150" s="277"/>
      <c r="AF150" s="276"/>
      <c r="AG150" s="275"/>
      <c r="AH150" s="274"/>
      <c r="AI150" s="273"/>
      <c r="AJ150" s="272"/>
      <c r="AK150" s="271"/>
      <c r="AL150" s="270"/>
      <c r="AM150" s="269"/>
      <c r="AN150" s="268"/>
      <c r="AO150" s="267"/>
      <c r="AP150" s="266"/>
      <c r="AQ150" s="265"/>
      <c r="AS150" s="2"/>
      <c r="AT150" s="294">
        <v>122</v>
      </c>
      <c r="AU150" s="290"/>
      <c r="AV150" s="289" t="str">
        <f t="shared" si="35"/>
        <v/>
      </c>
      <c r="AW150" s="288" t="str" cm="1">
        <f t="array" ref="AW150">IF(BD150="","",IFERROR(_xlfn.TEXTJOIN(" • ",TRUE,_xlfn.UNIQUE(_xlfn._xlws.FILTER("⚠ "&amp;BK29:BK489,(BI29:BI489&lt;&gt;"")*ISNUMBER(SEARCH(" "&amp;BI29:BI489&amp;" "," "&amp;BD150&amp;" "))))),""))</f>
        <v/>
      </c>
      <c r="AX150" s="287" t="str">
        <f t="shared" si="42"/>
        <v>coquilles saint jacques</v>
      </c>
      <c r="AY150" s="287" t="str">
        <f t="shared" si="43"/>
        <v>⚠ Mollusques</v>
      </c>
      <c r="AZ150" s="287" t="str">
        <f t="shared" si="44"/>
        <v/>
      </c>
      <c r="BA150" s="287" t="str">
        <f t="shared" si="36"/>
        <v/>
      </c>
      <c r="BB150" s="287" t="str">
        <f t="shared" si="37"/>
        <v/>
      </c>
      <c r="BC150" s="287" t="str">
        <f t="shared" si="45"/>
        <v/>
      </c>
      <c r="BD150" s="287" t="str">
        <f t="shared" si="38"/>
        <v/>
      </c>
      <c r="BE150" s="287" t="str">
        <f t="shared" si="46"/>
        <v>coquilles saint jacques</v>
      </c>
      <c r="BF150" s="287" t="str">
        <f t="shared" si="39"/>
        <v>coquilles saint jacques</v>
      </c>
      <c r="BG150" s="287" t="str">
        <f t="shared" si="40"/>
        <v>coquilles saint jacques</v>
      </c>
      <c r="BH150" s="293" t="s">
        <v>401</v>
      </c>
      <c r="BI150" s="285" t="str">
        <f t="shared" si="41"/>
        <v>coquilles saint jacques</v>
      </c>
      <c r="BJ150" s="284" t="s">
        <v>291</v>
      </c>
      <c r="BK150" s="292" t="s">
        <v>377</v>
      </c>
      <c r="BL150" s="300" t="s">
        <v>372</v>
      </c>
      <c r="BT150" s="35"/>
      <c r="BU150" s="35"/>
      <c r="BV150" s="35"/>
      <c r="BW150" s="35"/>
      <c r="BX150" s="35"/>
      <c r="BY150" s="3">
        <v>1</v>
      </c>
    </row>
    <row r="151" spans="2:77" ht="21" customHeight="1">
      <c r="B151" s="63" t="s">
        <v>171</v>
      </c>
      <c r="C151" s="63"/>
      <c r="D151" s="63"/>
      <c r="E151" s="63"/>
      <c r="F151" s="63"/>
      <c r="G151" s="63"/>
      <c r="H151" s="63"/>
      <c r="J151" s="910"/>
      <c r="K151" s="55" t="str">
        <f>TRIM(SUBSTITUTE(SUBSTITUTE(SUBSTITUTE(SUBSTITUTE(K150,"►"," "),"▼"," "),"▲"," "),"◄"," "))</f>
        <v/>
      </c>
      <c r="L151" s="49" t="str" cm="1">
        <f t="array" ref="L151">IF(ROW()=ROW(L145),K148,INDEX(M145:M158,ROW()-ROW(L145)))</f>
        <v/>
      </c>
      <c r="M151" s="89" t="str">
        <f>IF(OR(L151="",K147="",K147&lt;=0,N151=""),"",TRIM(MID(L151,LEN(N151)+1+IF(MID(L151,LEN(N151)+1,1)=" ",1,0),99999)))</f>
        <v/>
      </c>
      <c r="N151" s="49" t="str">
        <f>IF(OR(O151="",O151=0,O151="0"),"",IF(LEN(O151)&lt;=K147,O151,IF(LEN(SUBSTITUTE(P151," ",""))=K147+1,LEFT(O151,K147),LEFT(O151,FIND("§",SUBSTITUTE(P151," ","§",LEN(P151)-LEN(SUBSTITUTE(P151," ",""))))-1))))</f>
        <v/>
      </c>
      <c r="O151" s="49" t="str">
        <f t="shared" si="47"/>
        <v/>
      </c>
      <c r="P151" s="49" t="str">
        <f>IF(OR(O151="",O151=0,O151="0"),"",LEFT(O151,K147+1))</f>
        <v/>
      </c>
      <c r="Q151" s="49"/>
      <c r="R151" s="107"/>
      <c r="S151" s="90" t="str">
        <f>IF(LEN(TRIM(T151))&gt;0,MAX(S46:S150)+1,"")</f>
        <v/>
      </c>
      <c r="T151" s="234"/>
      <c r="U151" s="107"/>
      <c r="V151" s="107"/>
      <c r="X151" s="224"/>
      <c r="Y151" s="281"/>
      <c r="Z151" s="282"/>
      <c r="AA151" s="281"/>
      <c r="AB151" s="280"/>
      <c r="AC151" s="279"/>
      <c r="AD151" s="278"/>
      <c r="AE151" s="277"/>
      <c r="AF151" s="276"/>
      <c r="AG151" s="275"/>
      <c r="AH151" s="274"/>
      <c r="AI151" s="273"/>
      <c r="AJ151" s="272"/>
      <c r="AK151" s="271"/>
      <c r="AL151" s="270"/>
      <c r="AM151" s="269"/>
      <c r="AN151" s="268"/>
      <c r="AO151" s="267"/>
      <c r="AP151" s="266"/>
      <c r="AQ151" s="265"/>
      <c r="AS151" s="2"/>
      <c r="AT151" s="294">
        <v>123</v>
      </c>
      <c r="AU151" s="290"/>
      <c r="AV151" s="289" t="str">
        <f t="shared" si="35"/>
        <v/>
      </c>
      <c r="AW151" s="288" t="str" cm="1">
        <f t="array" ref="AW151">IF(BD151="","",IFERROR(_xlfn.TEXTJOIN(" • ",TRUE,_xlfn.UNIQUE(_xlfn._xlws.FILTER("⚠ "&amp;BK29:BK489,(BI29:BI489&lt;&gt;"")*ISNUMBER(SEARCH(" "&amp;BI29:BI489&amp;" "," "&amp;BD151&amp;" "))))),""))</f>
        <v/>
      </c>
      <c r="AX151" s="287" t="str">
        <f t="shared" si="42"/>
        <v>encornet</v>
      </c>
      <c r="AY151" s="287" t="str">
        <f t="shared" si="43"/>
        <v>⚠ Mollusques</v>
      </c>
      <c r="AZ151" s="287" t="str">
        <f t="shared" si="44"/>
        <v/>
      </c>
      <c r="BA151" s="287" t="str">
        <f t="shared" si="36"/>
        <v/>
      </c>
      <c r="BB151" s="287" t="str">
        <f t="shared" si="37"/>
        <v/>
      </c>
      <c r="BC151" s="287" t="str">
        <f t="shared" si="45"/>
        <v/>
      </c>
      <c r="BD151" s="287" t="str">
        <f t="shared" si="38"/>
        <v/>
      </c>
      <c r="BE151" s="287" t="str">
        <f t="shared" si="46"/>
        <v>encornet</v>
      </c>
      <c r="BF151" s="287" t="str">
        <f t="shared" si="39"/>
        <v>encornet</v>
      </c>
      <c r="BG151" s="287" t="str">
        <f t="shared" si="40"/>
        <v>encornet</v>
      </c>
      <c r="BH151" s="293" t="s">
        <v>400</v>
      </c>
      <c r="BI151" s="285" t="str">
        <f t="shared" si="41"/>
        <v>encornet</v>
      </c>
      <c r="BJ151" s="284" t="s">
        <v>291</v>
      </c>
      <c r="BK151" s="292" t="s">
        <v>377</v>
      </c>
      <c r="BL151" s="300" t="s">
        <v>372</v>
      </c>
      <c r="BT151" s="35"/>
      <c r="BU151" s="35"/>
      <c r="BV151" s="35"/>
      <c r="BW151" s="35"/>
      <c r="BX151" s="35"/>
      <c r="BY151" s="3">
        <v>1</v>
      </c>
    </row>
    <row r="152" spans="2:77" ht="21" customHeight="1">
      <c r="B152" s="63" t="s">
        <v>179</v>
      </c>
      <c r="C152" s="63"/>
      <c r="D152" s="63"/>
      <c r="E152" s="63"/>
      <c r="F152" s="63"/>
      <c r="G152" s="63"/>
      <c r="H152" s="63"/>
      <c r="J152" s="910"/>
      <c r="K152" s="55" t="str">
        <f>TRIM(SUBSTITUTE(SUBSTITUTE(K151,"“"," "),"”"," "))</f>
        <v/>
      </c>
      <c r="L152" s="49" t="str" cm="1">
        <f t="array" ref="L152">IF(ROW()=ROW(L145),K148,INDEX(M145:M158,ROW()-ROW(L145)))</f>
        <v/>
      </c>
      <c r="M152" s="89" t="str">
        <f>IF(OR(L152="",K147="",K147&lt;=0,N152=""),"",TRIM(MID(L152,LEN(N152)+1+IF(MID(L152,LEN(N152)+1,1)=" ",1,0),99999)))</f>
        <v/>
      </c>
      <c r="N152" s="49" t="str">
        <f>IF(OR(O152="",O152=0,O152="0"),"",IF(LEN(O152)&lt;=K147,O152,IF(LEN(SUBSTITUTE(P152," ",""))=K147+1,LEFT(O152,K147),LEFT(O152,FIND("§",SUBSTITUTE(P152," ","§",LEN(P152)-LEN(SUBSTITUTE(P152," ",""))))-1))))</f>
        <v/>
      </c>
      <c r="O152" s="49" t="str">
        <f t="shared" si="47"/>
        <v/>
      </c>
      <c r="P152" s="49" t="str">
        <f>IF(OR(O152="",O152=0,O152="0"),"",LEFT(O152,K147+1))</f>
        <v/>
      </c>
      <c r="Q152" s="49"/>
      <c r="R152" s="107"/>
      <c r="S152" s="90" t="str">
        <f>IF(LEN(TRIM(T152))&gt;0,MAX(S46:S151)+1,"")</f>
        <v/>
      </c>
      <c r="T152" s="234"/>
      <c r="U152" s="107"/>
      <c r="V152" s="107"/>
      <c r="X152" s="224"/>
      <c r="Y152" s="281"/>
      <c r="Z152" s="282"/>
      <c r="AA152" s="281"/>
      <c r="AB152" s="280"/>
      <c r="AC152" s="279"/>
      <c r="AD152" s="278"/>
      <c r="AE152" s="277"/>
      <c r="AF152" s="276"/>
      <c r="AG152" s="275"/>
      <c r="AH152" s="274"/>
      <c r="AI152" s="273"/>
      <c r="AJ152" s="272"/>
      <c r="AK152" s="271"/>
      <c r="AL152" s="270"/>
      <c r="AM152" s="269"/>
      <c r="AN152" s="268"/>
      <c r="AO152" s="267"/>
      <c r="AP152" s="266"/>
      <c r="AQ152" s="265"/>
      <c r="AS152" s="2"/>
      <c r="AT152" s="294">
        <v>124</v>
      </c>
      <c r="AU152" s="290"/>
      <c r="AV152" s="289" t="str">
        <f t="shared" si="35"/>
        <v/>
      </c>
      <c r="AW152" s="288" t="str" cm="1">
        <f t="array" ref="AW152">IF(BD152="","",IFERROR(_xlfn.TEXTJOIN(" • ",TRUE,_xlfn.UNIQUE(_xlfn._xlws.FILTER("⚠ "&amp;BK29:BK489,(BI29:BI489&lt;&gt;"")*ISNUMBER(SEARCH(" "&amp;BI29:BI489&amp;" "," "&amp;BD152&amp;" "))))),""))</f>
        <v/>
      </c>
      <c r="AX152" s="287" t="str">
        <f t="shared" si="42"/>
        <v>escargots</v>
      </c>
      <c r="AY152" s="287" t="str">
        <f t="shared" si="43"/>
        <v>⚠ Mollusques</v>
      </c>
      <c r="AZ152" s="287" t="str">
        <f t="shared" si="44"/>
        <v/>
      </c>
      <c r="BA152" s="287" t="str">
        <f t="shared" si="36"/>
        <v/>
      </c>
      <c r="BB152" s="287" t="str">
        <f t="shared" si="37"/>
        <v/>
      </c>
      <c r="BC152" s="287" t="str">
        <f t="shared" si="45"/>
        <v/>
      </c>
      <c r="BD152" s="287" t="str">
        <f t="shared" si="38"/>
        <v/>
      </c>
      <c r="BE152" s="287" t="str">
        <f t="shared" si="46"/>
        <v>escargots</v>
      </c>
      <c r="BF152" s="287" t="str">
        <f t="shared" si="39"/>
        <v>escargots</v>
      </c>
      <c r="BG152" s="287" t="str">
        <f t="shared" si="40"/>
        <v>escargots</v>
      </c>
      <c r="BH152" s="293" t="s">
        <v>399</v>
      </c>
      <c r="BI152" s="285" t="str">
        <f t="shared" si="41"/>
        <v>escargots</v>
      </c>
      <c r="BJ152" s="284" t="s">
        <v>291</v>
      </c>
      <c r="BK152" s="292" t="s">
        <v>377</v>
      </c>
      <c r="BL152" s="300" t="s">
        <v>372</v>
      </c>
      <c r="BT152" s="35"/>
      <c r="BU152" s="35"/>
      <c r="BV152" s="35"/>
      <c r="BW152" s="35"/>
      <c r="BX152" s="35"/>
      <c r="BY152" s="3">
        <v>1</v>
      </c>
    </row>
    <row r="153" spans="2:77" ht="21" customHeight="1">
      <c r="B153" s="63" t="s">
        <v>180</v>
      </c>
      <c r="C153" s="63"/>
      <c r="D153" s="63"/>
      <c r="E153" s="63"/>
      <c r="F153" s="63"/>
      <c r="G153" s="63"/>
      <c r="H153" s="63"/>
      <c r="J153" s="910"/>
      <c r="K153" s="55"/>
      <c r="L153" s="49" t="str" cm="1">
        <f t="array" ref="L153">IF(ROW()=ROW(L145),K148,INDEX(M145:M158,ROW()-ROW(L145)))</f>
        <v/>
      </c>
      <c r="M153" s="89" t="str">
        <f>IF(OR(L153="",K147="",K147&lt;=0,N153=""),"",TRIM(MID(L153,LEN(N153)+1+IF(MID(L153,LEN(N153)+1,1)=" ",1,0),99999)))</f>
        <v/>
      </c>
      <c r="N153" s="49" t="str">
        <f>IF(OR(O153="",O153=0,O153="0"),"",IF(LEN(O153)&lt;=K147,O153,IF(LEN(SUBSTITUTE(P153," ",""))=K147+1,LEFT(O153,K147),LEFT(O153,FIND("§",SUBSTITUTE(P153," ","§",LEN(P153)-LEN(SUBSTITUTE(P153," ",""))))-1))))</f>
        <v/>
      </c>
      <c r="O153" s="49" t="str">
        <f t="shared" si="47"/>
        <v/>
      </c>
      <c r="P153" s="49" t="str">
        <f>IF(OR(O153="",O153=0,O153="0"),"",LEFT(O153,K147+1))</f>
        <v/>
      </c>
      <c r="Q153" s="49"/>
      <c r="R153" s="107"/>
      <c r="S153" s="90" t="str">
        <f>IF(LEN(TRIM(T153))&gt;0,MAX(S46:S152)+1,"")</f>
        <v/>
      </c>
      <c r="T153" s="234"/>
      <c r="U153" s="107"/>
      <c r="V153" s="107"/>
      <c r="X153" s="224"/>
      <c r="Y153" s="281"/>
      <c r="Z153" s="282"/>
      <c r="AA153" s="281"/>
      <c r="AB153" s="280"/>
      <c r="AC153" s="279"/>
      <c r="AD153" s="278"/>
      <c r="AE153" s="277"/>
      <c r="AF153" s="276"/>
      <c r="AG153" s="275"/>
      <c r="AH153" s="274"/>
      <c r="AI153" s="273"/>
      <c r="AJ153" s="272"/>
      <c r="AK153" s="271"/>
      <c r="AL153" s="270"/>
      <c r="AM153" s="269"/>
      <c r="AN153" s="268"/>
      <c r="AO153" s="267"/>
      <c r="AP153" s="266"/>
      <c r="AQ153" s="265"/>
      <c r="AS153" s="2"/>
      <c r="AT153" s="294">
        <v>125</v>
      </c>
      <c r="AU153" s="290"/>
      <c r="AV153" s="289" t="str">
        <f t="shared" si="35"/>
        <v/>
      </c>
      <c r="AW153" s="288" t="str" cm="1">
        <f t="array" ref="AW153">IF(BD153="","",IFERROR(_xlfn.TEXTJOIN(" • ",TRUE,_xlfn.UNIQUE(_xlfn._xlws.FILTER("⚠ "&amp;BK29:BK489,(BI29:BI489&lt;&gt;"")*ISNUMBER(SEARCH(" "&amp;BI29:BI489&amp;" "," "&amp;BD153&amp;" "))))),""))</f>
        <v/>
      </c>
      <c r="AX153" s="287" t="str">
        <f t="shared" si="42"/>
        <v>escargot</v>
      </c>
      <c r="AY153" s="287" t="str">
        <f t="shared" si="43"/>
        <v>⚠ Mollusques</v>
      </c>
      <c r="AZ153" s="287" t="str">
        <f t="shared" si="44"/>
        <v/>
      </c>
      <c r="BA153" s="287" t="str">
        <f t="shared" si="36"/>
        <v/>
      </c>
      <c r="BB153" s="287" t="str">
        <f t="shared" si="37"/>
        <v/>
      </c>
      <c r="BC153" s="287" t="str">
        <f t="shared" si="45"/>
        <v/>
      </c>
      <c r="BD153" s="287" t="str">
        <f t="shared" si="38"/>
        <v/>
      </c>
      <c r="BE153" s="287" t="str">
        <f t="shared" si="46"/>
        <v>escargot</v>
      </c>
      <c r="BF153" s="287" t="str">
        <f t="shared" si="39"/>
        <v>escargot</v>
      </c>
      <c r="BG153" s="287" t="str">
        <f t="shared" si="40"/>
        <v>escargot</v>
      </c>
      <c r="BH153" s="293" t="s">
        <v>398</v>
      </c>
      <c r="BI153" s="285" t="str">
        <f t="shared" si="41"/>
        <v>escargot</v>
      </c>
      <c r="BJ153" s="284" t="s">
        <v>291</v>
      </c>
      <c r="BK153" s="292" t="s">
        <v>377</v>
      </c>
      <c r="BL153" s="300" t="s">
        <v>372</v>
      </c>
      <c r="BT153" s="35"/>
      <c r="BU153" s="35"/>
      <c r="BV153" s="35"/>
      <c r="BW153" s="35"/>
      <c r="BX153" s="35"/>
      <c r="BY153" s="3">
        <v>1</v>
      </c>
    </row>
    <row r="154" spans="2:77" ht="21" customHeight="1">
      <c r="B154" s="63" t="s">
        <v>172</v>
      </c>
      <c r="C154" s="63"/>
      <c r="D154" s="63"/>
      <c r="E154" s="63"/>
      <c r="F154" s="63"/>
      <c r="G154" s="63"/>
      <c r="H154" s="63"/>
      <c r="J154" s="910"/>
      <c r="K154" s="55"/>
      <c r="L154" s="49" t="str" cm="1">
        <f t="array" ref="L154">IF(ROW()=ROW(L145),K148,INDEX(M145:M158,ROW()-ROW(L145)))</f>
        <v/>
      </c>
      <c r="M154" s="89" t="str">
        <f>IF(OR(L154="",K147="",K147&lt;=0,N154=""),"",TRIM(MID(L154,LEN(N154)+1+IF(MID(L154,LEN(N154)+1,1)=" ",1,0),99999)))</f>
        <v/>
      </c>
      <c r="N154" s="49" t="str">
        <f>IF(OR(O154="",O154=0,O154="0"),"",IF(LEN(O154)&lt;=K147,O154,IF(LEN(SUBSTITUTE(P154," ",""))=K147+1,LEFT(O154,K147),LEFT(O154,FIND("§",SUBSTITUTE(P154," ","§",LEN(P154)-LEN(SUBSTITUTE(P154," ",""))))-1))))</f>
        <v/>
      </c>
      <c r="O154" s="49" t="str">
        <f t="shared" si="47"/>
        <v/>
      </c>
      <c r="P154" s="49" t="str">
        <f>IF(OR(O154="",O154=0,O154="0"),"",LEFT(O154,K147+1))</f>
        <v/>
      </c>
      <c r="Q154" s="49"/>
      <c r="R154" s="107"/>
      <c r="S154" s="90" t="str">
        <f>IF(LEN(TRIM(T154))&gt;0,MAX(S46:S153)+1,"")</f>
        <v/>
      </c>
      <c r="T154" s="234"/>
      <c r="U154" s="107"/>
      <c r="V154" s="107"/>
      <c r="X154" s="224"/>
      <c r="Y154" s="281"/>
      <c r="Z154" s="282"/>
      <c r="AA154" s="281"/>
      <c r="AB154" s="280"/>
      <c r="AC154" s="279"/>
      <c r="AD154" s="278"/>
      <c r="AE154" s="277"/>
      <c r="AF154" s="276"/>
      <c r="AG154" s="275"/>
      <c r="AH154" s="274"/>
      <c r="AI154" s="273"/>
      <c r="AJ154" s="272"/>
      <c r="AK154" s="271"/>
      <c r="AL154" s="270"/>
      <c r="AM154" s="269"/>
      <c r="AN154" s="268"/>
      <c r="AO154" s="267"/>
      <c r="AP154" s="266"/>
      <c r="AQ154" s="265"/>
      <c r="AS154" s="2"/>
      <c r="AT154" s="294">
        <v>126</v>
      </c>
      <c r="AU154" s="290"/>
      <c r="AV154" s="289" t="str">
        <f t="shared" si="35"/>
        <v/>
      </c>
      <c r="AW154" s="288" t="str" cm="1">
        <f t="array" ref="AW154">IF(BD154="","",IFERROR(_xlfn.TEXTJOIN(" • ",TRUE,_xlfn.UNIQUE(_xlfn._xlws.FILTER("⚠ "&amp;BK29:BK489,(BI29:BI489&lt;&gt;"")*ISNUMBER(SEARCH(" "&amp;BI29:BI489&amp;" "," "&amp;BD154&amp;" "))))),""))</f>
        <v/>
      </c>
      <c r="AX154" s="287" t="str">
        <f t="shared" si="42"/>
        <v>huitre</v>
      </c>
      <c r="AY154" s="287" t="str">
        <f t="shared" si="43"/>
        <v>⚠ Mollusques</v>
      </c>
      <c r="AZ154" s="287" t="str">
        <f t="shared" si="44"/>
        <v/>
      </c>
      <c r="BA154" s="287" t="str">
        <f t="shared" si="36"/>
        <v/>
      </c>
      <c r="BB154" s="287" t="str">
        <f t="shared" si="37"/>
        <v/>
      </c>
      <c r="BC154" s="287" t="str">
        <f t="shared" si="45"/>
        <v/>
      </c>
      <c r="BD154" s="287" t="str">
        <f t="shared" si="38"/>
        <v/>
      </c>
      <c r="BE154" s="287" t="str">
        <f t="shared" si="46"/>
        <v>huitre</v>
      </c>
      <c r="BF154" s="287" t="str">
        <f t="shared" si="39"/>
        <v>huitre</v>
      </c>
      <c r="BG154" s="287" t="str">
        <f t="shared" si="40"/>
        <v>huitre</v>
      </c>
      <c r="BH154" s="293" t="s">
        <v>397</v>
      </c>
      <c r="BI154" s="285" t="str">
        <f t="shared" si="41"/>
        <v>huitre</v>
      </c>
      <c r="BJ154" s="284" t="s">
        <v>291</v>
      </c>
      <c r="BK154" s="292" t="s">
        <v>377</v>
      </c>
      <c r="BL154" s="300" t="s">
        <v>372</v>
      </c>
      <c r="BT154" s="35"/>
      <c r="BU154" s="35"/>
      <c r="BV154" s="35"/>
      <c r="BW154" s="35"/>
      <c r="BX154" s="35"/>
      <c r="BY154" s="3">
        <v>1</v>
      </c>
    </row>
    <row r="155" spans="2:77" ht="21" customHeight="1">
      <c r="B155" s="120"/>
      <c r="C155" s="63"/>
      <c r="D155" s="63"/>
      <c r="E155" s="63"/>
      <c r="F155" s="63"/>
      <c r="G155" s="63"/>
      <c r="H155" s="63"/>
      <c r="J155" s="910"/>
      <c r="K155" s="55"/>
      <c r="L155" s="49" t="str" cm="1">
        <f t="array" ref="L155">IF(ROW()=ROW(L145),K148,INDEX(M145:M158,ROW()-ROW(L145)))</f>
        <v/>
      </c>
      <c r="M155" s="89" t="str">
        <f>IF(OR(L155="",K147="",K147&lt;=0,N155=""),"",TRIM(MID(L155,LEN(N155)+1+IF(MID(L155,LEN(N155)+1,1)=" ",1,0),99999)))</f>
        <v/>
      </c>
      <c r="N155" s="49" t="str">
        <f>IF(OR(O155="",O155=0,O155="0"),"",IF(LEN(O155)&lt;=K147,O155,IF(LEN(SUBSTITUTE(P155," ",""))=K147+1,LEFT(O155,K147),LEFT(O155,FIND("§",SUBSTITUTE(P155," ","§",LEN(P155)-LEN(SUBSTITUTE(P155," ",""))))-1))))</f>
        <v/>
      </c>
      <c r="O155" s="49" t="str">
        <f t="shared" si="47"/>
        <v/>
      </c>
      <c r="P155" s="49" t="str">
        <f>IF(OR(O155="",O155=0,O155="0"),"",LEFT(O155,K147+1))</f>
        <v/>
      </c>
      <c r="Q155" s="49"/>
      <c r="R155" s="107"/>
      <c r="S155" s="90" t="str">
        <f>IF(LEN(TRIM(T155))&gt;0,MAX(S46:S154)+1,"")</f>
        <v/>
      </c>
      <c r="T155" s="234"/>
      <c r="U155" s="107"/>
      <c r="V155" s="107"/>
      <c r="X155" s="224"/>
      <c r="Y155" s="281"/>
      <c r="Z155" s="282"/>
      <c r="AA155" s="281"/>
      <c r="AB155" s="280"/>
      <c r="AC155" s="279"/>
      <c r="AD155" s="278"/>
      <c r="AE155" s="277"/>
      <c r="AF155" s="276"/>
      <c r="AG155" s="275"/>
      <c r="AH155" s="274"/>
      <c r="AI155" s="273"/>
      <c r="AJ155" s="272"/>
      <c r="AK155" s="271"/>
      <c r="AL155" s="270"/>
      <c r="AM155" s="269"/>
      <c r="AN155" s="268"/>
      <c r="AO155" s="267"/>
      <c r="AP155" s="266"/>
      <c r="AQ155" s="265"/>
      <c r="AS155" s="2"/>
      <c r="AT155" s="294">
        <v>127</v>
      </c>
      <c r="AU155" s="290"/>
      <c r="AV155" s="289" t="str">
        <f t="shared" si="35"/>
        <v/>
      </c>
      <c r="AW155" s="288" t="str" cm="1">
        <f t="array" ref="AW155">IF(BD155="","",IFERROR(_xlfn.TEXTJOIN(" • ",TRUE,_xlfn.UNIQUE(_xlfn._xlws.FILTER("⚠ "&amp;BK29:BK489,(BI29:BI489&lt;&gt;"")*ISNUMBER(SEARCH(" "&amp;BI29:BI489&amp;" "," "&amp;BD155&amp;" "))))),""))</f>
        <v/>
      </c>
      <c r="AX155" s="287" t="str">
        <f t="shared" si="42"/>
        <v>huitres</v>
      </c>
      <c r="AY155" s="287" t="str">
        <f t="shared" si="43"/>
        <v>⚠ Mollusques</v>
      </c>
      <c r="AZ155" s="287" t="str">
        <f t="shared" si="44"/>
        <v/>
      </c>
      <c r="BA155" s="287" t="str">
        <f t="shared" si="36"/>
        <v/>
      </c>
      <c r="BB155" s="287" t="str">
        <f t="shared" si="37"/>
        <v/>
      </c>
      <c r="BC155" s="287" t="str">
        <f t="shared" si="45"/>
        <v/>
      </c>
      <c r="BD155" s="287" t="str">
        <f t="shared" si="38"/>
        <v/>
      </c>
      <c r="BE155" s="287" t="str">
        <f t="shared" si="46"/>
        <v>huitres</v>
      </c>
      <c r="BF155" s="287" t="str">
        <f t="shared" si="39"/>
        <v>huitres</v>
      </c>
      <c r="BG155" s="287" t="str">
        <f t="shared" si="40"/>
        <v>huitres</v>
      </c>
      <c r="BH155" s="293" t="s">
        <v>396</v>
      </c>
      <c r="BI155" s="285" t="str">
        <f t="shared" si="41"/>
        <v>huitres</v>
      </c>
      <c r="BJ155" s="284" t="s">
        <v>291</v>
      </c>
      <c r="BK155" s="292" t="s">
        <v>377</v>
      </c>
      <c r="BL155" s="300" t="s">
        <v>372</v>
      </c>
      <c r="BT155" s="35"/>
      <c r="BU155" s="35"/>
      <c r="BV155" s="35"/>
      <c r="BW155" s="35"/>
      <c r="BX155" s="35"/>
      <c r="BY155" s="3">
        <v>1</v>
      </c>
    </row>
    <row r="156" spans="2:77" ht="21" customHeight="1">
      <c r="B156" s="121" t="s">
        <v>181</v>
      </c>
      <c r="C156" s="63"/>
      <c r="D156" s="63"/>
      <c r="E156" s="63"/>
      <c r="F156" s="63"/>
      <c r="G156" s="63"/>
      <c r="H156" s="63"/>
      <c r="J156" s="910"/>
      <c r="K156" s="55"/>
      <c r="L156" s="49" t="str" cm="1">
        <f t="array" ref="L156">IF(ROW()=ROW(L145),K148,INDEX(M145:M158,ROW()-ROW(L145)))</f>
        <v/>
      </c>
      <c r="M156" s="89" t="str">
        <f>IF(OR(L156="",K147="",K147&lt;=0,N156=""),"",TRIM(MID(L156,LEN(N156)+1+IF(MID(L156,LEN(N156)+1,1)=" ",1,0),99999)))</f>
        <v/>
      </c>
      <c r="N156" s="49" t="str">
        <f>IF(OR(O156="",O156=0,O156="0"),"",IF(LEN(O156)&lt;=K147,O156,IF(LEN(SUBSTITUTE(P156," ",""))=K147+1,LEFT(O156,K147),LEFT(O156,FIND("§",SUBSTITUTE(P156," ","§",LEN(P156)-LEN(SUBSTITUTE(P156," ",""))))-1))))</f>
        <v/>
      </c>
      <c r="O156" s="49" t="str">
        <f t="shared" si="47"/>
        <v/>
      </c>
      <c r="P156" s="49" t="str">
        <f>IF(OR(O156="",O156=0,O156="0"),"",LEFT(O156,K147+1))</f>
        <v/>
      </c>
      <c r="Q156" s="49"/>
      <c r="R156" s="107"/>
      <c r="S156" s="90" t="str">
        <f>IF(LEN(TRIM(T156))&gt;0,MAX(S46:S155)+1,"")</f>
        <v/>
      </c>
      <c r="T156" s="234"/>
      <c r="U156" s="107"/>
      <c r="V156" s="107"/>
      <c r="X156" s="224"/>
      <c r="Y156" s="281"/>
      <c r="Z156" s="282"/>
      <c r="AA156" s="281"/>
      <c r="AB156" s="280"/>
      <c r="AC156" s="279"/>
      <c r="AD156" s="278"/>
      <c r="AE156" s="277"/>
      <c r="AF156" s="276"/>
      <c r="AG156" s="275"/>
      <c r="AH156" s="274"/>
      <c r="AI156" s="273"/>
      <c r="AJ156" s="272"/>
      <c r="AK156" s="271"/>
      <c r="AL156" s="270"/>
      <c r="AM156" s="269"/>
      <c r="AN156" s="268"/>
      <c r="AO156" s="267"/>
      <c r="AP156" s="266"/>
      <c r="AQ156" s="265"/>
      <c r="AS156" s="2"/>
      <c r="AT156" s="294">
        <v>128</v>
      </c>
      <c r="AU156" s="290"/>
      <c r="AV156" s="289" t="str">
        <f t="shared" si="35"/>
        <v/>
      </c>
      <c r="AW156" s="288" t="str" cm="1">
        <f t="array" ref="AW156">IF(BD156="","",IFERROR(_xlfn.TEXTJOIN(" • ",TRUE,_xlfn.UNIQUE(_xlfn._xlws.FILTER("⚠ "&amp;BK29:BK489,(BI29:BI489&lt;&gt;"")*ISNUMBER(SEARCH(" "&amp;BI29:BI489&amp;" "," "&amp;BD156&amp;" "))))),""))</f>
        <v/>
      </c>
      <c r="AX156" s="287" t="str">
        <f t="shared" si="42"/>
        <v>mollusque</v>
      </c>
      <c r="AY156" s="287" t="str">
        <f t="shared" si="43"/>
        <v>⚠ Mollusques</v>
      </c>
      <c r="AZ156" s="287" t="str">
        <f t="shared" si="44"/>
        <v/>
      </c>
      <c r="BA156" s="287" t="str">
        <f t="shared" si="36"/>
        <v/>
      </c>
      <c r="BB156" s="287" t="str">
        <f t="shared" si="37"/>
        <v/>
      </c>
      <c r="BC156" s="287" t="str">
        <f t="shared" si="45"/>
        <v/>
      </c>
      <c r="BD156" s="287" t="str">
        <f t="shared" si="38"/>
        <v/>
      </c>
      <c r="BE156" s="287" t="str">
        <f t="shared" si="46"/>
        <v>mollusque</v>
      </c>
      <c r="BF156" s="287" t="str">
        <f t="shared" si="39"/>
        <v>mollusque</v>
      </c>
      <c r="BG156" s="287" t="str">
        <f t="shared" si="40"/>
        <v>mollusque</v>
      </c>
      <c r="BH156" s="293" t="s">
        <v>395</v>
      </c>
      <c r="BI156" s="285" t="str">
        <f t="shared" si="41"/>
        <v>mollusque</v>
      </c>
      <c r="BJ156" s="284" t="s">
        <v>291</v>
      </c>
      <c r="BK156" s="292" t="s">
        <v>377</v>
      </c>
      <c r="BL156" s="300" t="s">
        <v>372</v>
      </c>
      <c r="BT156" s="35"/>
      <c r="BU156" s="35"/>
      <c r="BV156" s="35"/>
      <c r="BW156" s="35"/>
      <c r="BX156" s="35"/>
      <c r="BY156" s="3">
        <v>1</v>
      </c>
    </row>
    <row r="157" spans="2:77" ht="21" customHeight="1">
      <c r="B157" s="120" t="s">
        <v>173</v>
      </c>
      <c r="C157" s="63"/>
      <c r="D157" s="63"/>
      <c r="E157" s="63"/>
      <c r="F157" s="63"/>
      <c r="G157" s="63"/>
      <c r="H157" s="63"/>
      <c r="J157" s="910"/>
      <c r="K157" s="55"/>
      <c r="L157" s="49" t="str" cm="1">
        <f t="array" ref="L157">IF(ROW()=ROW(L145),K148,INDEX(M145:M158,ROW()-ROW(L145)))</f>
        <v/>
      </c>
      <c r="M157" s="89" t="str">
        <f>IF(OR(L157="",K147="",K147&lt;=0,N157=""),"",TRIM(MID(L157,LEN(N157)+1+IF(MID(L157,LEN(N157)+1,1)=" ",1,0),99999)))</f>
        <v/>
      </c>
      <c r="N157" s="49" t="str">
        <f>IF(OR(O157="",O157=0,O157="0"),"",IF(LEN(O157)&lt;=K147,O157,IF(LEN(SUBSTITUTE(P157," ",""))=K147+1,LEFT(O157,K147),LEFT(O157,FIND("§",SUBSTITUTE(P157," ","§",LEN(P157)-LEN(SUBSTITUTE(P157," ",""))))-1))))</f>
        <v/>
      </c>
      <c r="O157" s="49" t="str">
        <f t="shared" si="47"/>
        <v/>
      </c>
      <c r="P157" s="49" t="str">
        <f>IF(OR(O157="",O157=0,O157="0"),"",LEFT(O157,K147+1))</f>
        <v/>
      </c>
      <c r="Q157" s="49"/>
      <c r="R157" s="107"/>
      <c r="S157" s="90" t="str">
        <f>IF(LEN(TRIM(T157))&gt;0,MAX(S46:S156)+1,"")</f>
        <v/>
      </c>
      <c r="T157" s="234"/>
      <c r="U157" s="107"/>
      <c r="V157" s="107"/>
      <c r="X157" s="224"/>
      <c r="Y157" s="281"/>
      <c r="Z157" s="282"/>
      <c r="AA157" s="281"/>
      <c r="AB157" s="280"/>
      <c r="AC157" s="279"/>
      <c r="AD157" s="278"/>
      <c r="AE157" s="277"/>
      <c r="AF157" s="276"/>
      <c r="AG157" s="275"/>
      <c r="AH157" s="274"/>
      <c r="AI157" s="273"/>
      <c r="AJ157" s="272"/>
      <c r="AK157" s="271"/>
      <c r="AL157" s="270"/>
      <c r="AM157" s="269"/>
      <c r="AN157" s="268"/>
      <c r="AO157" s="267"/>
      <c r="AP157" s="266"/>
      <c r="AQ157" s="265"/>
      <c r="AS157" s="2"/>
      <c r="AT157" s="294">
        <v>129</v>
      </c>
      <c r="AU157" s="290"/>
      <c r="AV157" s="289" t="str">
        <f t="shared" ref="AV157:AV220" si="48">IF(AU157="","",IF(AW157="",AU157,AU157&amp;" *"))</f>
        <v/>
      </c>
      <c r="AW157" s="288" t="str" cm="1">
        <f t="array" ref="AW157">IF(BD157="","",IFERROR(_xlfn.TEXTJOIN(" • ",TRUE,_xlfn.UNIQUE(_xlfn._xlws.FILTER("⚠ "&amp;BK29:BK489,(BI29:BI489&lt;&gt;"")*ISNUMBER(SEARCH(" "&amp;BI29:BI489&amp;" "," "&amp;BD157&amp;" "))))),""))</f>
        <v/>
      </c>
      <c r="AX157" s="287" t="str">
        <f t="shared" si="42"/>
        <v>mollusques</v>
      </c>
      <c r="AY157" s="287" t="str">
        <f t="shared" si="43"/>
        <v>⚠ Mollusques</v>
      </c>
      <c r="AZ157" s="287" t="str">
        <f t="shared" si="44"/>
        <v/>
      </c>
      <c r="BA157" s="287" t="str">
        <f t="shared" ref="BA157:BA220" si="49">IF(AZ157="","",SUBSTITUTE(SUBSTITUTE(SUBSTITUTE(SUBSTITUTE(SUBSTITUTE(SUBSTITUTE(SUBSTITUTE(SUBSTITUTE(AZ157,"è","e"),"é","e"),"ê","e"),"ë","e"),"ì","i"),"í","i"),"î","i"),"ï","i"))</f>
        <v/>
      </c>
      <c r="BB157" s="287" t="str">
        <f t="shared" ref="BB157:BB220" si="50">IF(BA157="","",TRIM(SUBSTITUTE(SUBSTITUTE(SUBSTITUTE(SUBSTITUTE(SUBSTITUTE(SUBSTITUTE(SUBSTITUTE(SUBSTITUTE(SUBSTITUTE(SUBSTITUTE(SUBSTITUTE(SUBSTITUTE(BA157,"ò","o"),"ó","o"),"ô","o"),"ö","o"),"õ","o"),"ù","u"),"ú","u"),"û","u"),"ü","u"),"ý","y"),"ÿ","y"),"ñ","n")))</f>
        <v/>
      </c>
      <c r="BC157" s="287" t="str">
        <f t="shared" si="45"/>
        <v/>
      </c>
      <c r="BD157" s="287" t="str">
        <f t="shared" ref="BD157:BD220" si="51">IF(AU157="","",LOWER(TRIM(CLEAN(SUBSTITUTE(SUBSTITUTE(SUBSTITUTE(SUBSTITUTE(SUBSTITUTE(SUBSTITUTE(SUBSTITUTE(SUBSTITUTE(SUBSTITUTE(SUBSTITUTE(SUBSTITUTE(SUBSTITUTE(SUBSTITUTE(SUBSTITUTE(SUBSTITUTE(SUBSTITUTE(SUBSTITUTE(SUBSTITUTE(SUBSTITUTE(SUBSTITUTE(SUBSTITUTE(SUBSTITUTE(AU157,CHAR(160)," "),CHAR(9)," "),CHAR(10)," "),CHAR(13)," "),"—"," "),"–"," "),"’"," "),"'"," "),""""," "),","," "),"."," "),";"," "),":"," "),"!"," "),"?"," "),"…"," "),"/"," "),"-"," "),"("," "),")"," "),"«"," "),"»"," ")))))</f>
        <v/>
      </c>
      <c r="BE157" s="287" t="str">
        <f t="shared" si="46"/>
        <v>mollusques</v>
      </c>
      <c r="BF157" s="287" t="str">
        <f t="shared" ref="BF157:BF220" si="52">IF(BE157="","",SUBSTITUTE(SUBSTITUTE(SUBSTITUTE(SUBSTITUTE(SUBSTITUTE(SUBSTITUTE(SUBSTITUTE(SUBSTITUTE(BE157,"è","e"),"é","e"),"ê","e"),"ë","e"),"ì","i"),"í","i"),"î","i"),"ï","i"))</f>
        <v>mollusques</v>
      </c>
      <c r="BG157" s="287" t="str">
        <f t="shared" ref="BG157:BG220" si="53">IF(BF157="","",TRIM(SUBSTITUTE(SUBSTITUTE(SUBSTITUTE(SUBSTITUTE(SUBSTITUTE(SUBSTITUTE(SUBSTITUTE(SUBSTITUTE(SUBSTITUTE(SUBSTITUTE(SUBSTITUTE(SUBSTITUTE(BF157,"ò","o"),"ó","o"),"ô","o"),"ö","o"),"õ","o"),"ù","u"),"ú","u"),"û","u"),"ü","u"),"ý","y"),"ÿ","y"),"ñ","n")))</f>
        <v>mollusques</v>
      </c>
      <c r="BH157" s="293" t="s">
        <v>394</v>
      </c>
      <c r="BI157" s="285" t="str">
        <f t="shared" ref="BI157:BI220" si="54">IF(BH157="","",LOWER(TRIM(CLEAN(SUBSTITUTE(SUBSTITUTE(SUBSTITUTE(SUBSTITUTE(SUBSTITUTE(SUBSTITUTE(SUBSTITUTE(SUBSTITUTE(SUBSTITUTE(SUBSTITUTE(SUBSTITUTE(SUBSTITUTE(SUBSTITUTE(SUBSTITUTE(SUBSTITUTE(SUBSTITUTE(SUBSTITUTE(SUBSTITUTE(SUBSTITUTE(SUBSTITUTE(SUBSTITUTE(SUBSTITUTE(BH157,CHAR(160)," "),CHAR(9)," "),CHAR(10)," "),CHAR(13)," "),"—"," "),"–"," "),"’"," "),"'"," "),""""," "),","," "),"."," "),";"," "),":"," "),"!"," "),"?"," "),"…"," "),"/"," "),"-"," "),"("," "),")"," "),"«"," "),"»"," ")))))</f>
        <v>mollusques</v>
      </c>
      <c r="BJ157" s="284" t="s">
        <v>291</v>
      </c>
      <c r="BK157" s="292" t="s">
        <v>377</v>
      </c>
      <c r="BL157" s="300" t="s">
        <v>372</v>
      </c>
      <c r="BT157" s="35"/>
      <c r="BU157" s="35"/>
      <c r="BV157" s="35"/>
      <c r="BW157" s="35"/>
      <c r="BX157" s="35"/>
      <c r="BY157" s="3">
        <v>1</v>
      </c>
    </row>
    <row r="158" spans="2:77" ht="21" customHeight="1">
      <c r="B158" s="120"/>
      <c r="C158" s="63"/>
      <c r="D158" s="63"/>
      <c r="E158" s="63"/>
      <c r="F158" s="63"/>
      <c r="G158" s="63"/>
      <c r="H158" s="63"/>
      <c r="J158" s="910"/>
      <c r="K158" s="55"/>
      <c r="L158" s="49" t="str" cm="1">
        <f t="array" ref="L158">IF(ROW()=ROW(L145),K148,INDEX(M145:M158,ROW()-ROW(L145)))</f>
        <v/>
      </c>
      <c r="M158" s="89" t="str">
        <f>IF(OR(L158="",K147="",K147&lt;=0,N158=""),"",TRIM(MID(L158,LEN(N158)+1+IF(MID(L158,LEN(N158)+1,1)=" ",1,0),99999)))</f>
        <v/>
      </c>
      <c r="N158" s="49" t="str">
        <f>IF(OR(O158="",O158=0,O158="0"),"",IF(LEN(O158)&lt;=K147,O158,IF(LEN(SUBSTITUTE(P158," ",""))=K147+1,LEFT(O158,K147),LEFT(O158,FIND("§",SUBSTITUTE(P158," ","§",LEN(P158)-LEN(SUBSTITUTE(P158," ",""))))-1))))</f>
        <v/>
      </c>
      <c r="O158" s="49" t="str">
        <f t="shared" si="47"/>
        <v/>
      </c>
      <c r="P158" s="49" t="str">
        <f>IF(OR(O158="",O158=0,O158="0"),"",LEFT(O158,K147+1))</f>
        <v/>
      </c>
      <c r="Q158" s="49"/>
      <c r="R158" s="107"/>
      <c r="S158" s="90" t="str">
        <f>IF(LEN(TRIM(T158))&gt;0,MAX(S46:S157)+1,"")</f>
        <v/>
      </c>
      <c r="T158" s="234"/>
      <c r="U158" s="107"/>
      <c r="V158" s="107"/>
      <c r="X158" s="224"/>
      <c r="Y158" s="281"/>
      <c r="Z158" s="282"/>
      <c r="AA158" s="281"/>
      <c r="AB158" s="280"/>
      <c r="AC158" s="279"/>
      <c r="AD158" s="278"/>
      <c r="AE158" s="277"/>
      <c r="AF158" s="276"/>
      <c r="AG158" s="275"/>
      <c r="AH158" s="274"/>
      <c r="AI158" s="273"/>
      <c r="AJ158" s="272"/>
      <c r="AK158" s="271"/>
      <c r="AL158" s="270"/>
      <c r="AM158" s="269"/>
      <c r="AN158" s="268"/>
      <c r="AO158" s="267"/>
      <c r="AP158" s="266"/>
      <c r="AQ158" s="265"/>
      <c r="AS158" s="2"/>
      <c r="AT158" s="294">
        <v>130</v>
      </c>
      <c r="AU158" s="290"/>
      <c r="AV158" s="289" t="str">
        <f t="shared" si="48"/>
        <v/>
      </c>
      <c r="AW158" s="288" t="str" cm="1">
        <f t="array" ref="AW158">IF(BD158="","",IFERROR(_xlfn.TEXTJOIN(" • ",TRUE,_xlfn.UNIQUE(_xlfn._xlws.FILTER("⚠ "&amp;BK29:BK489,(BI29:BI489&lt;&gt;"")*ISNUMBER(SEARCH(" "&amp;BI29:BI489&amp;" "," "&amp;BD158&amp;" "))))),""))</f>
        <v/>
      </c>
      <c r="AX158" s="287" t="str">
        <f t="shared" si="42"/>
        <v>moule</v>
      </c>
      <c r="AY158" s="287" t="str">
        <f t="shared" si="43"/>
        <v>⚠ Mollusques</v>
      </c>
      <c r="AZ158" s="287" t="str">
        <f t="shared" si="44"/>
        <v/>
      </c>
      <c r="BA158" s="287" t="str">
        <f t="shared" si="49"/>
        <v/>
      </c>
      <c r="BB158" s="287" t="str">
        <f t="shared" si="50"/>
        <v/>
      </c>
      <c r="BC158" s="287" t="str">
        <f t="shared" si="45"/>
        <v/>
      </c>
      <c r="BD158" s="287" t="str">
        <f t="shared" si="51"/>
        <v/>
      </c>
      <c r="BE158" s="287" t="str">
        <f t="shared" si="46"/>
        <v>moule</v>
      </c>
      <c r="BF158" s="287" t="str">
        <f t="shared" si="52"/>
        <v>moule</v>
      </c>
      <c r="BG158" s="287" t="str">
        <f t="shared" si="53"/>
        <v>moule</v>
      </c>
      <c r="BH158" s="293" t="s">
        <v>393</v>
      </c>
      <c r="BI158" s="285" t="str">
        <f t="shared" si="54"/>
        <v>moule</v>
      </c>
      <c r="BJ158" s="284" t="s">
        <v>291</v>
      </c>
      <c r="BK158" s="292" t="s">
        <v>377</v>
      </c>
      <c r="BL158" s="300" t="s">
        <v>372</v>
      </c>
      <c r="BT158" s="35"/>
      <c r="BU158" s="35"/>
      <c r="BV158" s="35"/>
      <c r="BW158" s="35"/>
      <c r="BX158" s="35"/>
      <c r="BY158" s="3">
        <v>1</v>
      </c>
    </row>
    <row r="159" spans="2:77" ht="21" customHeight="1">
      <c r="B159" s="121" t="s">
        <v>174</v>
      </c>
      <c r="C159" s="63"/>
      <c r="D159" s="63"/>
      <c r="E159" s="63"/>
      <c r="F159" s="63"/>
      <c r="G159" s="63"/>
      <c r="H159" s="63"/>
      <c r="J159" s="910"/>
      <c r="K159" s="88" t="str">
        <f>IF(TRIM(SUBSTITUTE(R55,CHAR(160),""))="","",R55)</f>
        <v/>
      </c>
      <c r="L159" s="49" t="str" cm="1">
        <f t="array" ref="L159">IF(ROW()=ROW(L159),K162,INDEX(M159:M172,ROW()-ROW(L159)))</f>
        <v/>
      </c>
      <c r="M159" s="89" t="str">
        <f>IF(OR(L159="",K161="",K161&lt;=0,N159=""),"",TRIM(MID(L159,LEN(N159)+1+IF(MID(L159,LEN(N159)+1,1)=" ",1,0),99999)))</f>
        <v/>
      </c>
      <c r="N159" s="49" t="str">
        <f>IF(OR(O159="",O159=0,O159="0"),"",IF(LEN(O159)&lt;=K161,O159,IF(LEN(SUBSTITUTE(P159," ",""))=K161+1,LEFT(O159,K161),LEFT(O159,FIND("§",SUBSTITUTE(P159," ","§",LEN(P159)-LEN(SUBSTITUTE(P159," ",""))))-1))))</f>
        <v/>
      </c>
      <c r="O159" s="49" t="str">
        <f t="shared" si="47"/>
        <v/>
      </c>
      <c r="P159" s="49" t="str">
        <f>IF(OR(O159="",O159=0,O159="0"),"",LEFT(O159,K161+1))</f>
        <v/>
      </c>
      <c r="Q159" s="49"/>
      <c r="R159" s="107"/>
      <c r="S159" s="90" t="str">
        <f>IF(LEN(TRIM(T159))&gt;0,MAX(S46:S158)+1,"")</f>
        <v/>
      </c>
      <c r="T159" s="234"/>
      <c r="U159" s="107"/>
      <c r="V159" s="107"/>
      <c r="X159" s="224"/>
      <c r="Y159" s="281"/>
      <c r="Z159" s="282"/>
      <c r="AA159" s="281"/>
      <c r="AB159" s="280"/>
      <c r="AC159" s="279"/>
      <c r="AD159" s="278"/>
      <c r="AE159" s="277"/>
      <c r="AF159" s="276"/>
      <c r="AG159" s="275"/>
      <c r="AH159" s="274"/>
      <c r="AI159" s="273"/>
      <c r="AJ159" s="272"/>
      <c r="AK159" s="271"/>
      <c r="AL159" s="270"/>
      <c r="AM159" s="269"/>
      <c r="AN159" s="268"/>
      <c r="AO159" s="267"/>
      <c r="AP159" s="266"/>
      <c r="AQ159" s="265"/>
      <c r="AS159" s="2"/>
      <c r="AT159" s="294">
        <v>131</v>
      </c>
      <c r="AU159" s="290"/>
      <c r="AV159" s="289" t="str">
        <f t="shared" si="48"/>
        <v/>
      </c>
      <c r="AW159" s="288" t="str" cm="1">
        <f t="array" ref="AW159">IF(BD159="","",IFERROR(_xlfn.TEXTJOIN(" • ",TRUE,_xlfn.UNIQUE(_xlfn._xlws.FILTER("⚠ "&amp;BK29:BK489,(BI29:BI489&lt;&gt;"")*ISNUMBER(SEARCH(" "&amp;BI29:BI489&amp;" "," "&amp;BD159&amp;" "))))),""))</f>
        <v/>
      </c>
      <c r="AX159" s="287" t="str">
        <f t="shared" ref="AX159:AX222" si="55">IF(BI159="","",BG159)</f>
        <v>moules</v>
      </c>
      <c r="AY159" s="287" t="str">
        <f t="shared" ref="AY159:AY222" si="56">IF(BK159="","",BJ159&amp;" "&amp;BK159)</f>
        <v>⚠ Mollusques</v>
      </c>
      <c r="AZ159" s="287" t="str">
        <f t="shared" ref="AZ159:AZ222" si="57">IF(BD159="","",SUBSTITUTE(SUBSTITUTE(SUBSTITUTE(SUBSTITUTE(SUBSTITUTE(SUBSTITUTE(SUBSTITUTE(SUBSTITUTE(SUBSTITUTE(LOWER(BD159),"œ","oe"),"æ","ae"),"à","a"),"â","a"),"ä","a"),"á","a"),"ã","a"),"å","a"),"ç","c"))</f>
        <v/>
      </c>
      <c r="BA159" s="287" t="str">
        <f t="shared" si="49"/>
        <v/>
      </c>
      <c r="BB159" s="287" t="str">
        <f t="shared" si="50"/>
        <v/>
      </c>
      <c r="BC159" s="287" t="str">
        <f t="shared" ref="BC159:BC222" si="58">IF(BD159="","",BB159)</f>
        <v/>
      </c>
      <c r="BD159" s="287" t="str">
        <f t="shared" si="51"/>
        <v/>
      </c>
      <c r="BE159" s="287" t="str">
        <f t="shared" ref="BE159:BE222" si="59">IF(BI159="","",SUBSTITUTE(SUBSTITUTE(SUBSTITUTE(SUBSTITUTE(SUBSTITUTE(SUBSTITUTE(SUBSTITUTE(SUBSTITUTE(SUBSTITUTE(LOWER(BI159),"œ","oe"),"æ","ae"),"à","a"),"â","a"),"ä","a"),"á","a"),"ã","a"),"å","a"),"ç","c"))</f>
        <v>moules</v>
      </c>
      <c r="BF159" s="287" t="str">
        <f t="shared" si="52"/>
        <v>moules</v>
      </c>
      <c r="BG159" s="287" t="str">
        <f t="shared" si="53"/>
        <v>moules</v>
      </c>
      <c r="BH159" s="293" t="s">
        <v>392</v>
      </c>
      <c r="BI159" s="285" t="str">
        <f t="shared" si="54"/>
        <v>moules</v>
      </c>
      <c r="BJ159" s="284" t="s">
        <v>291</v>
      </c>
      <c r="BK159" s="292" t="s">
        <v>377</v>
      </c>
      <c r="BL159" s="300" t="s">
        <v>372</v>
      </c>
      <c r="BT159" s="35"/>
      <c r="BU159" s="35"/>
      <c r="BV159" s="35"/>
      <c r="BW159" s="35"/>
      <c r="BX159" s="35"/>
      <c r="BY159" s="3">
        <v>1</v>
      </c>
    </row>
    <row r="160" spans="2:77" ht="21" customHeight="1">
      <c r="B160" s="120" t="s">
        <v>175</v>
      </c>
      <c r="C160" s="63"/>
      <c r="D160" s="63"/>
      <c r="E160" s="63"/>
      <c r="F160" s="63"/>
      <c r="G160" s="63"/>
      <c r="H160" s="63"/>
      <c r="J160" s="910"/>
      <c r="K160" s="55" t="str">
        <f>TRIM(SUBSTITUTE(SUBSTITUTE(SUBSTITUTE(SUBSTITUTE(SUBSTITUTE(SUBSTITUTE(SUBSTITUTE(SUBSTITUTE(SUBSTITUTE(CLEAN(IF(OR(LEFT(K159,1)="-",LEFT(K159,1)="="),MID(K159,2,99999),K159)),"—","-"),"–","-"),CHAR(160)," "),CHAR(9)," "),CHAR(13)," "),CHAR(10)," ")," "," ")," "," ")," "," "))</f>
        <v/>
      </c>
      <c r="L160" s="49" t="str" cm="1">
        <f t="array" ref="L160">IF(ROW()=ROW(L159),K162,INDEX(M159:M172,ROW()-ROW(L159)))</f>
        <v/>
      </c>
      <c r="M160" s="89" t="str">
        <f>IF(OR(L160="",K161="",K161&lt;=0,N160=""),"",TRIM(MID(L160,LEN(N160)+1+IF(MID(L160,LEN(N160)+1,1)=" ",1,0),99999)))</f>
        <v/>
      </c>
      <c r="N160" s="49" t="str">
        <f>IF(OR(O160="",O160=0,O160="0"),"",IF(LEN(O160)&lt;=K161,O160,IF(LEN(SUBSTITUTE(P160," ",""))=K161+1,LEFT(O160,K161),LEFT(O160,FIND("§",SUBSTITUTE(P160," ","§",LEN(P160)-LEN(SUBSTITUTE(P160," ",""))))-1))))</f>
        <v/>
      </c>
      <c r="O160" s="49" t="str">
        <f t="shared" si="47"/>
        <v/>
      </c>
      <c r="P160" s="49" t="str">
        <f>IF(OR(O160="",O160=0,O160="0"),"",LEFT(O160,K161+1))</f>
        <v/>
      </c>
      <c r="Q160" s="49"/>
      <c r="R160" s="107"/>
      <c r="S160" s="90" t="str">
        <f>IF(LEN(TRIM(T160))&gt;0,MAX(S46:S159)+1,"")</f>
        <v/>
      </c>
      <c r="T160" s="234"/>
      <c r="U160" s="107"/>
      <c r="V160" s="107"/>
      <c r="X160" s="224"/>
      <c r="Y160" s="281"/>
      <c r="Z160" s="282"/>
      <c r="AA160" s="281"/>
      <c r="AB160" s="280"/>
      <c r="AC160" s="279"/>
      <c r="AD160" s="278"/>
      <c r="AE160" s="277"/>
      <c r="AF160" s="276"/>
      <c r="AG160" s="275"/>
      <c r="AH160" s="274"/>
      <c r="AI160" s="273"/>
      <c r="AJ160" s="272"/>
      <c r="AK160" s="271"/>
      <c r="AL160" s="270"/>
      <c r="AM160" s="269"/>
      <c r="AN160" s="268"/>
      <c r="AO160" s="267"/>
      <c r="AP160" s="266"/>
      <c r="AQ160" s="265"/>
      <c r="AS160" s="2"/>
      <c r="AT160" s="294">
        <v>132</v>
      </c>
      <c r="AU160" s="290"/>
      <c r="AV160" s="289" t="str">
        <f t="shared" si="48"/>
        <v/>
      </c>
      <c r="AW160" s="288" t="str" cm="1">
        <f t="array" ref="AW160">IF(BD160="","",IFERROR(_xlfn.TEXTJOIN(" • ",TRUE,_xlfn.UNIQUE(_xlfn._xlws.FILTER("⚠ "&amp;BK29:BK489,(BI29:BI489&lt;&gt;"")*ISNUMBER(SEARCH(" "&amp;BI29:BI489&amp;" "," "&amp;BD160&amp;" "))))),""))</f>
        <v/>
      </c>
      <c r="AX160" s="287" t="str">
        <f t="shared" si="55"/>
        <v>mussels</v>
      </c>
      <c r="AY160" s="287" t="str">
        <f t="shared" si="56"/>
        <v>⚠ Mollusques</v>
      </c>
      <c r="AZ160" s="287" t="str">
        <f t="shared" si="57"/>
        <v/>
      </c>
      <c r="BA160" s="287" t="str">
        <f t="shared" si="49"/>
        <v/>
      </c>
      <c r="BB160" s="287" t="str">
        <f t="shared" si="50"/>
        <v/>
      </c>
      <c r="BC160" s="287" t="str">
        <f t="shared" si="58"/>
        <v/>
      </c>
      <c r="BD160" s="287" t="str">
        <f t="shared" si="51"/>
        <v/>
      </c>
      <c r="BE160" s="287" t="str">
        <f t="shared" si="59"/>
        <v>mussels</v>
      </c>
      <c r="BF160" s="287" t="str">
        <f t="shared" si="52"/>
        <v>mussels</v>
      </c>
      <c r="BG160" s="287" t="str">
        <f t="shared" si="53"/>
        <v>mussels</v>
      </c>
      <c r="BH160" s="293" t="s">
        <v>391</v>
      </c>
      <c r="BI160" s="285" t="str">
        <f t="shared" si="54"/>
        <v>mussels</v>
      </c>
      <c r="BJ160" s="284" t="s">
        <v>291</v>
      </c>
      <c r="BK160" s="292" t="s">
        <v>377</v>
      </c>
      <c r="BL160" s="300" t="s">
        <v>372</v>
      </c>
      <c r="BT160" s="35"/>
      <c r="BU160" s="35"/>
      <c r="BV160" s="35"/>
      <c r="BW160" s="35"/>
      <c r="BX160" s="35"/>
      <c r="BY160" s="3">
        <v>1</v>
      </c>
    </row>
    <row r="161" spans="2:77" ht="21" customHeight="1">
      <c r="B161" s="120" t="s">
        <v>176</v>
      </c>
      <c r="C161" s="63"/>
      <c r="D161" s="63"/>
      <c r="E161" s="63"/>
      <c r="F161" s="63"/>
      <c r="G161" s="63"/>
      <c r="H161" s="63"/>
      <c r="J161" s="910"/>
      <c r="K161" s="92">
        <f>K44</f>
        <v>120</v>
      </c>
      <c r="L161" s="49" t="str" cm="1">
        <f t="array" ref="L161">IF(ROW()=ROW(L159),K162,INDEX(M159:M172,ROW()-ROW(L159)))</f>
        <v/>
      </c>
      <c r="M161" s="89" t="str">
        <f>IF(OR(L161="",K161="",K161&lt;=0,N161=""),"",TRIM(MID(L161,LEN(N161)+1+IF(MID(L161,LEN(N161)+1,1)=" ",1,0),99999)))</f>
        <v/>
      </c>
      <c r="N161" s="49" t="str">
        <f>IF(OR(O161="",O161=0,O161="0"),"",IF(LEN(O161)&lt;=K161,O161,IF(LEN(SUBSTITUTE(P161," ",""))=K161+1,LEFT(O161,K161),LEFT(O161,FIND("§",SUBSTITUTE(P161," ","§",LEN(P161)-LEN(SUBSTITUTE(P161," ",""))))-1))))</f>
        <v/>
      </c>
      <c r="O161" s="49" t="str">
        <f t="shared" si="47"/>
        <v/>
      </c>
      <c r="P161" s="49" t="str">
        <f>IF(OR(O161="",O161=0,O161="0"),"",LEFT(O161,K161+1))</f>
        <v/>
      </c>
      <c r="Q161" s="49"/>
      <c r="R161" s="107"/>
      <c r="S161" s="90" t="str">
        <f>IF(LEN(TRIM(T161))&gt;0,MAX(S46:S160)+1,"")</f>
        <v/>
      </c>
      <c r="T161" s="234"/>
      <c r="U161" s="107"/>
      <c r="V161" s="107"/>
      <c r="X161" s="224"/>
      <c r="Y161" s="281"/>
      <c r="Z161" s="282"/>
      <c r="AA161" s="281"/>
      <c r="AB161" s="280"/>
      <c r="AC161" s="279"/>
      <c r="AD161" s="278"/>
      <c r="AE161" s="277"/>
      <c r="AF161" s="276"/>
      <c r="AG161" s="275"/>
      <c r="AH161" s="274"/>
      <c r="AI161" s="273"/>
      <c r="AJ161" s="272"/>
      <c r="AK161" s="271"/>
      <c r="AL161" s="270"/>
      <c r="AM161" s="269"/>
      <c r="AN161" s="268"/>
      <c r="AO161" s="267"/>
      <c r="AP161" s="266"/>
      <c r="AQ161" s="265"/>
      <c r="AS161" s="2"/>
      <c r="AT161" s="294">
        <v>133</v>
      </c>
      <c r="AU161" s="290"/>
      <c r="AV161" s="289" t="str">
        <f t="shared" si="48"/>
        <v/>
      </c>
      <c r="AW161" s="288" t="str" cm="1">
        <f t="array" ref="AW161">IF(BD161="","",IFERROR(_xlfn.TEXTJOIN(" • ",TRUE,_xlfn.UNIQUE(_xlfn._xlws.FILTER("⚠ "&amp;BK29:BK489,(BI29:BI489&lt;&gt;"")*ISNUMBER(SEARCH(" "&amp;BI29:BI489&amp;" "," "&amp;BD161&amp;" "))))),""))</f>
        <v/>
      </c>
      <c r="AX161" s="287" t="str">
        <f t="shared" si="55"/>
        <v>octopus</v>
      </c>
      <c r="AY161" s="287" t="str">
        <f t="shared" si="56"/>
        <v>⚠ Mollusques</v>
      </c>
      <c r="AZ161" s="287" t="str">
        <f t="shared" si="57"/>
        <v/>
      </c>
      <c r="BA161" s="287" t="str">
        <f t="shared" si="49"/>
        <v/>
      </c>
      <c r="BB161" s="287" t="str">
        <f t="shared" si="50"/>
        <v/>
      </c>
      <c r="BC161" s="287" t="str">
        <f t="shared" si="58"/>
        <v/>
      </c>
      <c r="BD161" s="287" t="str">
        <f t="shared" si="51"/>
        <v/>
      </c>
      <c r="BE161" s="287" t="str">
        <f t="shared" si="59"/>
        <v>octopus</v>
      </c>
      <c r="BF161" s="287" t="str">
        <f t="shared" si="52"/>
        <v>octopus</v>
      </c>
      <c r="BG161" s="287" t="str">
        <f t="shared" si="53"/>
        <v>octopus</v>
      </c>
      <c r="BH161" s="293" t="s">
        <v>390</v>
      </c>
      <c r="BI161" s="285" t="str">
        <f t="shared" si="54"/>
        <v>octopus</v>
      </c>
      <c r="BJ161" s="284" t="s">
        <v>291</v>
      </c>
      <c r="BK161" s="292" t="s">
        <v>377</v>
      </c>
      <c r="BL161" s="300" t="s">
        <v>372</v>
      </c>
      <c r="BT161" s="35"/>
      <c r="BU161" s="35"/>
      <c r="BV161" s="35"/>
      <c r="BW161" s="35"/>
      <c r="BX161" s="35"/>
      <c r="BY161" s="3">
        <v>1</v>
      </c>
    </row>
    <row r="162" spans="2:77" ht="21" customHeight="1">
      <c r="B162" s="120"/>
      <c r="C162" s="63"/>
      <c r="D162" s="63"/>
      <c r="E162" s="63"/>
      <c r="F162" s="63"/>
      <c r="G162" s="63"/>
      <c r="H162" s="63"/>
      <c r="J162" s="910"/>
      <c r="K162" s="55" t="str">
        <f>IF(UPPER(TRIM(K45))="X",K166,K160)</f>
        <v/>
      </c>
      <c r="L162" s="49" t="str" cm="1">
        <f t="array" ref="L162">IF(ROW()=ROW(L159),K162,INDEX(M159:M172,ROW()-ROW(L159)))</f>
        <v/>
      </c>
      <c r="M162" s="89" t="str">
        <f>IF(OR(L162="",K161="",K161&lt;=0,N162=""),"",TRIM(MID(L162,LEN(N162)+1+IF(MID(L162,LEN(N162)+1,1)=" ",1,0),99999)))</f>
        <v/>
      </c>
      <c r="N162" s="49" t="str">
        <f>IF(OR(O162="",O162=0,O162="0"),"",IF(LEN(O162)&lt;=K161,O162,IF(LEN(SUBSTITUTE(P162," ",""))=K161+1,LEFT(O162,K161),LEFT(O162,FIND("§",SUBSTITUTE(P162," ","§",LEN(P162)-LEN(SUBSTITUTE(P162," ",""))))-1))))</f>
        <v/>
      </c>
      <c r="O162" s="49" t="str">
        <f t="shared" si="47"/>
        <v/>
      </c>
      <c r="P162" s="49" t="str">
        <f>IF(OR(O162="",O162=0,O162="0"),"",LEFT(O162,K161+1))</f>
        <v/>
      </c>
      <c r="Q162" s="49"/>
      <c r="R162" s="107"/>
      <c r="S162" s="90" t="str">
        <f>IF(LEN(TRIM(T162))&gt;0,MAX(S46:S161)+1,"")</f>
        <v/>
      </c>
      <c r="T162" s="234"/>
      <c r="U162" s="107"/>
      <c r="V162" s="107"/>
      <c r="X162" s="224"/>
      <c r="Y162" s="281"/>
      <c r="Z162" s="282"/>
      <c r="AA162" s="281"/>
      <c r="AB162" s="280"/>
      <c r="AC162" s="279"/>
      <c r="AD162" s="278"/>
      <c r="AE162" s="277"/>
      <c r="AF162" s="276"/>
      <c r="AG162" s="275"/>
      <c r="AH162" s="274"/>
      <c r="AI162" s="273"/>
      <c r="AJ162" s="272"/>
      <c r="AK162" s="271"/>
      <c r="AL162" s="270"/>
      <c r="AM162" s="269"/>
      <c r="AN162" s="268"/>
      <c r="AO162" s="267"/>
      <c r="AP162" s="266"/>
      <c r="AQ162" s="265"/>
      <c r="AS162" s="2"/>
      <c r="AT162" s="294">
        <v>134</v>
      </c>
      <c r="AU162" s="290"/>
      <c r="AV162" s="289" t="str">
        <f t="shared" si="48"/>
        <v/>
      </c>
      <c r="AW162" s="288" t="str" cm="1">
        <f t="array" ref="AW162">IF(BD162="","",IFERROR(_xlfn.TEXTJOIN(" • ",TRUE,_xlfn.UNIQUE(_xlfn._xlws.FILTER("⚠ "&amp;BK29:BK489,(BI29:BI489&lt;&gt;"")*ISNUMBER(SEARCH(" "&amp;BI29:BI489&amp;" "," "&amp;BD162&amp;" "))))),""))</f>
        <v/>
      </c>
      <c r="AX162" s="287" t="str">
        <f t="shared" si="55"/>
        <v>oyster</v>
      </c>
      <c r="AY162" s="287" t="str">
        <f t="shared" si="56"/>
        <v>⚠ Mollusques</v>
      </c>
      <c r="AZ162" s="287" t="str">
        <f t="shared" si="57"/>
        <v/>
      </c>
      <c r="BA162" s="287" t="str">
        <f t="shared" si="49"/>
        <v/>
      </c>
      <c r="BB162" s="287" t="str">
        <f t="shared" si="50"/>
        <v/>
      </c>
      <c r="BC162" s="287" t="str">
        <f t="shared" si="58"/>
        <v/>
      </c>
      <c r="BD162" s="287" t="str">
        <f t="shared" si="51"/>
        <v/>
      </c>
      <c r="BE162" s="287" t="str">
        <f t="shared" si="59"/>
        <v>oyster</v>
      </c>
      <c r="BF162" s="287" t="str">
        <f t="shared" si="52"/>
        <v>oyster</v>
      </c>
      <c r="BG162" s="287" t="str">
        <f t="shared" si="53"/>
        <v>oyster</v>
      </c>
      <c r="BH162" s="293" t="s">
        <v>389</v>
      </c>
      <c r="BI162" s="285" t="str">
        <f t="shared" si="54"/>
        <v>oyster</v>
      </c>
      <c r="BJ162" s="284" t="s">
        <v>291</v>
      </c>
      <c r="BK162" s="292" t="s">
        <v>377</v>
      </c>
      <c r="BL162" s="300" t="s">
        <v>372</v>
      </c>
      <c r="BT162" s="35"/>
      <c r="BU162" s="35"/>
      <c r="BV162" s="35"/>
      <c r="BW162" s="35"/>
      <c r="BX162" s="35"/>
      <c r="BY162" s="3">
        <v>1</v>
      </c>
    </row>
    <row r="163" spans="2:77" ht="21" customHeight="1">
      <c r="B163" s="121" t="s">
        <v>177</v>
      </c>
      <c r="C163" s="63"/>
      <c r="D163" s="63"/>
      <c r="E163" s="63"/>
      <c r="F163" s="63"/>
      <c r="G163" s="63"/>
      <c r="H163" s="63"/>
      <c r="J163" s="910"/>
      <c r="K163" s="94" t="str">
        <f>TRIM(SUBSTITUTE(SUBSTITUTE(SUBSTITUTE(SUBSTITUTE(SUBSTITUTE(SUBSTITUTE(SUBSTITUTE(SUBSTITUTE(SUBSTITUTE(SUBSTITUTE(K160,","," "),";"," "),":"," "),"!"," "),"?"," "),"…"," "),"»"," "),"«"," "),"/"," "),"."," "))</f>
        <v/>
      </c>
      <c r="L163" s="49" t="str" cm="1">
        <f t="array" ref="L163">IF(ROW()=ROW(L159),K162,INDEX(M159:M172,ROW()-ROW(L159)))</f>
        <v/>
      </c>
      <c r="M163" s="89" t="str">
        <f>IF(OR(L163="",K161="",K161&lt;=0,N163=""),"",TRIM(MID(L163,LEN(N163)+1+IF(MID(L163,LEN(N163)+1,1)=" ",1,0),99999)))</f>
        <v/>
      </c>
      <c r="N163" s="49" t="str">
        <f>IF(OR(O163="",O163=0,O163="0"),"",IF(LEN(O163)&lt;=K161,O163,IF(LEN(SUBSTITUTE(P163," ",""))=K161+1,LEFT(O163,K161),LEFT(O163,FIND("§",SUBSTITUTE(P163," ","§",LEN(P163)-LEN(SUBSTITUTE(P163," ",""))))-1))))</f>
        <v/>
      </c>
      <c r="O163" s="49" t="str">
        <f t="shared" si="47"/>
        <v/>
      </c>
      <c r="P163" s="49" t="str">
        <f>IF(OR(O163="",O163=0,O163="0"),"",LEFT(O163,K161+1))</f>
        <v/>
      </c>
      <c r="Q163" s="49"/>
      <c r="R163" s="107"/>
      <c r="S163" s="90" t="str">
        <f>IF(LEN(TRIM(T163))&gt;0,MAX(S46:S162)+1,"")</f>
        <v/>
      </c>
      <c r="T163" s="234"/>
      <c r="U163" s="107"/>
      <c r="V163" s="107"/>
      <c r="X163" s="224"/>
      <c r="Y163" s="281"/>
      <c r="Z163" s="282"/>
      <c r="AA163" s="281"/>
      <c r="AB163" s="280"/>
      <c r="AC163" s="279"/>
      <c r="AD163" s="278"/>
      <c r="AE163" s="277"/>
      <c r="AF163" s="276"/>
      <c r="AG163" s="275"/>
      <c r="AH163" s="274"/>
      <c r="AI163" s="273"/>
      <c r="AJ163" s="272"/>
      <c r="AK163" s="271"/>
      <c r="AL163" s="270"/>
      <c r="AM163" s="269"/>
      <c r="AN163" s="268"/>
      <c r="AO163" s="267"/>
      <c r="AP163" s="266"/>
      <c r="AQ163" s="265"/>
      <c r="AS163" s="2"/>
      <c r="AT163" s="294">
        <v>135</v>
      </c>
      <c r="AU163" s="290"/>
      <c r="AV163" s="289" t="str">
        <f t="shared" si="48"/>
        <v/>
      </c>
      <c r="AW163" s="288" t="str" cm="1">
        <f t="array" ref="AW163">IF(BD163="","",IFERROR(_xlfn.TEXTJOIN(" • ",TRUE,_xlfn.UNIQUE(_xlfn._xlws.FILTER("⚠ "&amp;BK29:BK489,(BI29:BI489&lt;&gt;"")*ISNUMBER(SEARCH(" "&amp;BI29:BI489&amp;" "," "&amp;BD163&amp;" "))))),""))</f>
        <v/>
      </c>
      <c r="AX163" s="287" t="str">
        <f t="shared" si="55"/>
        <v>oysters</v>
      </c>
      <c r="AY163" s="287" t="str">
        <f t="shared" si="56"/>
        <v>⚠ Mollusques</v>
      </c>
      <c r="AZ163" s="287" t="str">
        <f t="shared" si="57"/>
        <v/>
      </c>
      <c r="BA163" s="287" t="str">
        <f t="shared" si="49"/>
        <v/>
      </c>
      <c r="BB163" s="287" t="str">
        <f t="shared" si="50"/>
        <v/>
      </c>
      <c r="BC163" s="287" t="str">
        <f t="shared" si="58"/>
        <v/>
      </c>
      <c r="BD163" s="287" t="str">
        <f t="shared" si="51"/>
        <v/>
      </c>
      <c r="BE163" s="287" t="str">
        <f t="shared" si="59"/>
        <v>oysters</v>
      </c>
      <c r="BF163" s="287" t="str">
        <f t="shared" si="52"/>
        <v>oysters</v>
      </c>
      <c r="BG163" s="287" t="str">
        <f t="shared" si="53"/>
        <v>oysters</v>
      </c>
      <c r="BH163" s="293" t="s">
        <v>388</v>
      </c>
      <c r="BI163" s="285" t="str">
        <f t="shared" si="54"/>
        <v>oysters</v>
      </c>
      <c r="BJ163" s="284" t="s">
        <v>291</v>
      </c>
      <c r="BK163" s="292" t="s">
        <v>377</v>
      </c>
      <c r="BL163" s="300" t="s">
        <v>372</v>
      </c>
      <c r="BT163" s="35"/>
      <c r="BU163" s="35"/>
      <c r="BV163" s="35"/>
      <c r="BW163" s="35"/>
      <c r="BX163" s="35"/>
      <c r="BY163" s="3">
        <v>1</v>
      </c>
    </row>
    <row r="164" spans="2:77" ht="21" customHeight="1">
      <c r="B164" s="120" t="s">
        <v>178</v>
      </c>
      <c r="C164" s="63"/>
      <c r="D164" s="63"/>
      <c r="E164" s="63"/>
      <c r="F164" s="63"/>
      <c r="G164" s="63"/>
      <c r="H164" s="63"/>
      <c r="J164" s="910"/>
      <c r="K164" s="49" t="str">
        <f>TRIM(SUBSTITUTE(SUBSTITUTE(SUBSTITUTE(SUBSTITUTE(SUBSTITUTE(SUBSTITUTE(SUBSTITUTE(SUBSTITUTE(K163,"("," "),")"," "),CHAR(34)," "),"-"," "),"_"," "),"&lt;"," "),"&gt;"," "),"="," "))</f>
        <v/>
      </c>
      <c r="L164" s="49" t="str" cm="1">
        <f t="array" ref="L164">IF(ROW()=ROW(L159),K162,INDEX(M159:M172,ROW()-ROW(L159)))</f>
        <v/>
      </c>
      <c r="M164" s="89" t="str">
        <f>IF(OR(L164="",K161="",K161&lt;=0,N164=""),"",TRIM(MID(L164,LEN(N164)+1+IF(MID(L164,LEN(N164)+1,1)=" ",1,0),99999)))</f>
        <v/>
      </c>
      <c r="N164" s="49" t="str">
        <f>IF(OR(O164="",O164=0,O164="0"),"",IF(LEN(O164)&lt;=K161,O164,IF(LEN(SUBSTITUTE(P164," ",""))=K161+1,LEFT(O164,K161),LEFT(O164,FIND("§",SUBSTITUTE(P164," ","§",LEN(P164)-LEN(SUBSTITUTE(P164," ",""))))-1))))</f>
        <v/>
      </c>
      <c r="O164" s="49" t="str">
        <f t="shared" si="47"/>
        <v/>
      </c>
      <c r="P164" s="49" t="str">
        <f>IF(OR(O164="",O164=0,O164="0"),"",LEFT(O164,K161+1))</f>
        <v/>
      </c>
      <c r="Q164" s="49"/>
      <c r="R164" s="107"/>
      <c r="S164" s="90" t="str">
        <f>IF(LEN(TRIM(T164))&gt;0,MAX(S46:S163)+1,"")</f>
        <v/>
      </c>
      <c r="T164" s="234"/>
      <c r="U164" s="107"/>
      <c r="V164" s="107"/>
      <c r="X164" s="224"/>
      <c r="Y164" s="281"/>
      <c r="Z164" s="282"/>
      <c r="AA164" s="281"/>
      <c r="AB164" s="280"/>
      <c r="AC164" s="279"/>
      <c r="AD164" s="278"/>
      <c r="AE164" s="277"/>
      <c r="AF164" s="276"/>
      <c r="AG164" s="275"/>
      <c r="AH164" s="274"/>
      <c r="AI164" s="273"/>
      <c r="AJ164" s="272"/>
      <c r="AK164" s="271"/>
      <c r="AL164" s="270"/>
      <c r="AM164" s="269"/>
      <c r="AN164" s="268"/>
      <c r="AO164" s="267"/>
      <c r="AP164" s="266"/>
      <c r="AQ164" s="265"/>
      <c r="AS164" s="2"/>
      <c r="AT164" s="294">
        <v>136</v>
      </c>
      <c r="AU164" s="290"/>
      <c r="AV164" s="289" t="str">
        <f t="shared" si="48"/>
        <v/>
      </c>
      <c r="AW164" s="288" t="str" cm="1">
        <f t="array" ref="AW164">IF(BD164="","",IFERROR(_xlfn.TEXTJOIN(" • ",TRUE,_xlfn.UNIQUE(_xlfn._xlws.FILTER("⚠ "&amp;BK29:BK489,(BI29:BI489&lt;&gt;"")*ISNUMBER(SEARCH(" "&amp;BI29:BI489&amp;" "," "&amp;BD164&amp;" "))))),""))</f>
        <v/>
      </c>
      <c r="AX164" s="287" t="str">
        <f t="shared" si="55"/>
        <v>palourde</v>
      </c>
      <c r="AY164" s="287" t="str">
        <f t="shared" si="56"/>
        <v>⚠ Mollusques</v>
      </c>
      <c r="AZ164" s="287" t="str">
        <f t="shared" si="57"/>
        <v/>
      </c>
      <c r="BA164" s="287" t="str">
        <f t="shared" si="49"/>
        <v/>
      </c>
      <c r="BB164" s="287" t="str">
        <f t="shared" si="50"/>
        <v/>
      </c>
      <c r="BC164" s="287" t="str">
        <f t="shared" si="58"/>
        <v/>
      </c>
      <c r="BD164" s="287" t="str">
        <f t="shared" si="51"/>
        <v/>
      </c>
      <c r="BE164" s="287" t="str">
        <f t="shared" si="59"/>
        <v>palourde</v>
      </c>
      <c r="BF164" s="287" t="str">
        <f t="shared" si="52"/>
        <v>palourde</v>
      </c>
      <c r="BG164" s="287" t="str">
        <f t="shared" si="53"/>
        <v>palourde</v>
      </c>
      <c r="BH164" s="293" t="s">
        <v>387</v>
      </c>
      <c r="BI164" s="285" t="str">
        <f t="shared" si="54"/>
        <v>palourde</v>
      </c>
      <c r="BJ164" s="284" t="s">
        <v>291</v>
      </c>
      <c r="BK164" s="292" t="s">
        <v>377</v>
      </c>
      <c r="BL164" s="300" t="s">
        <v>372</v>
      </c>
      <c r="BT164" s="35"/>
      <c r="BU164" s="35"/>
      <c r="BV164" s="35"/>
      <c r="BW164" s="35"/>
      <c r="BX164" s="35"/>
      <c r="BY164" s="3">
        <v>1</v>
      </c>
    </row>
    <row r="165" spans="2:77" ht="21" customHeight="1">
      <c r="B165" s="120"/>
      <c r="C165" s="63"/>
      <c r="D165" s="63"/>
      <c r="E165" s="63"/>
      <c r="F165" s="63"/>
      <c r="G165" s="63"/>
      <c r="H165" s="63"/>
      <c r="J165" s="910"/>
      <c r="K165" s="55" t="str">
        <f>TRIM(SUBSTITUTE(SUBSTITUTE(SUBSTITUTE(SUBSTITUTE(K164,"►"," "),"▼"," "),"▲"," "),"◄"," "))</f>
        <v/>
      </c>
      <c r="L165" s="49" t="str" cm="1">
        <f t="array" ref="L165">IF(ROW()=ROW(L159),K162,INDEX(M159:M172,ROW()-ROW(L159)))</f>
        <v/>
      </c>
      <c r="M165" s="89" t="str">
        <f>IF(OR(L165="",K161="",K161&lt;=0,N165=""),"",TRIM(MID(L165,LEN(N165)+1+IF(MID(L165,LEN(N165)+1,1)=" ",1,0),99999)))</f>
        <v/>
      </c>
      <c r="N165" s="49" t="str">
        <f>IF(OR(O165="",O165=0,O165="0"),"",IF(LEN(O165)&lt;=K161,O165,IF(LEN(SUBSTITUTE(P165," ",""))=K161+1,LEFT(O165,K161),LEFT(O165,FIND("§",SUBSTITUTE(P165," ","§",LEN(P165)-LEN(SUBSTITUTE(P165," ",""))))-1))))</f>
        <v/>
      </c>
      <c r="O165" s="49" t="str">
        <f t="shared" si="47"/>
        <v/>
      </c>
      <c r="P165" s="49" t="str">
        <f>IF(OR(O165="",O165=0,O165="0"),"",LEFT(O165,K161+1))</f>
        <v/>
      </c>
      <c r="Q165" s="49"/>
      <c r="R165" s="107"/>
      <c r="S165" s="90" t="str">
        <f>IF(LEN(TRIM(T165))&gt;0,MAX(S46:S164)+1,"")</f>
        <v/>
      </c>
      <c r="T165" s="234"/>
      <c r="U165" s="107"/>
      <c r="V165" s="107"/>
      <c r="X165" s="224"/>
      <c r="Y165" s="281"/>
      <c r="Z165" s="282"/>
      <c r="AA165" s="281"/>
      <c r="AB165" s="280"/>
      <c r="AC165" s="279"/>
      <c r="AD165" s="278"/>
      <c r="AE165" s="277"/>
      <c r="AF165" s="276"/>
      <c r="AG165" s="275"/>
      <c r="AH165" s="274"/>
      <c r="AI165" s="273"/>
      <c r="AJ165" s="272"/>
      <c r="AK165" s="271"/>
      <c r="AL165" s="270"/>
      <c r="AM165" s="269"/>
      <c r="AN165" s="268"/>
      <c r="AO165" s="267"/>
      <c r="AP165" s="266"/>
      <c r="AQ165" s="265"/>
      <c r="AS165" s="2"/>
      <c r="AT165" s="294">
        <v>137</v>
      </c>
      <c r="AU165" s="290"/>
      <c r="AV165" s="289" t="str">
        <f t="shared" si="48"/>
        <v/>
      </c>
      <c r="AW165" s="288" t="str" cm="1">
        <f t="array" ref="AW165">IF(BD165="","",IFERROR(_xlfn.TEXTJOIN(" • ",TRUE,_xlfn.UNIQUE(_xlfn._xlws.FILTER("⚠ "&amp;BK29:BK489,(BI29:BI489&lt;&gt;"")*ISNUMBER(SEARCH(" "&amp;BI29:BI489&amp;" "," "&amp;BD165&amp;" "))))),""))</f>
        <v/>
      </c>
      <c r="AX165" s="287" t="str">
        <f t="shared" si="55"/>
        <v>palourdes</v>
      </c>
      <c r="AY165" s="287" t="str">
        <f t="shared" si="56"/>
        <v>⚠ Mollusques</v>
      </c>
      <c r="AZ165" s="287" t="str">
        <f t="shared" si="57"/>
        <v/>
      </c>
      <c r="BA165" s="287" t="str">
        <f t="shared" si="49"/>
        <v/>
      </c>
      <c r="BB165" s="287" t="str">
        <f t="shared" si="50"/>
        <v/>
      </c>
      <c r="BC165" s="287" t="str">
        <f t="shared" si="58"/>
        <v/>
      </c>
      <c r="BD165" s="287" t="str">
        <f t="shared" si="51"/>
        <v/>
      </c>
      <c r="BE165" s="287" t="str">
        <f t="shared" si="59"/>
        <v>palourdes</v>
      </c>
      <c r="BF165" s="287" t="str">
        <f t="shared" si="52"/>
        <v>palourdes</v>
      </c>
      <c r="BG165" s="287" t="str">
        <f t="shared" si="53"/>
        <v>palourdes</v>
      </c>
      <c r="BH165" s="293" t="s">
        <v>386</v>
      </c>
      <c r="BI165" s="285" t="str">
        <f t="shared" si="54"/>
        <v>palourdes</v>
      </c>
      <c r="BJ165" s="284" t="s">
        <v>291</v>
      </c>
      <c r="BK165" s="292" t="s">
        <v>377</v>
      </c>
      <c r="BL165" s="300" t="s">
        <v>372</v>
      </c>
      <c r="BT165" s="35"/>
      <c r="BU165" s="35"/>
      <c r="BV165" s="35"/>
      <c r="BW165" s="35"/>
      <c r="BX165" s="35"/>
      <c r="BY165" s="3">
        <v>1</v>
      </c>
    </row>
    <row r="166" spans="2:77" ht="21" customHeight="1">
      <c r="B166" s="121" t="s">
        <v>182</v>
      </c>
      <c r="C166" s="63"/>
      <c r="D166" s="63"/>
      <c r="E166" s="63"/>
      <c r="F166" s="63"/>
      <c r="G166" s="63"/>
      <c r="H166" s="63"/>
      <c r="J166" s="910"/>
      <c r="K166" s="55" t="str">
        <f>TRIM(SUBSTITUTE(SUBSTITUTE(K165,"“"," "),"”"," "))</f>
        <v/>
      </c>
      <c r="L166" s="49" t="str" cm="1">
        <f t="array" ref="L166">IF(ROW()=ROW(L159),K162,INDEX(M159:M172,ROW()-ROW(L159)))</f>
        <v/>
      </c>
      <c r="M166" s="89" t="str">
        <f>IF(OR(L166="",K161="",K161&lt;=0,N166=""),"",TRIM(MID(L166,LEN(N166)+1+IF(MID(L166,LEN(N166)+1,1)=" ",1,0),99999)))</f>
        <v/>
      </c>
      <c r="N166" s="49" t="str">
        <f>IF(OR(O166="",O166=0,O166="0"),"",IF(LEN(O166)&lt;=K161,O166,IF(LEN(SUBSTITUTE(P166," ",""))=K161+1,LEFT(O166,K161),LEFT(O166,FIND("§",SUBSTITUTE(P166," ","§",LEN(P166)-LEN(SUBSTITUTE(P166," ",""))))-1))))</f>
        <v/>
      </c>
      <c r="O166" s="49" t="str">
        <f t="shared" si="47"/>
        <v/>
      </c>
      <c r="P166" s="49" t="str">
        <f>IF(OR(O166="",O166=0,O166="0"),"",LEFT(O166,K161+1))</f>
        <v/>
      </c>
      <c r="Q166" s="49"/>
      <c r="R166" s="107"/>
      <c r="S166" s="90" t="str">
        <f>IF(LEN(TRIM(T166))&gt;0,MAX(S46:S165)+1,"")</f>
        <v/>
      </c>
      <c r="T166" s="234"/>
      <c r="U166" s="107"/>
      <c r="V166" s="107"/>
      <c r="X166" s="224"/>
      <c r="Y166" s="281"/>
      <c r="Z166" s="282"/>
      <c r="AA166" s="281"/>
      <c r="AB166" s="280"/>
      <c r="AC166" s="279"/>
      <c r="AD166" s="278"/>
      <c r="AE166" s="277"/>
      <c r="AF166" s="276"/>
      <c r="AG166" s="275"/>
      <c r="AH166" s="274"/>
      <c r="AI166" s="273"/>
      <c r="AJ166" s="272"/>
      <c r="AK166" s="271"/>
      <c r="AL166" s="270"/>
      <c r="AM166" s="269"/>
      <c r="AN166" s="268"/>
      <c r="AO166" s="267"/>
      <c r="AP166" s="266"/>
      <c r="AQ166" s="265"/>
      <c r="AS166" s="2"/>
      <c r="AT166" s="294">
        <v>138</v>
      </c>
      <c r="AU166" s="290"/>
      <c r="AV166" s="289" t="str">
        <f t="shared" si="48"/>
        <v/>
      </c>
      <c r="AW166" s="288" t="str" cm="1">
        <f t="array" ref="AW166">IF(BD166="","",IFERROR(_xlfn.TEXTJOIN(" • ",TRUE,_xlfn.UNIQUE(_xlfn._xlws.FILTER("⚠ "&amp;BK29:BK489,(BI29:BI489&lt;&gt;"")*ISNUMBER(SEARCH(" "&amp;BI29:BI489&amp;" "," "&amp;BD166&amp;" "))))),""))</f>
        <v/>
      </c>
      <c r="AX166" s="287" t="str">
        <f t="shared" si="55"/>
        <v>petoncle</v>
      </c>
      <c r="AY166" s="287" t="str">
        <f t="shared" si="56"/>
        <v>⚠ Mollusques</v>
      </c>
      <c r="AZ166" s="287" t="str">
        <f t="shared" si="57"/>
        <v/>
      </c>
      <c r="BA166" s="287" t="str">
        <f t="shared" si="49"/>
        <v/>
      </c>
      <c r="BB166" s="287" t="str">
        <f t="shared" si="50"/>
        <v/>
      </c>
      <c r="BC166" s="287" t="str">
        <f t="shared" si="58"/>
        <v/>
      </c>
      <c r="BD166" s="287" t="str">
        <f t="shared" si="51"/>
        <v/>
      </c>
      <c r="BE166" s="287" t="str">
        <f t="shared" si="59"/>
        <v>pétoncle</v>
      </c>
      <c r="BF166" s="287" t="str">
        <f t="shared" si="52"/>
        <v>petoncle</v>
      </c>
      <c r="BG166" s="287" t="str">
        <f t="shared" si="53"/>
        <v>petoncle</v>
      </c>
      <c r="BH166" s="293" t="s">
        <v>385</v>
      </c>
      <c r="BI166" s="285" t="str">
        <f t="shared" si="54"/>
        <v>pétoncle</v>
      </c>
      <c r="BJ166" s="284" t="s">
        <v>291</v>
      </c>
      <c r="BK166" s="292" t="s">
        <v>377</v>
      </c>
      <c r="BL166" s="300" t="s">
        <v>372</v>
      </c>
      <c r="BT166" s="35"/>
      <c r="BU166" s="35"/>
      <c r="BV166" s="35"/>
      <c r="BW166" s="35"/>
      <c r="BX166" s="35"/>
      <c r="BY166" s="3">
        <v>1</v>
      </c>
    </row>
    <row r="167" spans="2:77" ht="21" customHeight="1">
      <c r="B167" s="120" t="s">
        <v>288</v>
      </c>
      <c r="C167" s="63"/>
      <c r="D167" s="63"/>
      <c r="E167" s="63"/>
      <c r="F167" s="63"/>
      <c r="G167" s="63"/>
      <c r="H167" s="63"/>
      <c r="J167" s="910"/>
      <c r="K167" s="55"/>
      <c r="L167" s="49" t="str" cm="1">
        <f t="array" ref="L167">IF(ROW()=ROW(L159),K162,INDEX(M159:M172,ROW()-ROW(L159)))</f>
        <v/>
      </c>
      <c r="M167" s="89" t="str">
        <f>IF(OR(L167="",K161="",K161&lt;=0,N167=""),"",TRIM(MID(L167,LEN(N167)+1+IF(MID(L167,LEN(N167)+1,1)=" ",1,0),99999)))</f>
        <v/>
      </c>
      <c r="N167" s="49" t="str">
        <f>IF(OR(O167="",O167=0,O167="0"),"",IF(LEN(O167)&lt;=K161,O167,IF(LEN(SUBSTITUTE(P167," ",""))=K161+1,LEFT(O167,K161),LEFT(O167,FIND("§",SUBSTITUTE(P167," ","§",LEN(P167)-LEN(SUBSTITUTE(P167," ",""))))-1))))</f>
        <v/>
      </c>
      <c r="O167" s="49" t="str">
        <f t="shared" si="47"/>
        <v/>
      </c>
      <c r="P167" s="49" t="str">
        <f>IF(OR(O167="",O167=0,O167="0"),"",LEFT(O167,K161+1))</f>
        <v/>
      </c>
      <c r="Q167" s="49"/>
      <c r="R167" s="107"/>
      <c r="S167" s="90" t="str">
        <f>IF(LEN(TRIM(T167))&gt;0,MAX(S46:S166)+1,"")</f>
        <v/>
      </c>
      <c r="T167" s="234"/>
      <c r="U167" s="107"/>
      <c r="V167" s="107"/>
      <c r="X167" s="224"/>
      <c r="Y167" s="281"/>
      <c r="Z167" s="282"/>
      <c r="AA167" s="281"/>
      <c r="AB167" s="280"/>
      <c r="AC167" s="279"/>
      <c r="AD167" s="278"/>
      <c r="AE167" s="277"/>
      <c r="AF167" s="276"/>
      <c r="AG167" s="275"/>
      <c r="AH167" s="274"/>
      <c r="AI167" s="273"/>
      <c r="AJ167" s="272"/>
      <c r="AK167" s="271"/>
      <c r="AL167" s="270"/>
      <c r="AM167" s="269"/>
      <c r="AN167" s="268"/>
      <c r="AO167" s="267"/>
      <c r="AP167" s="266"/>
      <c r="AQ167" s="265"/>
      <c r="AS167" s="2"/>
      <c r="AT167" s="294">
        <v>139</v>
      </c>
      <c r="AU167" s="290"/>
      <c r="AV167" s="289" t="str">
        <f t="shared" si="48"/>
        <v/>
      </c>
      <c r="AW167" s="288" t="str" cm="1">
        <f t="array" ref="AW167">IF(BD167="","",IFERROR(_xlfn.TEXTJOIN(" • ",TRUE,_xlfn.UNIQUE(_xlfn._xlws.FILTER("⚠ "&amp;BK29:BK489,(BI29:BI489&lt;&gt;"")*ISNUMBER(SEARCH(" "&amp;BI29:BI489&amp;" "," "&amp;BD167&amp;" "))))),""))</f>
        <v/>
      </c>
      <c r="AX167" s="287" t="str">
        <f t="shared" si="55"/>
        <v>poulpe</v>
      </c>
      <c r="AY167" s="287" t="str">
        <f t="shared" si="56"/>
        <v>⚠ Mollusques</v>
      </c>
      <c r="AZ167" s="287" t="str">
        <f t="shared" si="57"/>
        <v/>
      </c>
      <c r="BA167" s="287" t="str">
        <f t="shared" si="49"/>
        <v/>
      </c>
      <c r="BB167" s="287" t="str">
        <f t="shared" si="50"/>
        <v/>
      </c>
      <c r="BC167" s="287" t="str">
        <f t="shared" si="58"/>
        <v/>
      </c>
      <c r="BD167" s="287" t="str">
        <f t="shared" si="51"/>
        <v/>
      </c>
      <c r="BE167" s="287" t="str">
        <f t="shared" si="59"/>
        <v>poulpe</v>
      </c>
      <c r="BF167" s="287" t="str">
        <f t="shared" si="52"/>
        <v>poulpe</v>
      </c>
      <c r="BG167" s="287" t="str">
        <f t="shared" si="53"/>
        <v>poulpe</v>
      </c>
      <c r="BH167" s="293" t="s">
        <v>384</v>
      </c>
      <c r="BI167" s="285" t="str">
        <f t="shared" si="54"/>
        <v>poulpe</v>
      </c>
      <c r="BJ167" s="284" t="s">
        <v>291</v>
      </c>
      <c r="BK167" s="292" t="s">
        <v>377</v>
      </c>
      <c r="BL167" s="300" t="s">
        <v>372</v>
      </c>
      <c r="BT167" s="35"/>
      <c r="BU167" s="35"/>
      <c r="BV167" s="35"/>
      <c r="BW167" s="35"/>
      <c r="BX167" s="35"/>
      <c r="BY167" s="3">
        <v>1</v>
      </c>
    </row>
    <row r="168" spans="2:77" ht="21" customHeight="1">
      <c r="B168" s="120" t="s">
        <v>289</v>
      </c>
      <c r="C168" s="63"/>
      <c r="D168" s="63"/>
      <c r="E168" s="63"/>
      <c r="F168" s="63"/>
      <c r="G168" s="63"/>
      <c r="H168" s="63"/>
      <c r="J168" s="910"/>
      <c r="K168" s="55"/>
      <c r="L168" s="49" t="str" cm="1">
        <f t="array" ref="L168">IF(ROW()=ROW(L159),K162,INDEX(M159:M172,ROW()-ROW(L159)))</f>
        <v/>
      </c>
      <c r="M168" s="89" t="str">
        <f>IF(OR(L168="",K161="",K161&lt;=0,N168=""),"",TRIM(MID(L168,LEN(N168)+1+IF(MID(L168,LEN(N168)+1,1)=" ",1,0),99999)))</f>
        <v/>
      </c>
      <c r="N168" s="49" t="str">
        <f>IF(OR(O168="",O168=0,O168="0"),"",IF(LEN(O168)&lt;=K161,O168,IF(LEN(SUBSTITUTE(P168," ",""))=K161+1,LEFT(O168,K161),LEFT(O168,FIND("§",SUBSTITUTE(P168," ","§",LEN(P168)-LEN(SUBSTITUTE(P168," ",""))))-1))))</f>
        <v/>
      </c>
      <c r="O168" s="49" t="str">
        <f t="shared" si="47"/>
        <v/>
      </c>
      <c r="P168" s="49" t="str">
        <f>IF(OR(O168="",O168=0,O168="0"),"",LEFT(O168,K161+1))</f>
        <v/>
      </c>
      <c r="Q168" s="49"/>
      <c r="R168" s="107"/>
      <c r="S168" s="90" t="str">
        <f>IF(LEN(TRIM(T168))&gt;0,MAX(S46:S167)+1,"")</f>
        <v/>
      </c>
      <c r="T168" s="234"/>
      <c r="U168" s="107"/>
      <c r="V168" s="107"/>
      <c r="X168" s="224"/>
      <c r="Y168" s="281"/>
      <c r="Z168" s="282"/>
      <c r="AA168" s="281"/>
      <c r="AB168" s="280"/>
      <c r="AC168" s="279"/>
      <c r="AD168" s="278"/>
      <c r="AE168" s="277"/>
      <c r="AF168" s="276"/>
      <c r="AG168" s="275"/>
      <c r="AH168" s="274"/>
      <c r="AI168" s="273"/>
      <c r="AJ168" s="272"/>
      <c r="AK168" s="271"/>
      <c r="AL168" s="270"/>
      <c r="AM168" s="269"/>
      <c r="AN168" s="268"/>
      <c r="AO168" s="267"/>
      <c r="AP168" s="266"/>
      <c r="AQ168" s="265"/>
      <c r="AS168" s="2"/>
      <c r="AT168" s="294">
        <v>140</v>
      </c>
      <c r="AU168" s="290"/>
      <c r="AV168" s="289" t="str">
        <f t="shared" si="48"/>
        <v/>
      </c>
      <c r="AW168" s="288" t="str" cm="1">
        <f t="array" ref="AW168">IF(BD168="","",IFERROR(_xlfn.TEXTJOIN(" • ",TRUE,_xlfn.UNIQUE(_xlfn._xlws.FILTER("⚠ "&amp;BK29:BK489,(BI29:BI489&lt;&gt;"")*ISNUMBER(SEARCH(" "&amp;BI29:BI489&amp;" "," "&amp;BD168&amp;" "))))),""))</f>
        <v/>
      </c>
      <c r="AX168" s="287" t="str">
        <f t="shared" si="55"/>
        <v>scallop</v>
      </c>
      <c r="AY168" s="287" t="str">
        <f t="shared" si="56"/>
        <v>⚠ Mollusques</v>
      </c>
      <c r="AZ168" s="287" t="str">
        <f t="shared" si="57"/>
        <v/>
      </c>
      <c r="BA168" s="287" t="str">
        <f t="shared" si="49"/>
        <v/>
      </c>
      <c r="BB168" s="287" t="str">
        <f t="shared" si="50"/>
        <v/>
      </c>
      <c r="BC168" s="287" t="str">
        <f t="shared" si="58"/>
        <v/>
      </c>
      <c r="BD168" s="287" t="str">
        <f t="shared" si="51"/>
        <v/>
      </c>
      <c r="BE168" s="287" t="str">
        <f t="shared" si="59"/>
        <v>scallop</v>
      </c>
      <c r="BF168" s="287" t="str">
        <f t="shared" si="52"/>
        <v>scallop</v>
      </c>
      <c r="BG168" s="287" t="str">
        <f t="shared" si="53"/>
        <v>scallop</v>
      </c>
      <c r="BH168" s="293" t="s">
        <v>383</v>
      </c>
      <c r="BI168" s="285" t="str">
        <f t="shared" si="54"/>
        <v>scallop</v>
      </c>
      <c r="BJ168" s="284" t="s">
        <v>291</v>
      </c>
      <c r="BK168" s="292" t="s">
        <v>377</v>
      </c>
      <c r="BL168" s="300" t="s">
        <v>372</v>
      </c>
      <c r="BT168" s="35"/>
      <c r="BU168" s="35"/>
      <c r="BV168" s="35"/>
      <c r="BW168" s="35"/>
      <c r="BX168" s="35"/>
      <c r="BY168" s="3">
        <v>1</v>
      </c>
    </row>
    <row r="169" spans="2:77" ht="21" customHeight="1">
      <c r="B169" s="63"/>
      <c r="C169" s="63"/>
      <c r="D169" s="63"/>
      <c r="E169" s="63"/>
      <c r="F169" s="63"/>
      <c r="G169" s="63"/>
      <c r="H169" s="63"/>
      <c r="J169" s="910"/>
      <c r="K169" s="55"/>
      <c r="L169" s="49" t="str" cm="1">
        <f t="array" ref="L169">IF(ROW()=ROW(L159),K162,INDEX(M159:M172,ROW()-ROW(L159)))</f>
        <v/>
      </c>
      <c r="M169" s="89" t="str">
        <f>IF(OR(L169="",K161="",K161&lt;=0,N169=""),"",TRIM(MID(L169,LEN(N169)+1+IF(MID(L169,LEN(N169)+1,1)=" ",1,0),99999)))</f>
        <v/>
      </c>
      <c r="N169" s="49" t="str">
        <f>IF(OR(O169="",O169=0,O169="0"),"",IF(LEN(O169)&lt;=K161,O169,IF(LEN(SUBSTITUTE(P169," ",""))=K161+1,LEFT(O169,K161),LEFT(O169,FIND("§",SUBSTITUTE(P169," ","§",LEN(P169)-LEN(SUBSTITUTE(P169," ",""))))-1))))</f>
        <v/>
      </c>
      <c r="O169" s="49" t="str">
        <f t="shared" si="47"/>
        <v/>
      </c>
      <c r="P169" s="49" t="str">
        <f>IF(OR(O169="",O169=0,O169="0"),"",LEFT(O169,K161+1))</f>
        <v/>
      </c>
      <c r="Q169" s="49"/>
      <c r="R169" s="107"/>
      <c r="S169" s="90" t="str">
        <f>IF(LEN(TRIM(T169))&gt;0,MAX(S46:S168)+1,"")</f>
        <v/>
      </c>
      <c r="T169" s="234"/>
      <c r="U169" s="107"/>
      <c r="V169" s="107"/>
      <c r="X169" s="224"/>
      <c r="Y169" s="281"/>
      <c r="Z169" s="282"/>
      <c r="AA169" s="281"/>
      <c r="AB169" s="280"/>
      <c r="AC169" s="279"/>
      <c r="AD169" s="278"/>
      <c r="AE169" s="277"/>
      <c r="AF169" s="276"/>
      <c r="AG169" s="275"/>
      <c r="AH169" s="274"/>
      <c r="AI169" s="273"/>
      <c r="AJ169" s="272"/>
      <c r="AK169" s="271"/>
      <c r="AL169" s="270"/>
      <c r="AM169" s="269"/>
      <c r="AN169" s="268"/>
      <c r="AO169" s="267"/>
      <c r="AP169" s="266"/>
      <c r="AQ169" s="265"/>
      <c r="AS169" s="2"/>
      <c r="AT169" s="294">
        <v>141</v>
      </c>
      <c r="AU169" s="290"/>
      <c r="AV169" s="289" t="str">
        <f t="shared" si="48"/>
        <v/>
      </c>
      <c r="AW169" s="288" t="str" cm="1">
        <f t="array" ref="AW169">IF(BD169="","",IFERROR(_xlfn.TEXTJOIN(" • ",TRUE,_xlfn.UNIQUE(_xlfn._xlws.FILTER("⚠ "&amp;BK29:BK489,(BI29:BI489&lt;&gt;"")*ISNUMBER(SEARCH(" "&amp;BI29:BI489&amp;" "," "&amp;BD169&amp;" "))))),""))</f>
        <v/>
      </c>
      <c r="AX169" s="287" t="str">
        <f t="shared" si="55"/>
        <v>scallops</v>
      </c>
      <c r="AY169" s="287" t="str">
        <f t="shared" si="56"/>
        <v>⚠ Mollusques</v>
      </c>
      <c r="AZ169" s="287" t="str">
        <f t="shared" si="57"/>
        <v/>
      </c>
      <c r="BA169" s="287" t="str">
        <f t="shared" si="49"/>
        <v/>
      </c>
      <c r="BB169" s="287" t="str">
        <f t="shared" si="50"/>
        <v/>
      </c>
      <c r="BC169" s="287" t="str">
        <f t="shared" si="58"/>
        <v/>
      </c>
      <c r="BD169" s="287" t="str">
        <f t="shared" si="51"/>
        <v/>
      </c>
      <c r="BE169" s="287" t="str">
        <f t="shared" si="59"/>
        <v>scallops</v>
      </c>
      <c r="BF169" s="287" t="str">
        <f t="shared" si="52"/>
        <v>scallops</v>
      </c>
      <c r="BG169" s="287" t="str">
        <f t="shared" si="53"/>
        <v>scallops</v>
      </c>
      <c r="BH169" s="293" t="s">
        <v>382</v>
      </c>
      <c r="BI169" s="285" t="str">
        <f t="shared" si="54"/>
        <v>scallops</v>
      </c>
      <c r="BJ169" s="284" t="s">
        <v>291</v>
      </c>
      <c r="BK169" s="292" t="s">
        <v>377</v>
      </c>
      <c r="BL169" s="300" t="s">
        <v>372</v>
      </c>
      <c r="BT169" s="35"/>
      <c r="BU169" s="35"/>
      <c r="BV169" s="35"/>
      <c r="BW169" s="35"/>
      <c r="BX169" s="35"/>
      <c r="BY169" s="3">
        <v>1</v>
      </c>
    </row>
    <row r="170" spans="2:77" ht="21" customHeight="1">
      <c r="J170" s="910"/>
      <c r="K170" s="55"/>
      <c r="L170" s="49" t="str" cm="1">
        <f t="array" ref="L170">IF(ROW()=ROW(L159),K162,INDEX(M159:M172,ROW()-ROW(L159)))</f>
        <v/>
      </c>
      <c r="M170" s="89" t="str">
        <f>IF(OR(L170="",K161="",K161&lt;=0,N170=""),"",TRIM(MID(L170,LEN(N170)+1+IF(MID(L170,LEN(N170)+1,1)=" ",1,0),99999)))</f>
        <v/>
      </c>
      <c r="N170" s="49" t="str">
        <f>IF(OR(O170="",O170=0,O170="0"),"",IF(LEN(O170)&lt;=K161,O170,IF(LEN(SUBSTITUTE(P170," ",""))=K161+1,LEFT(O170,K161),LEFT(O170,FIND("§",SUBSTITUTE(P170," ","§",LEN(P170)-LEN(SUBSTITUTE(P170," ",""))))-1))))</f>
        <v/>
      </c>
      <c r="O170" s="49" t="str">
        <f t="shared" si="47"/>
        <v/>
      </c>
      <c r="P170" s="49" t="str">
        <f>IF(OR(O170="",O170=0,O170="0"),"",LEFT(O170,K161+1))</f>
        <v/>
      </c>
      <c r="Q170" s="49"/>
      <c r="R170" s="107"/>
      <c r="S170" s="90" t="str">
        <f>IF(LEN(TRIM(T170))&gt;0,MAX(S46:S169)+1,"")</f>
        <v/>
      </c>
      <c r="T170" s="234"/>
      <c r="U170" s="107"/>
      <c r="V170" s="107"/>
      <c r="X170" s="224"/>
      <c r="Y170" s="281"/>
      <c r="Z170" s="282"/>
      <c r="AA170" s="281"/>
      <c r="AB170" s="280"/>
      <c r="AC170" s="279"/>
      <c r="AD170" s="278"/>
      <c r="AE170" s="277"/>
      <c r="AF170" s="276"/>
      <c r="AG170" s="275"/>
      <c r="AH170" s="274"/>
      <c r="AI170" s="273"/>
      <c r="AJ170" s="272"/>
      <c r="AK170" s="271"/>
      <c r="AL170" s="270"/>
      <c r="AM170" s="269"/>
      <c r="AN170" s="268"/>
      <c r="AO170" s="267"/>
      <c r="AP170" s="266"/>
      <c r="AQ170" s="265"/>
      <c r="AS170" s="2"/>
      <c r="AT170" s="294">
        <v>142</v>
      </c>
      <c r="AU170" s="290"/>
      <c r="AV170" s="289" t="str">
        <f t="shared" si="48"/>
        <v/>
      </c>
      <c r="AW170" s="288" t="str" cm="1">
        <f t="array" ref="AW170">IF(BD170="","",IFERROR(_xlfn.TEXTJOIN(" • ",TRUE,_xlfn.UNIQUE(_xlfn._xlws.FILTER("⚠ "&amp;BK29:BK489,(BI29:BI489&lt;&gt;"")*ISNUMBER(SEARCH(" "&amp;BI29:BI489&amp;" "," "&amp;BD170&amp;" "))))),""))</f>
        <v/>
      </c>
      <c r="AX170" s="287" t="str">
        <f t="shared" si="55"/>
        <v>seiche</v>
      </c>
      <c r="AY170" s="287" t="str">
        <f t="shared" si="56"/>
        <v>⚠ Mollusques</v>
      </c>
      <c r="AZ170" s="287" t="str">
        <f t="shared" si="57"/>
        <v/>
      </c>
      <c r="BA170" s="287" t="str">
        <f t="shared" si="49"/>
        <v/>
      </c>
      <c r="BB170" s="287" t="str">
        <f t="shared" si="50"/>
        <v/>
      </c>
      <c r="BC170" s="287" t="str">
        <f t="shared" si="58"/>
        <v/>
      </c>
      <c r="BD170" s="287" t="str">
        <f t="shared" si="51"/>
        <v/>
      </c>
      <c r="BE170" s="287" t="str">
        <f t="shared" si="59"/>
        <v>seiche</v>
      </c>
      <c r="BF170" s="287" t="str">
        <f t="shared" si="52"/>
        <v>seiche</v>
      </c>
      <c r="BG170" s="287" t="str">
        <f t="shared" si="53"/>
        <v>seiche</v>
      </c>
      <c r="BH170" s="293" t="s">
        <v>381</v>
      </c>
      <c r="BI170" s="285" t="str">
        <f t="shared" si="54"/>
        <v>seiche</v>
      </c>
      <c r="BJ170" s="284" t="s">
        <v>291</v>
      </c>
      <c r="BK170" s="292" t="s">
        <v>377</v>
      </c>
      <c r="BL170" s="300" t="s">
        <v>372</v>
      </c>
      <c r="BT170" s="35"/>
      <c r="BU170" s="35"/>
      <c r="BV170" s="35"/>
      <c r="BW170" s="35"/>
      <c r="BX170" s="35"/>
      <c r="BY170" s="3">
        <v>1</v>
      </c>
    </row>
    <row r="171" spans="2:77" ht="21" customHeight="1">
      <c r="J171" s="910"/>
      <c r="K171" s="55"/>
      <c r="L171" s="49" t="str" cm="1">
        <f t="array" ref="L171">IF(ROW()=ROW(L159),K162,INDEX(M159:M172,ROW()-ROW(L159)))</f>
        <v/>
      </c>
      <c r="M171" s="89" t="str">
        <f>IF(OR(L171="",K161="",K161&lt;=0,N171=""),"",TRIM(MID(L171,LEN(N171)+1+IF(MID(L171,LEN(N171)+1,1)=" ",1,0),99999)))</f>
        <v/>
      </c>
      <c r="N171" s="49" t="str">
        <f>IF(OR(O171="",O171=0,O171="0"),"",IF(LEN(O171)&lt;=K161,O171,IF(LEN(SUBSTITUTE(P171," ",""))=K161+1,LEFT(O171,K161),LEFT(O171,FIND("§",SUBSTITUTE(P171," ","§",LEN(P171)-LEN(SUBSTITUTE(P171," ",""))))-1))))</f>
        <v/>
      </c>
      <c r="O171" s="49" t="str">
        <f t="shared" si="47"/>
        <v/>
      </c>
      <c r="P171" s="49" t="str">
        <f>IF(OR(O171="",O171=0,O171="0"),"",LEFT(O171,K161+1))</f>
        <v/>
      </c>
      <c r="Q171" s="49"/>
      <c r="R171" s="107"/>
      <c r="S171" s="90" t="str">
        <f>IF(LEN(TRIM(T171))&gt;0,MAX(S46:S170)+1,"")</f>
        <v/>
      </c>
      <c r="T171" s="234"/>
      <c r="U171" s="107"/>
      <c r="V171" s="107"/>
      <c r="X171" s="224"/>
      <c r="Y171" s="281"/>
      <c r="Z171" s="282"/>
      <c r="AA171" s="281"/>
      <c r="AB171" s="280"/>
      <c r="AC171" s="279"/>
      <c r="AD171" s="278"/>
      <c r="AE171" s="277"/>
      <c r="AF171" s="276"/>
      <c r="AG171" s="275"/>
      <c r="AH171" s="274"/>
      <c r="AI171" s="273"/>
      <c r="AJ171" s="272"/>
      <c r="AK171" s="271"/>
      <c r="AL171" s="270"/>
      <c r="AM171" s="269"/>
      <c r="AN171" s="268"/>
      <c r="AO171" s="267"/>
      <c r="AP171" s="266"/>
      <c r="AQ171" s="265"/>
      <c r="AS171" s="2"/>
      <c r="AT171" s="294">
        <v>143</v>
      </c>
      <c r="AU171" s="290"/>
      <c r="AV171" s="289" t="str">
        <f t="shared" si="48"/>
        <v/>
      </c>
      <c r="AW171" s="288" t="str" cm="1">
        <f t="array" ref="AW171">IF(BD171="","",IFERROR(_xlfn.TEXTJOIN(" • ",TRUE,_xlfn.UNIQUE(_xlfn._xlws.FILTER("⚠ "&amp;BK29:BK489,(BI29:BI489&lt;&gt;"")*ISNUMBER(SEARCH(" "&amp;BI29:BI489&amp;" "," "&amp;BD171&amp;" "))))),""))</f>
        <v/>
      </c>
      <c r="AX171" s="287" t="str">
        <f t="shared" si="55"/>
        <v>squid</v>
      </c>
      <c r="AY171" s="287" t="str">
        <f t="shared" si="56"/>
        <v>⚠ Mollusques</v>
      </c>
      <c r="AZ171" s="287" t="str">
        <f t="shared" si="57"/>
        <v/>
      </c>
      <c r="BA171" s="287" t="str">
        <f t="shared" si="49"/>
        <v/>
      </c>
      <c r="BB171" s="287" t="str">
        <f t="shared" si="50"/>
        <v/>
      </c>
      <c r="BC171" s="287" t="str">
        <f t="shared" si="58"/>
        <v/>
      </c>
      <c r="BD171" s="287" t="str">
        <f t="shared" si="51"/>
        <v/>
      </c>
      <c r="BE171" s="287" t="str">
        <f t="shared" si="59"/>
        <v>squid</v>
      </c>
      <c r="BF171" s="287" t="str">
        <f t="shared" si="52"/>
        <v>squid</v>
      </c>
      <c r="BG171" s="287" t="str">
        <f t="shared" si="53"/>
        <v>squid</v>
      </c>
      <c r="BH171" s="293" t="s">
        <v>380</v>
      </c>
      <c r="BI171" s="285" t="str">
        <f t="shared" si="54"/>
        <v>squid</v>
      </c>
      <c r="BJ171" s="284" t="s">
        <v>291</v>
      </c>
      <c r="BK171" s="292" t="s">
        <v>377</v>
      </c>
      <c r="BL171" s="300" t="s">
        <v>372</v>
      </c>
      <c r="BT171" s="35"/>
      <c r="BU171" s="35"/>
      <c r="BV171" s="35"/>
      <c r="BW171" s="35"/>
      <c r="BX171" s="35"/>
      <c r="BY171" s="3">
        <v>1</v>
      </c>
    </row>
    <row r="172" spans="2:77" ht="21" customHeight="1">
      <c r="J172" s="910"/>
      <c r="K172" s="55"/>
      <c r="L172" s="49" t="str" cm="1">
        <f t="array" ref="L172">IF(ROW()=ROW(L159),K162,INDEX(M159:M172,ROW()-ROW(L159)))</f>
        <v/>
      </c>
      <c r="M172" s="89" t="str">
        <f>IF(OR(L172="",K161="",K161&lt;=0,N172=""),"",TRIM(MID(L172,LEN(N172)+1+IF(MID(L172,LEN(N172)+1,1)=" ",1,0),99999)))</f>
        <v/>
      </c>
      <c r="N172" s="49" t="str">
        <f>IF(OR(O172="",O172=0,O172="0"),"",IF(LEN(O172)&lt;=K161,O172,IF(LEN(SUBSTITUTE(P172," ",""))=K161+1,LEFT(O172,K161),LEFT(O172,FIND("§",SUBSTITUTE(P172," ","§",LEN(P172)-LEN(SUBSTITUTE(P172," ",""))))-1))))</f>
        <v/>
      </c>
      <c r="O172" s="49" t="str">
        <f t="shared" si="47"/>
        <v/>
      </c>
      <c r="P172" s="49" t="str">
        <f>IF(OR(O172="",O172=0,O172="0"),"",LEFT(O172,K161+1))</f>
        <v/>
      </c>
      <c r="Q172" s="49"/>
      <c r="R172" s="107"/>
      <c r="S172" s="90" t="str">
        <f>IF(LEN(TRIM(T172))&gt;0,MAX(S46:S171)+1,"")</f>
        <v/>
      </c>
      <c r="T172" s="234"/>
      <c r="U172" s="107"/>
      <c r="V172" s="107"/>
      <c r="X172" s="224"/>
      <c r="Y172" s="281"/>
      <c r="Z172" s="282"/>
      <c r="AA172" s="281"/>
      <c r="AB172" s="280"/>
      <c r="AC172" s="279"/>
      <c r="AD172" s="278"/>
      <c r="AE172" s="277"/>
      <c r="AF172" s="276"/>
      <c r="AG172" s="275"/>
      <c r="AH172" s="274"/>
      <c r="AI172" s="273"/>
      <c r="AJ172" s="272"/>
      <c r="AK172" s="271"/>
      <c r="AL172" s="270"/>
      <c r="AM172" s="269"/>
      <c r="AN172" s="268"/>
      <c r="AO172" s="267"/>
      <c r="AP172" s="266"/>
      <c r="AQ172" s="265"/>
      <c r="AS172" s="2"/>
      <c r="AT172" s="294">
        <v>144</v>
      </c>
      <c r="AU172" s="290"/>
      <c r="AV172" s="289" t="str">
        <f t="shared" si="48"/>
        <v/>
      </c>
      <c r="AW172" s="288" t="str" cm="1">
        <f t="array" ref="AW172">IF(BD172="","",IFERROR(_xlfn.TEXTJOIN(" • ",TRUE,_xlfn.UNIQUE(_xlfn._xlws.FILTER("⚠ "&amp;BK29:BK489,(BI29:BI489&lt;&gt;"")*ISNUMBER(SEARCH(" "&amp;BI29:BI489&amp;" "," "&amp;BD172&amp;" "))))),""))</f>
        <v/>
      </c>
      <c r="AX172" s="287" t="str">
        <f t="shared" si="55"/>
        <v>st jacques</v>
      </c>
      <c r="AY172" s="287" t="str">
        <f t="shared" si="56"/>
        <v>⚠ Mollusques</v>
      </c>
      <c r="AZ172" s="287" t="str">
        <f t="shared" si="57"/>
        <v/>
      </c>
      <c r="BA172" s="287" t="str">
        <f t="shared" si="49"/>
        <v/>
      </c>
      <c r="BB172" s="287" t="str">
        <f t="shared" si="50"/>
        <v/>
      </c>
      <c r="BC172" s="287" t="str">
        <f t="shared" si="58"/>
        <v/>
      </c>
      <c r="BD172" s="287" t="str">
        <f t="shared" si="51"/>
        <v/>
      </c>
      <c r="BE172" s="287" t="str">
        <f t="shared" si="59"/>
        <v>st jacques</v>
      </c>
      <c r="BF172" s="287" t="str">
        <f t="shared" si="52"/>
        <v>st jacques</v>
      </c>
      <c r="BG172" s="287" t="str">
        <f t="shared" si="53"/>
        <v>st jacques</v>
      </c>
      <c r="BH172" s="293" t="s">
        <v>379</v>
      </c>
      <c r="BI172" s="285" t="str">
        <f t="shared" si="54"/>
        <v>st jacques</v>
      </c>
      <c r="BJ172" s="284" t="s">
        <v>291</v>
      </c>
      <c r="BK172" s="292" t="s">
        <v>377</v>
      </c>
      <c r="BL172" s="300" t="s">
        <v>372</v>
      </c>
      <c r="BT172" s="35"/>
      <c r="BU172" s="35"/>
      <c r="BV172" s="35"/>
      <c r="BW172" s="35"/>
      <c r="BX172" s="35"/>
      <c r="BY172" s="3">
        <v>1</v>
      </c>
    </row>
    <row r="173" spans="2:77" ht="21" customHeight="1">
      <c r="J173" s="910"/>
      <c r="K173" s="88" t="str">
        <f>IF(TRIM(SUBSTITUTE(R56,CHAR(160),""))="","",R56)</f>
        <v/>
      </c>
      <c r="L173" s="49" t="str" cm="1">
        <f t="array" ref="L173">IF(ROW()=ROW(L173),K176,INDEX(M173:M186,ROW()-ROW(L173)))</f>
        <v/>
      </c>
      <c r="M173" s="89" t="str">
        <f>IF(OR(L173="",K175="",K175&lt;=0,N173=""),"",TRIM(MID(L173,LEN(N173)+1+IF(MID(L173,LEN(N173)+1,1)=" ",1,0),99999)))</f>
        <v/>
      </c>
      <c r="N173" s="49" t="str">
        <f>IF(OR(O173="",O173=0,O173="0"),"",IF(LEN(O173)&lt;=K175,O173,IF(LEN(SUBSTITUTE(P173," ",""))=K175+1,LEFT(O173,K175),LEFT(O173,FIND("§",SUBSTITUTE(P173," ","§",LEN(P173)-LEN(SUBSTITUTE(P173," ",""))))-1))))</f>
        <v/>
      </c>
      <c r="O173" s="49" t="str">
        <f t="shared" si="47"/>
        <v/>
      </c>
      <c r="P173" s="49" t="str">
        <f>IF(OR(O173="",O173=0,O173="0"),"",LEFT(O173,K175+1))</f>
        <v/>
      </c>
      <c r="Q173" s="49"/>
      <c r="R173" s="107"/>
      <c r="S173" s="90" t="str">
        <f>IF(LEN(TRIM(T173))&gt;0,MAX(S46:S172)+1,"")</f>
        <v/>
      </c>
      <c r="T173" s="234"/>
      <c r="U173" s="107"/>
      <c r="V173" s="107"/>
      <c r="X173" s="224"/>
      <c r="Y173" s="281"/>
      <c r="Z173" s="282"/>
      <c r="AA173" s="281"/>
      <c r="AB173" s="280"/>
      <c r="AC173" s="279"/>
      <c r="AD173" s="278"/>
      <c r="AE173" s="277"/>
      <c r="AF173" s="276"/>
      <c r="AG173" s="275"/>
      <c r="AH173" s="274"/>
      <c r="AI173" s="273"/>
      <c r="AJ173" s="272"/>
      <c r="AK173" s="271"/>
      <c r="AL173" s="270"/>
      <c r="AM173" s="269"/>
      <c r="AN173" s="268"/>
      <c r="AO173" s="267"/>
      <c r="AP173" s="266"/>
      <c r="AQ173" s="265"/>
      <c r="AS173" s="2"/>
      <c r="AT173" s="294">
        <v>145</v>
      </c>
      <c r="AU173" s="290"/>
      <c r="AV173" s="289" t="str">
        <f t="shared" si="48"/>
        <v/>
      </c>
      <c r="AW173" s="288" t="str" cm="1">
        <f t="array" ref="AW173">IF(BD173="","",IFERROR(_xlfn.TEXTJOIN(" • ",TRUE,_xlfn.UNIQUE(_xlfn._xlws.FILTER("⚠ "&amp;BK29:BK489,(BI29:BI489&lt;&gt;"")*ISNUMBER(SEARCH(" "&amp;BI29:BI489&amp;" "," "&amp;BD173&amp;" "))))),""))</f>
        <v/>
      </c>
      <c r="AX173" s="287" t="str">
        <f t="shared" si="55"/>
        <v>bulots</v>
      </c>
      <c r="AY173" s="287" t="str">
        <f t="shared" si="56"/>
        <v>⚠ Mollusques</v>
      </c>
      <c r="AZ173" s="287" t="str">
        <f t="shared" si="57"/>
        <v/>
      </c>
      <c r="BA173" s="287" t="str">
        <f t="shared" si="49"/>
        <v/>
      </c>
      <c r="BB173" s="287" t="str">
        <f t="shared" si="50"/>
        <v/>
      </c>
      <c r="BC173" s="287" t="str">
        <f t="shared" si="58"/>
        <v/>
      </c>
      <c r="BD173" s="287" t="str">
        <f t="shared" si="51"/>
        <v/>
      </c>
      <c r="BE173" s="287" t="str">
        <f t="shared" si="59"/>
        <v>bulots</v>
      </c>
      <c r="BF173" s="287" t="str">
        <f t="shared" si="52"/>
        <v>bulots</v>
      </c>
      <c r="BG173" s="287" t="str">
        <f t="shared" si="53"/>
        <v>bulots</v>
      </c>
      <c r="BH173" s="293" t="s">
        <v>378</v>
      </c>
      <c r="BI173" s="285" t="str">
        <f t="shared" si="54"/>
        <v>bulots</v>
      </c>
      <c r="BJ173" s="284" t="s">
        <v>291</v>
      </c>
      <c r="BK173" s="292" t="s">
        <v>377</v>
      </c>
      <c r="BL173" s="300" t="s">
        <v>372</v>
      </c>
      <c r="BT173" s="35"/>
      <c r="BU173" s="35"/>
      <c r="BV173" s="35"/>
      <c r="BW173" s="35"/>
      <c r="BX173" s="35"/>
      <c r="BY173" s="3">
        <v>1</v>
      </c>
    </row>
    <row r="174" spans="2:77" ht="21" customHeight="1">
      <c r="J174" s="910"/>
      <c r="K174" s="55" t="str">
        <f>TRIM(SUBSTITUTE(SUBSTITUTE(SUBSTITUTE(SUBSTITUTE(SUBSTITUTE(SUBSTITUTE(SUBSTITUTE(SUBSTITUTE(SUBSTITUTE(CLEAN(IF(OR(LEFT(K173,1)="-",LEFT(K173,1)="="),MID(K173,2,99999),K173)),"—","-"),"–","-"),CHAR(160)," "),CHAR(9)," "),CHAR(13)," "),CHAR(10)," ")," "," ")," "," ")," "," "))</f>
        <v/>
      </c>
      <c r="L174" s="49" t="str" cm="1">
        <f t="array" ref="L174">IF(ROW()=ROW(L173),K176,INDEX(M173:M186,ROW()-ROW(L173)))</f>
        <v/>
      </c>
      <c r="M174" s="89" t="str">
        <f>IF(OR(L174="",K175="",K175&lt;=0,N174=""),"",TRIM(MID(L174,LEN(N174)+1+IF(MID(L174,LEN(N174)+1,1)=" ",1,0),99999)))</f>
        <v/>
      </c>
      <c r="N174" s="49" t="str">
        <f>IF(OR(O174="",O174=0,O174="0"),"",IF(LEN(O174)&lt;=K175,O174,IF(LEN(SUBSTITUTE(P174," ",""))=K175+1,LEFT(O174,K175),LEFT(O174,FIND("§",SUBSTITUTE(P174," ","§",LEN(P174)-LEN(SUBSTITUTE(P174," ",""))))-1))))</f>
        <v/>
      </c>
      <c r="O174" s="49" t="str">
        <f t="shared" si="47"/>
        <v/>
      </c>
      <c r="P174" s="49" t="str">
        <f>IF(OR(O174="",O174=0,O174="0"),"",LEFT(O174,K175+1))</f>
        <v/>
      </c>
      <c r="Q174" s="49"/>
      <c r="R174" s="107"/>
      <c r="S174" s="90" t="str">
        <f>IF(LEN(TRIM(T174))&gt;0,MAX(S46:S173)+1,"")</f>
        <v/>
      </c>
      <c r="T174" s="234"/>
      <c r="U174" s="107"/>
      <c r="V174" s="107"/>
      <c r="X174" s="224"/>
      <c r="Y174" s="281"/>
      <c r="Z174" s="282"/>
      <c r="AA174" s="281"/>
      <c r="AB174" s="280"/>
      <c r="AC174" s="279"/>
      <c r="AD174" s="278"/>
      <c r="AE174" s="277"/>
      <c r="AF174" s="276"/>
      <c r="AG174" s="275"/>
      <c r="AH174" s="274"/>
      <c r="AI174" s="273"/>
      <c r="AJ174" s="272"/>
      <c r="AK174" s="271"/>
      <c r="AL174" s="270"/>
      <c r="AM174" s="269"/>
      <c r="AN174" s="268"/>
      <c r="AO174" s="267"/>
      <c r="AP174" s="266"/>
      <c r="AQ174" s="265"/>
      <c r="AS174" s="2"/>
      <c r="AT174" s="294">
        <v>146</v>
      </c>
      <c r="AU174" s="290"/>
      <c r="AV174" s="289" t="str">
        <f t="shared" si="48"/>
        <v/>
      </c>
      <c r="AW174" s="288" t="str" cm="1">
        <f t="array" ref="AW174">IF(BD174="","",IFERROR(_xlfn.TEXTJOIN(" • ",TRUE,_xlfn.UNIQUE(_xlfn._xlws.FILTER("⚠ "&amp;BK29:BK489,(BI29:BI489&lt;&gt;"")*ISNUMBER(SEARCH(" "&amp;BI29:BI489&amp;" "," "&amp;BD174&amp;" "))))),""))</f>
        <v/>
      </c>
      <c r="AX174" s="287" t="str">
        <f t="shared" si="55"/>
        <v>graines de moutarde</v>
      </c>
      <c r="AY174" s="287" t="str">
        <f t="shared" si="56"/>
        <v>⚠ Moutarde</v>
      </c>
      <c r="AZ174" s="287" t="str">
        <f t="shared" si="57"/>
        <v/>
      </c>
      <c r="BA174" s="287" t="str">
        <f t="shared" si="49"/>
        <v/>
      </c>
      <c r="BB174" s="287" t="str">
        <f t="shared" si="50"/>
        <v/>
      </c>
      <c r="BC174" s="287" t="str">
        <f t="shared" si="58"/>
        <v/>
      </c>
      <c r="BD174" s="287" t="str">
        <f t="shared" si="51"/>
        <v/>
      </c>
      <c r="BE174" s="287" t="str">
        <f t="shared" si="59"/>
        <v>graines de moutarde</v>
      </c>
      <c r="BF174" s="287" t="str">
        <f t="shared" si="52"/>
        <v>graines de moutarde</v>
      </c>
      <c r="BG174" s="287" t="str">
        <f t="shared" si="53"/>
        <v>graines de moutarde</v>
      </c>
      <c r="BH174" s="293" t="s">
        <v>376</v>
      </c>
      <c r="BI174" s="285" t="str">
        <f t="shared" si="54"/>
        <v>graines de moutarde</v>
      </c>
      <c r="BJ174" s="284" t="s">
        <v>291</v>
      </c>
      <c r="BK174" s="292" t="s">
        <v>373</v>
      </c>
      <c r="BL174" s="300" t="s">
        <v>372</v>
      </c>
      <c r="BT174" s="35"/>
      <c r="BU174" s="35"/>
      <c r="BV174" s="35"/>
      <c r="BW174" s="35"/>
      <c r="BX174" s="35"/>
      <c r="BY174" s="3">
        <v>1</v>
      </c>
    </row>
    <row r="175" spans="2:77" ht="21" customHeight="1">
      <c r="J175" s="910"/>
      <c r="K175" s="92">
        <f>K44</f>
        <v>120</v>
      </c>
      <c r="L175" s="49" t="str" cm="1">
        <f t="array" ref="L175">IF(ROW()=ROW(L173),K176,INDEX(M173:M186,ROW()-ROW(L173)))</f>
        <v/>
      </c>
      <c r="M175" s="89" t="str">
        <f>IF(OR(L175="",K175="",K175&lt;=0,N175=""),"",TRIM(MID(L175,LEN(N175)+1+IF(MID(L175,LEN(N175)+1,1)=" ",1,0),99999)))</f>
        <v/>
      </c>
      <c r="N175" s="49" t="str">
        <f>IF(OR(O175="",O175=0,O175="0"),"",IF(LEN(O175)&lt;=K175,O175,IF(LEN(SUBSTITUTE(P175," ",""))=K175+1,LEFT(O175,K175),LEFT(O175,FIND("§",SUBSTITUTE(P175," ","§",LEN(P175)-LEN(SUBSTITUTE(P175," ",""))))-1))))</f>
        <v/>
      </c>
      <c r="O175" s="49" t="str">
        <f t="shared" ref="O175:O238" si="60">IF(OR(L175="",L175=0),"",TRIM(SUBSTITUTE(SUBSTITUTE(L175,CHAR(160)," "),CHAR(10)," ")))</f>
        <v/>
      </c>
      <c r="P175" s="49" t="str">
        <f>IF(OR(O175="",O175=0,O175="0"),"",LEFT(O175,K175+1))</f>
        <v/>
      </c>
      <c r="Q175" s="49"/>
      <c r="R175" s="107"/>
      <c r="S175" s="90" t="str">
        <f>IF(LEN(TRIM(T175))&gt;0,MAX(S46:S174)+1,"")</f>
        <v/>
      </c>
      <c r="T175" s="234"/>
      <c r="U175" s="107"/>
      <c r="V175" s="107"/>
      <c r="X175" s="224"/>
      <c r="Y175" s="281"/>
      <c r="Z175" s="282"/>
      <c r="AA175" s="281"/>
      <c r="AB175" s="280"/>
      <c r="AC175" s="279"/>
      <c r="AD175" s="278"/>
      <c r="AE175" s="277"/>
      <c r="AF175" s="276"/>
      <c r="AG175" s="275"/>
      <c r="AH175" s="274"/>
      <c r="AI175" s="273"/>
      <c r="AJ175" s="272"/>
      <c r="AK175" s="271"/>
      <c r="AL175" s="270"/>
      <c r="AM175" s="269"/>
      <c r="AN175" s="268"/>
      <c r="AO175" s="267"/>
      <c r="AP175" s="266"/>
      <c r="AQ175" s="265"/>
      <c r="AS175" s="2"/>
      <c r="AT175" s="294">
        <v>147</v>
      </c>
      <c r="AU175" s="290"/>
      <c r="AV175" s="289" t="str">
        <f t="shared" si="48"/>
        <v/>
      </c>
      <c r="AW175" s="288" t="str" cm="1">
        <f t="array" ref="AW175">IF(BD175="","",IFERROR(_xlfn.TEXTJOIN(" • ",TRUE,_xlfn.UNIQUE(_xlfn._xlws.FILTER("⚠ "&amp;BK29:BK489,(BI29:BI489&lt;&gt;"")*ISNUMBER(SEARCH(" "&amp;BI29:BI489&amp;" "," "&amp;BD175&amp;" "))))),""))</f>
        <v/>
      </c>
      <c r="AX175" s="287" t="str">
        <f t="shared" si="55"/>
        <v>moutarde</v>
      </c>
      <c r="AY175" s="287" t="str">
        <f t="shared" si="56"/>
        <v>⚠ Moutarde</v>
      </c>
      <c r="AZ175" s="287" t="str">
        <f t="shared" si="57"/>
        <v/>
      </c>
      <c r="BA175" s="287" t="str">
        <f t="shared" si="49"/>
        <v/>
      </c>
      <c r="BB175" s="287" t="str">
        <f t="shared" si="50"/>
        <v/>
      </c>
      <c r="BC175" s="287" t="str">
        <f t="shared" si="58"/>
        <v/>
      </c>
      <c r="BD175" s="287" t="str">
        <f t="shared" si="51"/>
        <v/>
      </c>
      <c r="BE175" s="287" t="str">
        <f t="shared" si="59"/>
        <v>moutarde</v>
      </c>
      <c r="BF175" s="287" t="str">
        <f t="shared" si="52"/>
        <v>moutarde</v>
      </c>
      <c r="BG175" s="287" t="str">
        <f t="shared" si="53"/>
        <v>moutarde</v>
      </c>
      <c r="BH175" s="293" t="s">
        <v>375</v>
      </c>
      <c r="BI175" s="285" t="str">
        <f t="shared" si="54"/>
        <v>moutarde</v>
      </c>
      <c r="BJ175" s="284" t="s">
        <v>291</v>
      </c>
      <c r="BK175" s="292" t="s">
        <v>373</v>
      </c>
      <c r="BL175" s="300" t="s">
        <v>372</v>
      </c>
      <c r="BT175" s="35"/>
      <c r="BU175" s="35"/>
      <c r="BV175" s="35"/>
      <c r="BW175" s="35"/>
      <c r="BX175" s="35"/>
      <c r="BY175" s="3">
        <v>1</v>
      </c>
    </row>
    <row r="176" spans="2:77" ht="21" customHeight="1">
      <c r="J176" s="910"/>
      <c r="K176" s="55" t="str">
        <f>IF(UPPER(TRIM(K45))="X",K180,K174)</f>
        <v/>
      </c>
      <c r="L176" s="49" t="str" cm="1">
        <f t="array" ref="L176">IF(ROW()=ROW(L173),K176,INDEX(M173:M186,ROW()-ROW(L173)))</f>
        <v/>
      </c>
      <c r="M176" s="89" t="str">
        <f>IF(OR(L176="",K175="",K175&lt;=0,N176=""),"",TRIM(MID(L176,LEN(N176)+1+IF(MID(L176,LEN(N176)+1,1)=" ",1,0),99999)))</f>
        <v/>
      </c>
      <c r="N176" s="49" t="str">
        <f>IF(OR(O176="",O176=0,O176="0"),"",IF(LEN(O176)&lt;=K175,O176,IF(LEN(SUBSTITUTE(P176," ",""))=K175+1,LEFT(O176,K175),LEFT(O176,FIND("§",SUBSTITUTE(P176," ","§",LEN(P176)-LEN(SUBSTITUTE(P176," ",""))))-1))))</f>
        <v/>
      </c>
      <c r="O176" s="49" t="str">
        <f t="shared" si="60"/>
        <v/>
      </c>
      <c r="P176" s="49" t="str">
        <f>IF(OR(O176="",O176=0,O176="0"),"",LEFT(O176,K175+1))</f>
        <v/>
      </c>
      <c r="Q176" s="49"/>
      <c r="R176" s="107"/>
      <c r="S176" s="90" t="str">
        <f>IF(LEN(TRIM(T176))&gt;0,MAX(S46:S175)+1,"")</f>
        <v/>
      </c>
      <c r="T176" s="234"/>
      <c r="U176" s="107"/>
      <c r="V176" s="107"/>
      <c r="X176" s="224"/>
      <c r="Y176" s="281"/>
      <c r="Z176" s="282"/>
      <c r="AA176" s="281"/>
      <c r="AB176" s="280"/>
      <c r="AC176" s="279"/>
      <c r="AD176" s="278"/>
      <c r="AE176" s="277"/>
      <c r="AF176" s="276"/>
      <c r="AG176" s="275"/>
      <c r="AH176" s="274"/>
      <c r="AI176" s="273"/>
      <c r="AJ176" s="272"/>
      <c r="AK176" s="271"/>
      <c r="AL176" s="270"/>
      <c r="AM176" s="269"/>
      <c r="AN176" s="268"/>
      <c r="AO176" s="267"/>
      <c r="AP176" s="266"/>
      <c r="AQ176" s="265"/>
      <c r="AS176" s="2"/>
      <c r="AT176" s="294">
        <v>148</v>
      </c>
      <c r="AU176" s="290"/>
      <c r="AV176" s="289" t="str">
        <f t="shared" si="48"/>
        <v/>
      </c>
      <c r="AW176" s="288" t="str" cm="1">
        <f t="array" ref="AW176">IF(BD176="","",IFERROR(_xlfn.TEXTJOIN(" • ",TRUE,_xlfn.UNIQUE(_xlfn._xlws.FILTER("⚠ "&amp;BK29:BK489,(BI29:BI489&lt;&gt;"")*ISNUMBER(SEARCH(" "&amp;BI29:BI489&amp;" "," "&amp;BD176&amp;" "))))),""))</f>
        <v/>
      </c>
      <c r="AX176" s="287" t="str">
        <f t="shared" si="55"/>
        <v>mustard</v>
      </c>
      <c r="AY176" s="287" t="str">
        <f t="shared" si="56"/>
        <v>⚠ Moutarde</v>
      </c>
      <c r="AZ176" s="287" t="str">
        <f t="shared" si="57"/>
        <v/>
      </c>
      <c r="BA176" s="287" t="str">
        <f t="shared" si="49"/>
        <v/>
      </c>
      <c r="BB176" s="287" t="str">
        <f t="shared" si="50"/>
        <v/>
      </c>
      <c r="BC176" s="287" t="str">
        <f t="shared" si="58"/>
        <v/>
      </c>
      <c r="BD176" s="287" t="str">
        <f t="shared" si="51"/>
        <v/>
      </c>
      <c r="BE176" s="287" t="str">
        <f t="shared" si="59"/>
        <v>mustard</v>
      </c>
      <c r="BF176" s="287" t="str">
        <f t="shared" si="52"/>
        <v>mustard</v>
      </c>
      <c r="BG176" s="287" t="str">
        <f t="shared" si="53"/>
        <v>mustard</v>
      </c>
      <c r="BH176" s="293" t="s">
        <v>374</v>
      </c>
      <c r="BI176" s="285" t="str">
        <f t="shared" si="54"/>
        <v>mustard</v>
      </c>
      <c r="BJ176" s="284" t="s">
        <v>291</v>
      </c>
      <c r="BK176" s="292" t="s">
        <v>373</v>
      </c>
      <c r="BL176" s="300" t="s">
        <v>372</v>
      </c>
      <c r="BT176" s="35"/>
      <c r="BU176" s="35"/>
      <c r="BV176" s="35"/>
      <c r="BW176" s="35"/>
      <c r="BX176" s="35"/>
      <c r="BY176" s="3">
        <v>1</v>
      </c>
    </row>
    <row r="177" spans="10:77" ht="21" customHeight="1">
      <c r="J177" s="910"/>
      <c r="K177" s="94" t="str">
        <f>TRIM(SUBSTITUTE(SUBSTITUTE(SUBSTITUTE(SUBSTITUTE(SUBSTITUTE(SUBSTITUTE(SUBSTITUTE(SUBSTITUTE(SUBSTITUTE(SUBSTITUTE(K174,","," "),";"," "),":"," "),"!"," "),"?"," "),"…"," "),"»"," "),"«"," "),"/"," "),"."," "))</f>
        <v/>
      </c>
      <c r="L177" s="49" t="str" cm="1">
        <f t="array" ref="L177">IF(ROW()=ROW(L173),K176,INDEX(M173:M186,ROW()-ROW(L173)))</f>
        <v/>
      </c>
      <c r="M177" s="89" t="str">
        <f>IF(OR(L177="",K175="",K175&lt;=0,N177=""),"",TRIM(MID(L177,LEN(N177)+1+IF(MID(L177,LEN(N177)+1,1)=" ",1,0),99999)))</f>
        <v/>
      </c>
      <c r="N177" s="49" t="str">
        <f>IF(OR(O177="",O177=0,O177="0"),"",IF(LEN(O177)&lt;=K175,O177,IF(LEN(SUBSTITUTE(P177," ",""))=K175+1,LEFT(O177,K175),LEFT(O177,FIND("§",SUBSTITUTE(P177," ","§",LEN(P177)-LEN(SUBSTITUTE(P177," ",""))))-1))))</f>
        <v/>
      </c>
      <c r="O177" s="49" t="str">
        <f t="shared" si="60"/>
        <v/>
      </c>
      <c r="P177" s="49" t="str">
        <f>IF(OR(O177="",O177=0,O177="0"),"",LEFT(O177,K175+1))</f>
        <v/>
      </c>
      <c r="Q177" s="49"/>
      <c r="R177" s="107"/>
      <c r="S177" s="90" t="str">
        <f>IF(LEN(TRIM(T177))&gt;0,MAX(S46:S176)+1,"")</f>
        <v/>
      </c>
      <c r="T177" s="234"/>
      <c r="U177" s="107"/>
      <c r="V177" s="107"/>
      <c r="X177" s="224"/>
      <c r="Y177" s="281"/>
      <c r="Z177" s="282"/>
      <c r="AA177" s="281"/>
      <c r="AB177" s="280"/>
      <c r="AC177" s="279"/>
      <c r="AD177" s="278"/>
      <c r="AE177" s="277"/>
      <c r="AF177" s="276"/>
      <c r="AG177" s="275"/>
      <c r="AH177" s="274"/>
      <c r="AI177" s="273"/>
      <c r="AJ177" s="272"/>
      <c r="AK177" s="271"/>
      <c r="AL177" s="270"/>
      <c r="AM177" s="269"/>
      <c r="AN177" s="268"/>
      <c r="AO177" s="267"/>
      <c r="AP177" s="266"/>
      <c r="AQ177" s="265"/>
      <c r="AS177" s="2"/>
      <c r="AT177" s="294">
        <v>149</v>
      </c>
      <c r="AU177" s="290"/>
      <c r="AV177" s="289" t="str">
        <f t="shared" si="48"/>
        <v/>
      </c>
      <c r="AW177" s="288" t="str" cm="1">
        <f t="array" ref="AW177">IF(BD177="","",IFERROR(_xlfn.TEXTJOIN(" • ",TRUE,_xlfn.UNIQUE(_xlfn._xlws.FILTER("⚠ "&amp;BK29:BK489,(BI29:BI489&lt;&gt;"")*ISNUMBER(SEARCH(" "&amp;BI29:BI489&amp;" "," "&amp;BD177&amp;" "))))),""))</f>
        <v/>
      </c>
      <c r="AX177" s="287" t="str">
        <f t="shared" si="55"/>
        <v>albumine</v>
      </c>
      <c r="AY177" s="287" t="str">
        <f t="shared" si="56"/>
        <v>⚠ Œufs</v>
      </c>
      <c r="AZ177" s="287" t="str">
        <f t="shared" si="57"/>
        <v/>
      </c>
      <c r="BA177" s="287" t="str">
        <f t="shared" si="49"/>
        <v/>
      </c>
      <c r="BB177" s="287" t="str">
        <f t="shared" si="50"/>
        <v/>
      </c>
      <c r="BC177" s="287" t="str">
        <f t="shared" si="58"/>
        <v/>
      </c>
      <c r="BD177" s="287" t="str">
        <f t="shared" si="51"/>
        <v/>
      </c>
      <c r="BE177" s="287" t="str">
        <f t="shared" si="59"/>
        <v>albumine</v>
      </c>
      <c r="BF177" s="287" t="str">
        <f t="shared" si="52"/>
        <v>albumine</v>
      </c>
      <c r="BG177" s="287" t="str">
        <f t="shared" si="53"/>
        <v>albumine</v>
      </c>
      <c r="BH177" s="293" t="s">
        <v>371</v>
      </c>
      <c r="BI177" s="285" t="str">
        <f t="shared" si="54"/>
        <v>albumine</v>
      </c>
      <c r="BJ177" s="284" t="s">
        <v>291</v>
      </c>
      <c r="BK177" s="292" t="s">
        <v>351</v>
      </c>
      <c r="BL177" s="299" t="s">
        <v>350</v>
      </c>
      <c r="BT177" s="35"/>
      <c r="BU177" s="35"/>
      <c r="BV177" s="35"/>
      <c r="BW177" s="35"/>
      <c r="BX177" s="35"/>
      <c r="BY177" s="3">
        <v>1</v>
      </c>
    </row>
    <row r="178" spans="10:77" ht="21" customHeight="1">
      <c r="J178" s="910"/>
      <c r="K178" s="49" t="str">
        <f>TRIM(SUBSTITUTE(SUBSTITUTE(SUBSTITUTE(SUBSTITUTE(SUBSTITUTE(SUBSTITUTE(SUBSTITUTE(SUBSTITUTE(K177,"("," "),")"," "),CHAR(34)," "),"-"," "),"_"," "),"&lt;"," "),"&gt;"," "),"="," "))</f>
        <v/>
      </c>
      <c r="L178" s="49" t="str" cm="1">
        <f t="array" ref="L178">IF(ROW()=ROW(L173),K176,INDEX(M173:M186,ROW()-ROW(L173)))</f>
        <v/>
      </c>
      <c r="M178" s="89" t="str">
        <f>IF(OR(L178="",K175="",K175&lt;=0,N178=""),"",TRIM(MID(L178,LEN(N178)+1+IF(MID(L178,LEN(N178)+1,1)=" ",1,0),99999)))</f>
        <v/>
      </c>
      <c r="N178" s="49" t="str">
        <f>IF(OR(O178="",O178=0,O178="0"),"",IF(LEN(O178)&lt;=K175,O178,IF(LEN(SUBSTITUTE(P178," ",""))=K175+1,LEFT(O178,K175),LEFT(O178,FIND("§",SUBSTITUTE(P178," ","§",LEN(P178)-LEN(SUBSTITUTE(P178," ",""))))-1))))</f>
        <v/>
      </c>
      <c r="O178" s="49" t="str">
        <f t="shared" si="60"/>
        <v/>
      </c>
      <c r="P178" s="49" t="str">
        <f>IF(OR(O178="",O178=0,O178="0"),"",LEFT(O178,K175+1))</f>
        <v/>
      </c>
      <c r="Q178" s="49"/>
      <c r="R178" s="107"/>
      <c r="S178" s="90" t="str">
        <f>IF(LEN(TRIM(T178))&gt;0,MAX(S46:S177)+1,"")</f>
        <v/>
      </c>
      <c r="T178" s="234"/>
      <c r="U178" s="107"/>
      <c r="V178" s="107"/>
      <c r="X178" s="224"/>
      <c r="Y178" s="281"/>
      <c r="Z178" s="282"/>
      <c r="AA178" s="281"/>
      <c r="AB178" s="280"/>
      <c r="AC178" s="279"/>
      <c r="AD178" s="278"/>
      <c r="AE178" s="277"/>
      <c r="AF178" s="276"/>
      <c r="AG178" s="275"/>
      <c r="AH178" s="274"/>
      <c r="AI178" s="273"/>
      <c r="AJ178" s="272"/>
      <c r="AK178" s="271"/>
      <c r="AL178" s="270"/>
      <c r="AM178" s="269"/>
      <c r="AN178" s="268"/>
      <c r="AO178" s="267"/>
      <c r="AP178" s="266"/>
      <c r="AQ178" s="265"/>
      <c r="AS178" s="2"/>
      <c r="AT178" s="294">
        <v>150</v>
      </c>
      <c r="AU178" s="290"/>
      <c r="AV178" s="289" t="str">
        <f t="shared" si="48"/>
        <v/>
      </c>
      <c r="AW178" s="288" t="str" cm="1">
        <f t="array" ref="AW178">IF(BD178="","",IFERROR(_xlfn.TEXTJOIN(" • ",TRUE,_xlfn.UNIQUE(_xlfn._xlws.FILTER("⚠ "&amp;BK29:BK489,(BI29:BI489&lt;&gt;"")*ISNUMBER(SEARCH(" "&amp;BI29:BI489&amp;" "," "&amp;BD178&amp;" "))))),""))</f>
        <v/>
      </c>
      <c r="AX178" s="287" t="str">
        <f t="shared" si="55"/>
        <v>blanc d oeuf</v>
      </c>
      <c r="AY178" s="287" t="str">
        <f t="shared" si="56"/>
        <v>⚠ Œufs</v>
      </c>
      <c r="AZ178" s="287" t="str">
        <f t="shared" si="57"/>
        <v/>
      </c>
      <c r="BA178" s="287" t="str">
        <f t="shared" si="49"/>
        <v/>
      </c>
      <c r="BB178" s="287" t="str">
        <f t="shared" si="50"/>
        <v/>
      </c>
      <c r="BC178" s="287" t="str">
        <f t="shared" si="58"/>
        <v/>
      </c>
      <c r="BD178" s="287" t="str">
        <f t="shared" si="51"/>
        <v/>
      </c>
      <c r="BE178" s="287" t="str">
        <f t="shared" si="59"/>
        <v>blanc d oeuf</v>
      </c>
      <c r="BF178" s="287" t="str">
        <f t="shared" si="52"/>
        <v>blanc d oeuf</v>
      </c>
      <c r="BG178" s="287" t="str">
        <f t="shared" si="53"/>
        <v>blanc d oeuf</v>
      </c>
      <c r="BH178" s="293" t="s">
        <v>370</v>
      </c>
      <c r="BI178" s="285" t="str">
        <f t="shared" si="54"/>
        <v>blanc d oeuf</v>
      </c>
      <c r="BJ178" s="284" t="s">
        <v>291</v>
      </c>
      <c r="BK178" s="292" t="s">
        <v>351</v>
      </c>
      <c r="BL178" s="299" t="s">
        <v>350</v>
      </c>
      <c r="BT178" s="35"/>
      <c r="BU178" s="35"/>
      <c r="BV178" s="35"/>
      <c r="BW178" s="35"/>
      <c r="BX178" s="35"/>
      <c r="BY178" s="3">
        <v>1</v>
      </c>
    </row>
    <row r="179" spans="10:77" ht="21" customHeight="1">
      <c r="J179" s="910"/>
      <c r="K179" s="55" t="str">
        <f>TRIM(SUBSTITUTE(SUBSTITUTE(SUBSTITUTE(SUBSTITUTE(K178,"►"," "),"▼"," "),"▲"," "),"◄"," "))</f>
        <v/>
      </c>
      <c r="L179" s="49" t="str" cm="1">
        <f t="array" ref="L179">IF(ROW()=ROW(L173),K176,INDEX(M173:M186,ROW()-ROW(L173)))</f>
        <v/>
      </c>
      <c r="M179" s="89" t="str">
        <f>IF(OR(L179="",K175="",K175&lt;=0,N179=""),"",TRIM(MID(L179,LEN(N179)+1+IF(MID(L179,LEN(N179)+1,1)=" ",1,0),99999)))</f>
        <v/>
      </c>
      <c r="N179" s="49" t="str">
        <f>IF(OR(O179="",O179=0,O179="0"),"",IF(LEN(O179)&lt;=K175,O179,IF(LEN(SUBSTITUTE(P179," ",""))=K175+1,LEFT(O179,K175),LEFT(O179,FIND("§",SUBSTITUTE(P179," ","§",LEN(P179)-LEN(SUBSTITUTE(P179," ",""))))-1))))</f>
        <v/>
      </c>
      <c r="O179" s="49" t="str">
        <f t="shared" si="60"/>
        <v/>
      </c>
      <c r="P179" s="49" t="str">
        <f>IF(OR(O179="",O179=0,O179="0"),"",LEFT(O179,K175+1))</f>
        <v/>
      </c>
      <c r="Q179" s="49"/>
      <c r="R179" s="107"/>
      <c r="S179" s="90" t="str">
        <f>IF(LEN(TRIM(T179))&gt;0,MAX(S46:S178)+1,"")</f>
        <v/>
      </c>
      <c r="T179" s="234"/>
      <c r="U179" s="107"/>
      <c r="V179" s="107"/>
      <c r="X179" s="224"/>
      <c r="Y179" s="281"/>
      <c r="Z179" s="282"/>
      <c r="AA179" s="281"/>
      <c r="AB179" s="280"/>
      <c r="AC179" s="279"/>
      <c r="AD179" s="278"/>
      <c r="AE179" s="277"/>
      <c r="AF179" s="276"/>
      <c r="AG179" s="275"/>
      <c r="AH179" s="274"/>
      <c r="AI179" s="273"/>
      <c r="AJ179" s="272"/>
      <c r="AK179" s="271"/>
      <c r="AL179" s="270"/>
      <c r="AM179" s="269"/>
      <c r="AN179" s="268"/>
      <c r="AO179" s="267"/>
      <c r="AP179" s="266"/>
      <c r="AQ179" s="265"/>
      <c r="AS179" s="2"/>
      <c r="AT179" s="294">
        <v>151</v>
      </c>
      <c r="AU179" s="290"/>
      <c r="AV179" s="289" t="str">
        <f t="shared" si="48"/>
        <v/>
      </c>
      <c r="AW179" s="288" t="str" cm="1">
        <f t="array" ref="AW179">IF(BD179="","",IFERROR(_xlfn.TEXTJOIN(" • ",TRUE,_xlfn.UNIQUE(_xlfn._xlws.FILTER("⚠ "&amp;BK29:BK489,(BI29:BI489&lt;&gt;"")*ISNUMBER(SEARCH(" "&amp;BI29:BI489&amp;" "," "&amp;BD179&amp;" "))))),""))</f>
        <v/>
      </c>
      <c r="AX179" s="287" t="str">
        <f t="shared" si="55"/>
        <v>blanc d oeuf</v>
      </c>
      <c r="AY179" s="287" t="str">
        <f t="shared" si="56"/>
        <v>⚠ Œufs</v>
      </c>
      <c r="AZ179" s="287" t="str">
        <f t="shared" si="57"/>
        <v/>
      </c>
      <c r="BA179" s="287" t="str">
        <f t="shared" si="49"/>
        <v/>
      </c>
      <c r="BB179" s="287" t="str">
        <f t="shared" si="50"/>
        <v/>
      </c>
      <c r="BC179" s="287" t="str">
        <f t="shared" si="58"/>
        <v/>
      </c>
      <c r="BD179" s="287" t="str">
        <f t="shared" si="51"/>
        <v/>
      </c>
      <c r="BE179" s="287" t="str">
        <f t="shared" si="59"/>
        <v>blanc d oeuf</v>
      </c>
      <c r="BF179" s="287" t="str">
        <f t="shared" si="52"/>
        <v>blanc d oeuf</v>
      </c>
      <c r="BG179" s="287" t="str">
        <f t="shared" si="53"/>
        <v>blanc d oeuf</v>
      </c>
      <c r="BH179" s="293" t="s">
        <v>369</v>
      </c>
      <c r="BI179" s="285" t="str">
        <f t="shared" si="54"/>
        <v>blanc d œuf</v>
      </c>
      <c r="BJ179" s="284" t="s">
        <v>291</v>
      </c>
      <c r="BK179" s="292" t="s">
        <v>351</v>
      </c>
      <c r="BL179" s="299" t="s">
        <v>350</v>
      </c>
      <c r="BT179" s="35"/>
      <c r="BU179" s="35"/>
      <c r="BV179" s="35"/>
      <c r="BW179" s="35"/>
      <c r="BX179" s="35"/>
      <c r="BY179" s="3">
        <v>1</v>
      </c>
    </row>
    <row r="180" spans="10:77" ht="21" customHeight="1">
      <c r="J180" s="910"/>
      <c r="K180" s="55" t="str">
        <f>TRIM(SUBSTITUTE(SUBSTITUTE(K179,"“"," "),"”"," "))</f>
        <v/>
      </c>
      <c r="L180" s="49" t="str" cm="1">
        <f t="array" ref="L180">IF(ROW()=ROW(L173),K176,INDEX(M173:M186,ROW()-ROW(L173)))</f>
        <v/>
      </c>
      <c r="M180" s="89" t="str">
        <f>IF(OR(L180="",K175="",K175&lt;=0,N180=""),"",TRIM(MID(L180,LEN(N180)+1+IF(MID(L180,LEN(N180)+1,1)=" ",1,0),99999)))</f>
        <v/>
      </c>
      <c r="N180" s="49" t="str">
        <f>IF(OR(O180="",O180=0,O180="0"),"",IF(LEN(O180)&lt;=K175,O180,IF(LEN(SUBSTITUTE(P180," ",""))=K175+1,LEFT(O180,K175),LEFT(O180,FIND("§",SUBSTITUTE(P180," ","§",LEN(P180)-LEN(SUBSTITUTE(P180," ",""))))-1))))</f>
        <v/>
      </c>
      <c r="O180" s="49" t="str">
        <f t="shared" si="60"/>
        <v/>
      </c>
      <c r="P180" s="49" t="str">
        <f>IF(OR(O180="",O180=0,O180="0"),"",LEFT(O180,K175+1))</f>
        <v/>
      </c>
      <c r="Q180" s="49"/>
      <c r="R180" s="107"/>
      <c r="S180" s="90" t="str">
        <f>IF(LEN(TRIM(T180))&gt;0,MAX(S46:S179)+1,"")</f>
        <v/>
      </c>
      <c r="T180" s="234"/>
      <c r="U180" s="107"/>
      <c r="V180" s="107"/>
      <c r="X180" s="224"/>
      <c r="Y180" s="281"/>
      <c r="Z180" s="282"/>
      <c r="AA180" s="281"/>
      <c r="AB180" s="280"/>
      <c r="AC180" s="279"/>
      <c r="AD180" s="278"/>
      <c r="AE180" s="277"/>
      <c r="AF180" s="276"/>
      <c r="AG180" s="275"/>
      <c r="AH180" s="274"/>
      <c r="AI180" s="273"/>
      <c r="AJ180" s="272"/>
      <c r="AK180" s="271"/>
      <c r="AL180" s="270"/>
      <c r="AM180" s="269"/>
      <c r="AN180" s="268"/>
      <c r="AO180" s="267"/>
      <c r="AP180" s="266"/>
      <c r="AQ180" s="265"/>
      <c r="AS180" s="2"/>
      <c r="AT180" s="294">
        <v>152</v>
      </c>
      <c r="AU180" s="290"/>
      <c r="AV180" s="289" t="str">
        <f t="shared" si="48"/>
        <v/>
      </c>
      <c r="AW180" s="288" t="str" cm="1">
        <f t="array" ref="AW180">IF(BD180="","",IFERROR(_xlfn.TEXTJOIN(" • ",TRUE,_xlfn.UNIQUE(_xlfn._xlws.FILTER("⚠ "&amp;BK29:BK489,(BI29:BI489&lt;&gt;"")*ISNUMBER(SEARCH(" "&amp;BI29:BI489&amp;" "," "&amp;BD180&amp;" "))))),""))</f>
        <v/>
      </c>
      <c r="AX180" s="287" t="str">
        <f t="shared" si="55"/>
        <v>blancs d oeufs</v>
      </c>
      <c r="AY180" s="287" t="str">
        <f t="shared" si="56"/>
        <v>⚠ Œufs</v>
      </c>
      <c r="AZ180" s="287" t="str">
        <f t="shared" si="57"/>
        <v/>
      </c>
      <c r="BA180" s="287" t="str">
        <f t="shared" si="49"/>
        <v/>
      </c>
      <c r="BB180" s="287" t="str">
        <f t="shared" si="50"/>
        <v/>
      </c>
      <c r="BC180" s="287" t="str">
        <f t="shared" si="58"/>
        <v/>
      </c>
      <c r="BD180" s="287" t="str">
        <f t="shared" si="51"/>
        <v/>
      </c>
      <c r="BE180" s="287" t="str">
        <f t="shared" si="59"/>
        <v>blancs d oeufs</v>
      </c>
      <c r="BF180" s="287" t="str">
        <f t="shared" si="52"/>
        <v>blancs d oeufs</v>
      </c>
      <c r="BG180" s="287" t="str">
        <f t="shared" si="53"/>
        <v>blancs d oeufs</v>
      </c>
      <c r="BH180" s="293" t="s">
        <v>368</v>
      </c>
      <c r="BI180" s="285" t="str">
        <f t="shared" si="54"/>
        <v>blancs d œufs</v>
      </c>
      <c r="BJ180" s="284" t="s">
        <v>291</v>
      </c>
      <c r="BK180" s="292" t="s">
        <v>351</v>
      </c>
      <c r="BL180" s="299" t="s">
        <v>350</v>
      </c>
      <c r="BT180" s="35"/>
      <c r="BU180" s="35"/>
      <c r="BV180" s="35"/>
      <c r="BW180" s="35"/>
      <c r="BX180" s="35"/>
      <c r="BY180" s="3">
        <v>1</v>
      </c>
    </row>
    <row r="181" spans="10:77" ht="21" customHeight="1">
      <c r="J181" s="910"/>
      <c r="K181" s="55"/>
      <c r="L181" s="49" t="str" cm="1">
        <f t="array" ref="L181">IF(ROW()=ROW(L173),K176,INDEX(M173:M186,ROW()-ROW(L173)))</f>
        <v/>
      </c>
      <c r="M181" s="89" t="str">
        <f>IF(OR(L181="",K175="",K175&lt;=0,N181=""),"",TRIM(MID(L181,LEN(N181)+1+IF(MID(L181,LEN(N181)+1,1)=" ",1,0),99999)))</f>
        <v/>
      </c>
      <c r="N181" s="49" t="str">
        <f>IF(OR(O181="",O181=0,O181="0"),"",IF(LEN(O181)&lt;=K175,O181,IF(LEN(SUBSTITUTE(P181," ",""))=K175+1,LEFT(O181,K175),LEFT(O181,FIND("§",SUBSTITUTE(P181," ","§",LEN(P181)-LEN(SUBSTITUTE(P181," ",""))))-1))))</f>
        <v/>
      </c>
      <c r="O181" s="49" t="str">
        <f t="shared" si="60"/>
        <v/>
      </c>
      <c r="P181" s="49" t="str">
        <f>IF(OR(O181="",O181=0,O181="0"),"",LEFT(O181,K175+1))</f>
        <v/>
      </c>
      <c r="Q181" s="49"/>
      <c r="R181" s="107"/>
      <c r="S181" s="90" t="str">
        <f>IF(LEN(TRIM(T181))&gt;0,MAX(S46:S180)+1,"")</f>
        <v/>
      </c>
      <c r="T181" s="234"/>
      <c r="U181" s="107"/>
      <c r="V181" s="107"/>
      <c r="X181" s="224"/>
      <c r="Y181" s="281"/>
      <c r="Z181" s="282"/>
      <c r="AA181" s="281"/>
      <c r="AB181" s="280"/>
      <c r="AC181" s="279"/>
      <c r="AD181" s="278"/>
      <c r="AE181" s="277"/>
      <c r="AF181" s="276"/>
      <c r="AG181" s="275"/>
      <c r="AH181" s="274"/>
      <c r="AI181" s="273"/>
      <c r="AJ181" s="272"/>
      <c r="AK181" s="271"/>
      <c r="AL181" s="270"/>
      <c r="AM181" s="269"/>
      <c r="AN181" s="268"/>
      <c r="AO181" s="267"/>
      <c r="AP181" s="266"/>
      <c r="AQ181" s="265"/>
      <c r="AS181" s="2"/>
      <c r="AT181" s="294">
        <v>153</v>
      </c>
      <c r="AU181" s="290"/>
      <c r="AV181" s="289" t="str">
        <f t="shared" si="48"/>
        <v/>
      </c>
      <c r="AW181" s="288" t="str" cm="1">
        <f t="array" ref="AW181">IF(BD181="","",IFERROR(_xlfn.TEXTJOIN(" • ",TRUE,_xlfn.UNIQUE(_xlfn._xlws.FILTER("⚠ "&amp;BK29:BK489,(BI29:BI489&lt;&gt;"")*ISNUMBER(SEARCH(" "&amp;BI29:BI489&amp;" "," "&amp;BD181&amp;" "))))),""))</f>
        <v/>
      </c>
      <c r="AX181" s="287" t="str">
        <f t="shared" si="55"/>
        <v>egg</v>
      </c>
      <c r="AY181" s="287" t="str">
        <f t="shared" si="56"/>
        <v>⚠ Œufs</v>
      </c>
      <c r="AZ181" s="287" t="str">
        <f t="shared" si="57"/>
        <v/>
      </c>
      <c r="BA181" s="287" t="str">
        <f t="shared" si="49"/>
        <v/>
      </c>
      <c r="BB181" s="287" t="str">
        <f t="shared" si="50"/>
        <v/>
      </c>
      <c r="BC181" s="287" t="str">
        <f t="shared" si="58"/>
        <v/>
      </c>
      <c r="BD181" s="287" t="str">
        <f t="shared" si="51"/>
        <v/>
      </c>
      <c r="BE181" s="287" t="str">
        <f t="shared" si="59"/>
        <v>egg</v>
      </c>
      <c r="BF181" s="287" t="str">
        <f t="shared" si="52"/>
        <v>egg</v>
      </c>
      <c r="BG181" s="287" t="str">
        <f t="shared" si="53"/>
        <v>egg</v>
      </c>
      <c r="BH181" s="293" t="s">
        <v>367</v>
      </c>
      <c r="BI181" s="285" t="str">
        <f t="shared" si="54"/>
        <v>egg</v>
      </c>
      <c r="BJ181" s="284" t="s">
        <v>291</v>
      </c>
      <c r="BK181" s="292" t="s">
        <v>351</v>
      </c>
      <c r="BL181" s="299" t="s">
        <v>350</v>
      </c>
      <c r="BT181" s="35"/>
      <c r="BU181" s="35"/>
      <c r="BV181" s="35"/>
      <c r="BW181" s="35"/>
      <c r="BX181" s="35"/>
      <c r="BY181" s="3">
        <v>1</v>
      </c>
    </row>
    <row r="182" spans="10:77" ht="21" customHeight="1">
      <c r="J182" s="910"/>
      <c r="K182" s="55"/>
      <c r="L182" s="49" t="str" cm="1">
        <f t="array" ref="L182">IF(ROW()=ROW(L173),K176,INDEX(M173:M186,ROW()-ROW(L173)))</f>
        <v/>
      </c>
      <c r="M182" s="89" t="str">
        <f>IF(OR(L182="",K175="",K175&lt;=0,N182=""),"",TRIM(MID(L182,LEN(N182)+1+IF(MID(L182,LEN(N182)+1,1)=" ",1,0),99999)))</f>
        <v/>
      </c>
      <c r="N182" s="49" t="str">
        <f>IF(OR(O182="",O182=0,O182="0"),"",IF(LEN(O182)&lt;=K175,O182,IF(LEN(SUBSTITUTE(P182," ",""))=K175+1,LEFT(O182,K175),LEFT(O182,FIND("§",SUBSTITUTE(P182," ","§",LEN(P182)-LEN(SUBSTITUTE(P182," ",""))))-1))))</f>
        <v/>
      </c>
      <c r="O182" s="49" t="str">
        <f t="shared" si="60"/>
        <v/>
      </c>
      <c r="P182" s="49" t="str">
        <f>IF(OR(O182="",O182=0,O182="0"),"",LEFT(O182,K175+1))</f>
        <v/>
      </c>
      <c r="Q182" s="49"/>
      <c r="R182" s="107"/>
      <c r="S182" s="90" t="str">
        <f>IF(LEN(TRIM(T182))&gt;0,MAX(S46:S181)+1,"")</f>
        <v/>
      </c>
      <c r="T182" s="234"/>
      <c r="U182" s="107"/>
      <c r="V182" s="107"/>
      <c r="X182" s="224"/>
      <c r="Y182" s="281"/>
      <c r="Z182" s="282"/>
      <c r="AA182" s="281"/>
      <c r="AB182" s="280"/>
      <c r="AC182" s="279"/>
      <c r="AD182" s="278"/>
      <c r="AE182" s="277"/>
      <c r="AF182" s="276"/>
      <c r="AG182" s="275"/>
      <c r="AH182" s="274"/>
      <c r="AI182" s="273"/>
      <c r="AJ182" s="272"/>
      <c r="AK182" s="271"/>
      <c r="AL182" s="270"/>
      <c r="AM182" s="269"/>
      <c r="AN182" s="268"/>
      <c r="AO182" s="267"/>
      <c r="AP182" s="266"/>
      <c r="AQ182" s="265"/>
      <c r="AS182" s="2"/>
      <c r="AT182" s="294">
        <v>154</v>
      </c>
      <c r="AU182" s="290"/>
      <c r="AV182" s="289" t="str">
        <f t="shared" si="48"/>
        <v/>
      </c>
      <c r="AW182" s="288" t="str" cm="1">
        <f t="array" ref="AW182">IF(BD182="","",IFERROR(_xlfn.TEXTJOIN(" • ",TRUE,_xlfn.UNIQUE(_xlfn._xlws.FILTER("⚠ "&amp;BK29:BK489,(BI29:BI489&lt;&gt;"")*ISNUMBER(SEARCH(" "&amp;BI29:BI489&amp;" "," "&amp;BD182&amp;" "))))),""))</f>
        <v/>
      </c>
      <c r="AX182" s="287" t="str">
        <f t="shared" si="55"/>
        <v>egg white</v>
      </c>
      <c r="AY182" s="287" t="str">
        <f t="shared" si="56"/>
        <v>⚠ Œufs</v>
      </c>
      <c r="AZ182" s="287" t="str">
        <f t="shared" si="57"/>
        <v/>
      </c>
      <c r="BA182" s="287" t="str">
        <f t="shared" si="49"/>
        <v/>
      </c>
      <c r="BB182" s="287" t="str">
        <f t="shared" si="50"/>
        <v/>
      </c>
      <c r="BC182" s="287" t="str">
        <f t="shared" si="58"/>
        <v/>
      </c>
      <c r="BD182" s="287" t="str">
        <f t="shared" si="51"/>
        <v/>
      </c>
      <c r="BE182" s="287" t="str">
        <f t="shared" si="59"/>
        <v>egg white</v>
      </c>
      <c r="BF182" s="287" t="str">
        <f t="shared" si="52"/>
        <v>egg white</v>
      </c>
      <c r="BG182" s="287" t="str">
        <f t="shared" si="53"/>
        <v>egg white</v>
      </c>
      <c r="BH182" s="293" t="s">
        <v>366</v>
      </c>
      <c r="BI182" s="285" t="str">
        <f t="shared" si="54"/>
        <v>egg white</v>
      </c>
      <c r="BJ182" s="284" t="s">
        <v>291</v>
      </c>
      <c r="BK182" s="292" t="s">
        <v>351</v>
      </c>
      <c r="BL182" s="299" t="s">
        <v>350</v>
      </c>
      <c r="BT182" s="35"/>
      <c r="BU182" s="35"/>
      <c r="BV182" s="35"/>
      <c r="BW182" s="35"/>
      <c r="BX182" s="35"/>
      <c r="BY182" s="3">
        <v>1</v>
      </c>
    </row>
    <row r="183" spans="10:77" ht="21" customHeight="1">
      <c r="J183" s="910"/>
      <c r="K183" s="55"/>
      <c r="L183" s="49" t="str" cm="1">
        <f t="array" ref="L183">IF(ROW()=ROW(L173),K176,INDEX(M173:M186,ROW()-ROW(L173)))</f>
        <v/>
      </c>
      <c r="M183" s="89" t="str">
        <f>IF(OR(L183="",K175="",K175&lt;=0,N183=""),"",TRIM(MID(L183,LEN(N183)+1+IF(MID(L183,LEN(N183)+1,1)=" ",1,0),99999)))</f>
        <v/>
      </c>
      <c r="N183" s="49" t="str">
        <f>IF(OR(O183="",O183=0,O183="0"),"",IF(LEN(O183)&lt;=K175,O183,IF(LEN(SUBSTITUTE(P183," ",""))=K175+1,LEFT(O183,K175),LEFT(O183,FIND("§",SUBSTITUTE(P183," ","§",LEN(P183)-LEN(SUBSTITUTE(P183," ",""))))-1))))</f>
        <v/>
      </c>
      <c r="O183" s="49" t="str">
        <f t="shared" si="60"/>
        <v/>
      </c>
      <c r="P183" s="49" t="str">
        <f>IF(OR(O183="",O183=0,O183="0"),"",LEFT(O183,K175+1))</f>
        <v/>
      </c>
      <c r="Q183" s="49"/>
      <c r="R183" s="107"/>
      <c r="S183" s="90" t="str">
        <f>IF(LEN(TRIM(T183))&gt;0,MAX(S46:S182)+1,"")</f>
        <v/>
      </c>
      <c r="T183" s="234"/>
      <c r="U183" s="107"/>
      <c r="V183" s="107"/>
      <c r="X183" s="224"/>
      <c r="Y183" s="281"/>
      <c r="Z183" s="282"/>
      <c r="AA183" s="281"/>
      <c r="AB183" s="280"/>
      <c r="AC183" s="279"/>
      <c r="AD183" s="278"/>
      <c r="AE183" s="277"/>
      <c r="AF183" s="276"/>
      <c r="AG183" s="275"/>
      <c r="AH183" s="274"/>
      <c r="AI183" s="273"/>
      <c r="AJ183" s="272"/>
      <c r="AK183" s="271"/>
      <c r="AL183" s="270"/>
      <c r="AM183" s="269"/>
      <c r="AN183" s="268"/>
      <c r="AO183" s="267"/>
      <c r="AP183" s="266"/>
      <c r="AQ183" s="265"/>
      <c r="AS183" s="2"/>
      <c r="AT183" s="294">
        <v>155</v>
      </c>
      <c r="AU183" s="290"/>
      <c r="AV183" s="289" t="str">
        <f t="shared" si="48"/>
        <v/>
      </c>
      <c r="AW183" s="288" t="str" cm="1">
        <f t="array" ref="AW183">IF(BD183="","",IFERROR(_xlfn.TEXTJOIN(" • ",TRUE,_xlfn.UNIQUE(_xlfn._xlws.FILTER("⚠ "&amp;BK29:BK489,(BI29:BI489&lt;&gt;"")*ISNUMBER(SEARCH(" "&amp;BI29:BI489&amp;" "," "&amp;BD183&amp;" "))))),""))</f>
        <v/>
      </c>
      <c r="AX183" s="287" t="str">
        <f t="shared" si="55"/>
        <v>egg yolk</v>
      </c>
      <c r="AY183" s="287" t="str">
        <f t="shared" si="56"/>
        <v>⚠ Œufs</v>
      </c>
      <c r="AZ183" s="287" t="str">
        <f t="shared" si="57"/>
        <v/>
      </c>
      <c r="BA183" s="287" t="str">
        <f t="shared" si="49"/>
        <v/>
      </c>
      <c r="BB183" s="287" t="str">
        <f t="shared" si="50"/>
        <v/>
      </c>
      <c r="BC183" s="287" t="str">
        <f t="shared" si="58"/>
        <v/>
      </c>
      <c r="BD183" s="287" t="str">
        <f t="shared" si="51"/>
        <v/>
      </c>
      <c r="BE183" s="287" t="str">
        <f t="shared" si="59"/>
        <v>egg yolk</v>
      </c>
      <c r="BF183" s="287" t="str">
        <f t="shared" si="52"/>
        <v>egg yolk</v>
      </c>
      <c r="BG183" s="287" t="str">
        <f t="shared" si="53"/>
        <v>egg yolk</v>
      </c>
      <c r="BH183" s="293" t="s">
        <v>365</v>
      </c>
      <c r="BI183" s="285" t="str">
        <f t="shared" si="54"/>
        <v>egg yolk</v>
      </c>
      <c r="BJ183" s="284" t="s">
        <v>291</v>
      </c>
      <c r="BK183" s="292" t="s">
        <v>351</v>
      </c>
      <c r="BL183" s="299" t="s">
        <v>350</v>
      </c>
      <c r="BT183" s="35"/>
      <c r="BU183" s="35"/>
      <c r="BV183" s="35"/>
      <c r="BW183" s="35"/>
      <c r="BX183" s="35"/>
      <c r="BY183" s="3">
        <v>1</v>
      </c>
    </row>
    <row r="184" spans="10:77" ht="21" customHeight="1">
      <c r="J184" s="910"/>
      <c r="K184" s="55"/>
      <c r="L184" s="49" t="str" cm="1">
        <f t="array" ref="L184">IF(ROW()=ROW(L173),K176,INDEX(M173:M186,ROW()-ROW(L173)))</f>
        <v/>
      </c>
      <c r="M184" s="89" t="str">
        <f>IF(OR(L184="",K175="",K175&lt;=0,N184=""),"",TRIM(MID(L184,LEN(N184)+1+IF(MID(L184,LEN(N184)+1,1)=" ",1,0),99999)))</f>
        <v/>
      </c>
      <c r="N184" s="49" t="str">
        <f>IF(OR(O184="",O184=0,O184="0"),"",IF(LEN(O184)&lt;=K175,O184,IF(LEN(SUBSTITUTE(P184," ",""))=K175+1,LEFT(O184,K175),LEFT(O184,FIND("§",SUBSTITUTE(P184," ","§",LEN(P184)-LEN(SUBSTITUTE(P184," ",""))))-1))))</f>
        <v/>
      </c>
      <c r="O184" s="49" t="str">
        <f t="shared" si="60"/>
        <v/>
      </c>
      <c r="P184" s="49" t="str">
        <f>IF(OR(O184="",O184=0,O184="0"),"",LEFT(O184,K175+1))</f>
        <v/>
      </c>
      <c r="Q184" s="49"/>
      <c r="R184" s="107"/>
      <c r="S184" s="90" t="str">
        <f>IF(LEN(TRIM(T184))&gt;0,MAX(S46:S183)+1,"")</f>
        <v/>
      </c>
      <c r="T184" s="234"/>
      <c r="U184" s="107"/>
      <c r="V184" s="107"/>
      <c r="X184" s="224"/>
      <c r="Y184" s="281"/>
      <c r="Z184" s="282"/>
      <c r="AA184" s="281"/>
      <c r="AB184" s="280"/>
      <c r="AC184" s="279"/>
      <c r="AD184" s="278"/>
      <c r="AE184" s="277"/>
      <c r="AF184" s="276"/>
      <c r="AG184" s="275"/>
      <c r="AH184" s="274"/>
      <c r="AI184" s="273"/>
      <c r="AJ184" s="272"/>
      <c r="AK184" s="271"/>
      <c r="AL184" s="270"/>
      <c r="AM184" s="269"/>
      <c r="AN184" s="268"/>
      <c r="AO184" s="267"/>
      <c r="AP184" s="266"/>
      <c r="AQ184" s="265"/>
      <c r="AS184" s="2"/>
      <c r="AT184" s="294">
        <v>156</v>
      </c>
      <c r="AU184" s="290"/>
      <c r="AV184" s="289" t="str">
        <f t="shared" si="48"/>
        <v/>
      </c>
      <c r="AW184" s="288" t="str" cm="1">
        <f t="array" ref="AW184">IF(BD184="","",IFERROR(_xlfn.TEXTJOIN(" • ",TRUE,_xlfn.UNIQUE(_xlfn._xlws.FILTER("⚠ "&amp;BK29:BK489,(BI29:BI489&lt;&gt;"")*ISNUMBER(SEARCH(" "&amp;BI29:BI489&amp;" "," "&amp;BD184&amp;" "))))),""))</f>
        <v/>
      </c>
      <c r="AX184" s="287" t="str">
        <f t="shared" si="55"/>
        <v>eggs</v>
      </c>
      <c r="AY184" s="287" t="str">
        <f t="shared" si="56"/>
        <v>⚠ Œufs</v>
      </c>
      <c r="AZ184" s="287" t="str">
        <f t="shared" si="57"/>
        <v/>
      </c>
      <c r="BA184" s="287" t="str">
        <f t="shared" si="49"/>
        <v/>
      </c>
      <c r="BB184" s="287" t="str">
        <f t="shared" si="50"/>
        <v/>
      </c>
      <c r="BC184" s="287" t="str">
        <f t="shared" si="58"/>
        <v/>
      </c>
      <c r="BD184" s="287" t="str">
        <f t="shared" si="51"/>
        <v/>
      </c>
      <c r="BE184" s="287" t="str">
        <f t="shared" si="59"/>
        <v>eggs</v>
      </c>
      <c r="BF184" s="287" t="str">
        <f t="shared" si="52"/>
        <v>eggs</v>
      </c>
      <c r="BG184" s="287" t="str">
        <f t="shared" si="53"/>
        <v>eggs</v>
      </c>
      <c r="BH184" s="293" t="s">
        <v>364</v>
      </c>
      <c r="BI184" s="285" t="str">
        <f t="shared" si="54"/>
        <v>eggs</v>
      </c>
      <c r="BJ184" s="284" t="s">
        <v>291</v>
      </c>
      <c r="BK184" s="292" t="s">
        <v>351</v>
      </c>
      <c r="BL184" s="299" t="s">
        <v>350</v>
      </c>
      <c r="BT184" s="35"/>
      <c r="BU184" s="35"/>
      <c r="BV184" s="35"/>
      <c r="BW184" s="35"/>
      <c r="BX184" s="35"/>
      <c r="BY184" s="3">
        <v>1</v>
      </c>
    </row>
    <row r="185" spans="10:77" ht="21" customHeight="1">
      <c r="J185" s="910"/>
      <c r="K185" s="55"/>
      <c r="L185" s="49" t="str" cm="1">
        <f t="array" ref="L185">IF(ROW()=ROW(L173),K176,INDEX(M173:M186,ROW()-ROW(L173)))</f>
        <v/>
      </c>
      <c r="M185" s="89" t="str">
        <f>IF(OR(L185="",K175="",K175&lt;=0,N185=""),"",TRIM(MID(L185,LEN(N185)+1+IF(MID(L185,LEN(N185)+1,1)=" ",1,0),99999)))</f>
        <v/>
      </c>
      <c r="N185" s="49" t="str">
        <f>IF(OR(O185="",O185=0,O185="0"),"",IF(LEN(O185)&lt;=K175,O185,IF(LEN(SUBSTITUTE(P185," ",""))=K175+1,LEFT(O185,K175),LEFT(O185,FIND("§",SUBSTITUTE(P185," ","§",LEN(P185)-LEN(SUBSTITUTE(P185," ",""))))-1))))</f>
        <v/>
      </c>
      <c r="O185" s="49" t="str">
        <f t="shared" si="60"/>
        <v/>
      </c>
      <c r="P185" s="49" t="str">
        <f>IF(OR(O185="",O185=0,O185="0"),"",LEFT(O185,K175+1))</f>
        <v/>
      </c>
      <c r="Q185" s="49"/>
      <c r="R185" s="107"/>
      <c r="S185" s="90" t="str">
        <f>IF(LEN(TRIM(T185))&gt;0,MAX(S46:S184)+1,"")</f>
        <v/>
      </c>
      <c r="T185" s="234"/>
      <c r="U185" s="107"/>
      <c r="V185" s="107"/>
      <c r="X185" s="224"/>
      <c r="Y185" s="281"/>
      <c r="Z185" s="282"/>
      <c r="AA185" s="281"/>
      <c r="AB185" s="280"/>
      <c r="AC185" s="279"/>
      <c r="AD185" s="278"/>
      <c r="AE185" s="277"/>
      <c r="AF185" s="276"/>
      <c r="AG185" s="275"/>
      <c r="AH185" s="274"/>
      <c r="AI185" s="273"/>
      <c r="AJ185" s="272"/>
      <c r="AK185" s="271"/>
      <c r="AL185" s="270"/>
      <c r="AM185" s="269"/>
      <c r="AN185" s="268"/>
      <c r="AO185" s="267"/>
      <c r="AP185" s="266"/>
      <c r="AQ185" s="265"/>
      <c r="AS185" s="2"/>
      <c r="AT185" s="294">
        <v>157</v>
      </c>
      <c r="AU185" s="290"/>
      <c r="AV185" s="289" t="str">
        <f t="shared" si="48"/>
        <v/>
      </c>
      <c r="AW185" s="288" t="str" cm="1">
        <f t="array" ref="AW185">IF(BD185="","",IFERROR(_xlfn.TEXTJOIN(" • ",TRUE,_xlfn.UNIQUE(_xlfn._xlws.FILTER("⚠ "&amp;BK29:BK489,(BI29:BI489&lt;&gt;"")*ISNUMBER(SEARCH(" "&amp;BI29:BI489&amp;" "," "&amp;BD185&amp;" "))))),""))</f>
        <v/>
      </c>
      <c r="AX185" s="287" t="str">
        <f t="shared" si="55"/>
        <v>jaune d oeuf</v>
      </c>
      <c r="AY185" s="287" t="str">
        <f t="shared" si="56"/>
        <v>⚠ Œufs</v>
      </c>
      <c r="AZ185" s="287" t="str">
        <f t="shared" si="57"/>
        <v/>
      </c>
      <c r="BA185" s="287" t="str">
        <f t="shared" si="49"/>
        <v/>
      </c>
      <c r="BB185" s="287" t="str">
        <f t="shared" si="50"/>
        <v/>
      </c>
      <c r="BC185" s="287" t="str">
        <f t="shared" si="58"/>
        <v/>
      </c>
      <c r="BD185" s="287" t="str">
        <f t="shared" si="51"/>
        <v/>
      </c>
      <c r="BE185" s="287" t="str">
        <f t="shared" si="59"/>
        <v>jaune d oeuf</v>
      </c>
      <c r="BF185" s="287" t="str">
        <f t="shared" si="52"/>
        <v>jaune d oeuf</v>
      </c>
      <c r="BG185" s="287" t="str">
        <f t="shared" si="53"/>
        <v>jaune d oeuf</v>
      </c>
      <c r="BH185" s="293" t="s">
        <v>363</v>
      </c>
      <c r="BI185" s="285" t="str">
        <f t="shared" si="54"/>
        <v>jaune d oeuf</v>
      </c>
      <c r="BJ185" s="284" t="s">
        <v>291</v>
      </c>
      <c r="BK185" s="292" t="s">
        <v>351</v>
      </c>
      <c r="BL185" s="299" t="s">
        <v>350</v>
      </c>
      <c r="BT185" s="35"/>
      <c r="BU185" s="35"/>
      <c r="BV185" s="35"/>
      <c r="BW185" s="35"/>
      <c r="BX185" s="35"/>
      <c r="BY185" s="3">
        <v>1</v>
      </c>
    </row>
    <row r="186" spans="10:77" ht="21" customHeight="1">
      <c r="J186" s="910"/>
      <c r="K186" s="55"/>
      <c r="L186" s="49" t="str" cm="1">
        <f t="array" ref="L186">IF(ROW()=ROW(L173),K176,INDEX(M173:M186,ROW()-ROW(L173)))</f>
        <v/>
      </c>
      <c r="M186" s="89" t="str">
        <f>IF(OR(L186="",K175="",K175&lt;=0,N186=""),"",TRIM(MID(L186,LEN(N186)+1+IF(MID(L186,LEN(N186)+1,1)=" ",1,0),99999)))</f>
        <v/>
      </c>
      <c r="N186" s="49" t="str">
        <f>IF(OR(O186="",O186=0,O186="0"),"",IF(LEN(O186)&lt;=K175,O186,IF(LEN(SUBSTITUTE(P186," ",""))=K175+1,LEFT(O186,K175),LEFT(O186,FIND("§",SUBSTITUTE(P186," ","§",LEN(P186)-LEN(SUBSTITUTE(P186," ",""))))-1))))</f>
        <v/>
      </c>
      <c r="O186" s="49" t="str">
        <f t="shared" si="60"/>
        <v/>
      </c>
      <c r="P186" s="49" t="str">
        <f>IF(OR(O186="",O186=0,O186="0"),"",LEFT(O186,K175+1))</f>
        <v/>
      </c>
      <c r="Q186" s="49"/>
      <c r="R186" s="107"/>
      <c r="S186" s="90" t="str">
        <f>IF(LEN(TRIM(T186))&gt;0,MAX(S46:S185)+1,"")</f>
        <v/>
      </c>
      <c r="T186" s="234"/>
      <c r="U186" s="107"/>
      <c r="V186" s="107"/>
      <c r="X186" s="224"/>
      <c r="Y186" s="281"/>
      <c r="Z186" s="282"/>
      <c r="AA186" s="281"/>
      <c r="AB186" s="280"/>
      <c r="AC186" s="279"/>
      <c r="AD186" s="278"/>
      <c r="AE186" s="277"/>
      <c r="AF186" s="276"/>
      <c r="AG186" s="275"/>
      <c r="AH186" s="274"/>
      <c r="AI186" s="273"/>
      <c r="AJ186" s="272"/>
      <c r="AK186" s="271"/>
      <c r="AL186" s="270"/>
      <c r="AM186" s="269"/>
      <c r="AN186" s="268"/>
      <c r="AO186" s="267"/>
      <c r="AP186" s="266"/>
      <c r="AQ186" s="265"/>
      <c r="AS186" s="2"/>
      <c r="AT186" s="294">
        <v>158</v>
      </c>
      <c r="AU186" s="290"/>
      <c r="AV186" s="289" t="str">
        <f t="shared" si="48"/>
        <v/>
      </c>
      <c r="AW186" s="288" t="str" cm="1">
        <f t="array" ref="AW186">IF(BD186="","",IFERROR(_xlfn.TEXTJOIN(" • ",TRUE,_xlfn.UNIQUE(_xlfn._xlws.FILTER("⚠ "&amp;BK29:BK489,(BI29:BI489&lt;&gt;"")*ISNUMBER(SEARCH(" "&amp;BI29:BI489&amp;" "," "&amp;BD186&amp;" "))))),""))</f>
        <v/>
      </c>
      <c r="AX186" s="287" t="str">
        <f t="shared" si="55"/>
        <v>jaune d oeuf</v>
      </c>
      <c r="AY186" s="287" t="str">
        <f t="shared" si="56"/>
        <v>⚠ Œufs</v>
      </c>
      <c r="AZ186" s="287" t="str">
        <f t="shared" si="57"/>
        <v/>
      </c>
      <c r="BA186" s="287" t="str">
        <f t="shared" si="49"/>
        <v/>
      </c>
      <c r="BB186" s="287" t="str">
        <f t="shared" si="50"/>
        <v/>
      </c>
      <c r="BC186" s="287" t="str">
        <f t="shared" si="58"/>
        <v/>
      </c>
      <c r="BD186" s="287" t="str">
        <f t="shared" si="51"/>
        <v/>
      </c>
      <c r="BE186" s="287" t="str">
        <f t="shared" si="59"/>
        <v>jaune d oeuf</v>
      </c>
      <c r="BF186" s="287" t="str">
        <f t="shared" si="52"/>
        <v>jaune d oeuf</v>
      </c>
      <c r="BG186" s="287" t="str">
        <f t="shared" si="53"/>
        <v>jaune d oeuf</v>
      </c>
      <c r="BH186" s="293" t="s">
        <v>362</v>
      </c>
      <c r="BI186" s="285" t="str">
        <f t="shared" si="54"/>
        <v>jaune d œuf</v>
      </c>
      <c r="BJ186" s="284" t="s">
        <v>291</v>
      </c>
      <c r="BK186" s="292" t="s">
        <v>351</v>
      </c>
      <c r="BL186" s="299" t="s">
        <v>350</v>
      </c>
      <c r="BT186" s="35"/>
      <c r="BU186" s="35"/>
      <c r="BV186" s="35"/>
      <c r="BW186" s="35"/>
      <c r="BX186" s="35"/>
      <c r="BY186" s="3">
        <v>1</v>
      </c>
    </row>
    <row r="187" spans="10:77" ht="21" customHeight="1">
      <c r="J187" s="910"/>
      <c r="K187" s="88" t="str">
        <f>IF(TRIM(SUBSTITUTE(R57,CHAR(160),""))="","",R57)</f>
        <v/>
      </c>
      <c r="L187" s="49" t="str" cm="1">
        <f t="array" ref="L187">IF(ROW()=ROW(L187),K190,INDEX(M187:M200,ROW()-ROW(L187)))</f>
        <v/>
      </c>
      <c r="M187" s="89" t="str">
        <f>IF(OR(L187="",K189="",K189&lt;=0,N187=""),"",TRIM(MID(L187,LEN(N187)+1+IF(MID(L187,LEN(N187)+1,1)=" ",1,0),99999)))</f>
        <v/>
      </c>
      <c r="N187" s="49" t="str">
        <f>IF(OR(O187="",O187=0,O187="0"),"",IF(LEN(O187)&lt;=K189,O187,IF(LEN(SUBSTITUTE(P187," ",""))=K189+1,LEFT(O187,K189),LEFT(O187,FIND("§",SUBSTITUTE(P187," ","§",LEN(P187)-LEN(SUBSTITUTE(P187," ",""))))-1))))</f>
        <v/>
      </c>
      <c r="O187" s="49" t="str">
        <f t="shared" si="60"/>
        <v/>
      </c>
      <c r="P187" s="49" t="str">
        <f>IF(OR(O187="",O187=0,O187="0"),"",LEFT(O187,K189+1))</f>
        <v/>
      </c>
      <c r="Q187" s="49"/>
      <c r="R187" s="107"/>
      <c r="S187" s="90" t="str">
        <f>IF(LEN(TRIM(T187))&gt;0,MAX(S46:S186)+1,"")</f>
        <v/>
      </c>
      <c r="T187" s="234"/>
      <c r="U187" s="107"/>
      <c r="V187" s="107"/>
      <c r="X187" s="224"/>
      <c r="Y187" s="281"/>
      <c r="Z187" s="282"/>
      <c r="AA187" s="281"/>
      <c r="AB187" s="280"/>
      <c r="AC187" s="279"/>
      <c r="AD187" s="278"/>
      <c r="AE187" s="277"/>
      <c r="AF187" s="276"/>
      <c r="AG187" s="275"/>
      <c r="AH187" s="274"/>
      <c r="AI187" s="273"/>
      <c r="AJ187" s="272"/>
      <c r="AK187" s="271"/>
      <c r="AL187" s="270"/>
      <c r="AM187" s="269"/>
      <c r="AN187" s="268"/>
      <c r="AO187" s="267"/>
      <c r="AP187" s="266"/>
      <c r="AQ187" s="265"/>
      <c r="AS187" s="2"/>
      <c r="AT187" s="294">
        <v>159</v>
      </c>
      <c r="AU187" s="290"/>
      <c r="AV187" s="289" t="str">
        <f t="shared" si="48"/>
        <v/>
      </c>
      <c r="AW187" s="288" t="str" cm="1">
        <f t="array" ref="AW187">IF(BD187="","",IFERROR(_xlfn.TEXTJOIN(" • ",TRUE,_xlfn.UNIQUE(_xlfn._xlws.FILTER("⚠ "&amp;BK29:BK489,(BI29:BI489&lt;&gt;"")*ISNUMBER(SEARCH(" "&amp;BI29:BI489&amp;" "," "&amp;BD187&amp;" "))))),""))</f>
        <v/>
      </c>
      <c r="AX187" s="287" t="str">
        <f t="shared" si="55"/>
        <v>jaunes d oeufs</v>
      </c>
      <c r="AY187" s="287" t="str">
        <f t="shared" si="56"/>
        <v>⚠ Œufs</v>
      </c>
      <c r="AZ187" s="287" t="str">
        <f t="shared" si="57"/>
        <v/>
      </c>
      <c r="BA187" s="287" t="str">
        <f t="shared" si="49"/>
        <v/>
      </c>
      <c r="BB187" s="287" t="str">
        <f t="shared" si="50"/>
        <v/>
      </c>
      <c r="BC187" s="287" t="str">
        <f t="shared" si="58"/>
        <v/>
      </c>
      <c r="BD187" s="287" t="str">
        <f t="shared" si="51"/>
        <v/>
      </c>
      <c r="BE187" s="287" t="str">
        <f t="shared" si="59"/>
        <v>jaunes d oeufs</v>
      </c>
      <c r="BF187" s="287" t="str">
        <f t="shared" si="52"/>
        <v>jaunes d oeufs</v>
      </c>
      <c r="BG187" s="287" t="str">
        <f t="shared" si="53"/>
        <v>jaunes d oeufs</v>
      </c>
      <c r="BH187" s="293" t="s">
        <v>361</v>
      </c>
      <c r="BI187" s="285" t="str">
        <f t="shared" si="54"/>
        <v>jaunes d œufs</v>
      </c>
      <c r="BJ187" s="284" t="s">
        <v>291</v>
      </c>
      <c r="BK187" s="292" t="s">
        <v>351</v>
      </c>
      <c r="BL187" s="299" t="s">
        <v>350</v>
      </c>
      <c r="BT187" s="35"/>
      <c r="BU187" s="35"/>
      <c r="BV187" s="35"/>
      <c r="BW187" s="35"/>
      <c r="BX187" s="35"/>
      <c r="BY187" s="3">
        <v>1</v>
      </c>
    </row>
    <row r="188" spans="10:77" ht="21" customHeight="1">
      <c r="J188" s="910"/>
      <c r="K188" s="55" t="str">
        <f>TRIM(SUBSTITUTE(SUBSTITUTE(SUBSTITUTE(SUBSTITUTE(SUBSTITUTE(SUBSTITUTE(SUBSTITUTE(SUBSTITUTE(SUBSTITUTE(CLEAN(IF(OR(LEFT(K187,1)="-",LEFT(K187,1)="="),MID(K187,2,99999),K187)),"—","-"),"–","-"),CHAR(160)," "),CHAR(9)," "),CHAR(13)," "),CHAR(10)," ")," "," ")," "," ")," "," "))</f>
        <v/>
      </c>
      <c r="L188" s="49" t="str" cm="1">
        <f t="array" ref="L188">IF(ROW()=ROW(L187),K190,INDEX(M187:M200,ROW()-ROW(L187)))</f>
        <v/>
      </c>
      <c r="M188" s="89" t="str">
        <f>IF(OR(L188="",K189="",K189&lt;=0,N188=""),"",TRIM(MID(L188,LEN(N188)+1+IF(MID(L188,LEN(N188)+1,1)=" ",1,0),99999)))</f>
        <v/>
      </c>
      <c r="N188" s="49" t="str">
        <f>IF(OR(O188="",O188=0,O188="0"),"",IF(LEN(O188)&lt;=K189,O188,IF(LEN(SUBSTITUTE(P188," ",""))=K189+1,LEFT(O188,K189),LEFT(O188,FIND("§",SUBSTITUTE(P188," ","§",LEN(P188)-LEN(SUBSTITUTE(P188," ",""))))-1))))</f>
        <v/>
      </c>
      <c r="O188" s="49" t="str">
        <f t="shared" si="60"/>
        <v/>
      </c>
      <c r="P188" s="49" t="str">
        <f>IF(OR(O188="",O188=0,O188="0"),"",LEFT(O188,K189+1))</f>
        <v/>
      </c>
      <c r="Q188" s="49"/>
      <c r="R188" s="107"/>
      <c r="S188" s="90" t="str">
        <f>IF(LEN(TRIM(T188))&gt;0,MAX(S46:S187)+1,"")</f>
        <v/>
      </c>
      <c r="T188" s="234"/>
      <c r="U188" s="107"/>
      <c r="V188" s="107"/>
      <c r="X188" s="224"/>
      <c r="Y188" s="281"/>
      <c r="Z188" s="282"/>
      <c r="AA188" s="281"/>
      <c r="AB188" s="280"/>
      <c r="AC188" s="279"/>
      <c r="AD188" s="278"/>
      <c r="AE188" s="277"/>
      <c r="AF188" s="276"/>
      <c r="AG188" s="275"/>
      <c r="AH188" s="274"/>
      <c r="AI188" s="273"/>
      <c r="AJ188" s="272"/>
      <c r="AK188" s="271"/>
      <c r="AL188" s="270"/>
      <c r="AM188" s="269"/>
      <c r="AN188" s="268"/>
      <c r="AO188" s="267"/>
      <c r="AP188" s="266"/>
      <c r="AQ188" s="265"/>
      <c r="AS188" s="2"/>
      <c r="AT188" s="294">
        <v>160</v>
      </c>
      <c r="AU188" s="290"/>
      <c r="AV188" s="289" t="str">
        <f t="shared" si="48"/>
        <v/>
      </c>
      <c r="AW188" s="288" t="str" cm="1">
        <f t="array" ref="AW188">IF(BD188="","",IFERROR(_xlfn.TEXTJOIN(" • ",TRUE,_xlfn.UNIQUE(_xlfn._xlws.FILTER("⚠ "&amp;BK29:BK489,(BI29:BI489&lt;&gt;"")*ISNUMBER(SEARCH(" "&amp;BI29:BI489&amp;" "," "&amp;BD188&amp;" "))))),""))</f>
        <v/>
      </c>
      <c r="AX188" s="287" t="str">
        <f t="shared" si="55"/>
        <v>mayonnaise</v>
      </c>
      <c r="AY188" s="287" t="str">
        <f t="shared" si="56"/>
        <v>⚠ Œufs</v>
      </c>
      <c r="AZ188" s="287" t="str">
        <f t="shared" si="57"/>
        <v/>
      </c>
      <c r="BA188" s="287" t="str">
        <f t="shared" si="49"/>
        <v/>
      </c>
      <c r="BB188" s="287" t="str">
        <f t="shared" si="50"/>
        <v/>
      </c>
      <c r="BC188" s="287" t="str">
        <f t="shared" si="58"/>
        <v/>
      </c>
      <c r="BD188" s="287" t="str">
        <f t="shared" si="51"/>
        <v/>
      </c>
      <c r="BE188" s="287" t="str">
        <f t="shared" si="59"/>
        <v>mayonnaise</v>
      </c>
      <c r="BF188" s="287" t="str">
        <f t="shared" si="52"/>
        <v>mayonnaise</v>
      </c>
      <c r="BG188" s="287" t="str">
        <f t="shared" si="53"/>
        <v>mayonnaise</v>
      </c>
      <c r="BH188" s="293" t="s">
        <v>360</v>
      </c>
      <c r="BI188" s="285" t="str">
        <f t="shared" si="54"/>
        <v>mayonnaise</v>
      </c>
      <c r="BJ188" s="284" t="s">
        <v>291</v>
      </c>
      <c r="BK188" s="292" t="s">
        <v>351</v>
      </c>
      <c r="BL188" s="299" t="s">
        <v>350</v>
      </c>
      <c r="BT188" s="35"/>
      <c r="BU188" s="35"/>
      <c r="BV188" s="35"/>
      <c r="BW188" s="35"/>
      <c r="BX188" s="35"/>
      <c r="BY188" s="3">
        <v>1</v>
      </c>
    </row>
    <row r="189" spans="10:77" ht="21" customHeight="1">
      <c r="J189" s="910"/>
      <c r="K189" s="92">
        <f>K44</f>
        <v>120</v>
      </c>
      <c r="L189" s="49" t="str" cm="1">
        <f t="array" ref="L189">IF(ROW()=ROW(L187),K190,INDEX(M187:M200,ROW()-ROW(L187)))</f>
        <v/>
      </c>
      <c r="M189" s="89" t="str">
        <f>IF(OR(L189="",K189="",K189&lt;=0,N189=""),"",TRIM(MID(L189,LEN(N189)+1+IF(MID(L189,LEN(N189)+1,1)=" ",1,0),99999)))</f>
        <v/>
      </c>
      <c r="N189" s="49" t="str">
        <f>IF(OR(O189="",O189=0,O189="0"),"",IF(LEN(O189)&lt;=K189,O189,IF(LEN(SUBSTITUTE(P189," ",""))=K189+1,LEFT(O189,K189),LEFT(O189,FIND("§",SUBSTITUTE(P189," ","§",LEN(P189)-LEN(SUBSTITUTE(P189," ",""))))-1))))</f>
        <v/>
      </c>
      <c r="O189" s="49" t="str">
        <f t="shared" si="60"/>
        <v/>
      </c>
      <c r="P189" s="49" t="str">
        <f>IF(OR(O189="",O189=0,O189="0"),"",LEFT(O189,K189+1))</f>
        <v/>
      </c>
      <c r="Q189" s="49"/>
      <c r="R189" s="107"/>
      <c r="S189" s="90" t="str">
        <f>IF(LEN(TRIM(T189))&gt;0,MAX(S46:S188)+1,"")</f>
        <v/>
      </c>
      <c r="T189" s="234"/>
      <c r="U189" s="107"/>
      <c r="V189" s="107"/>
      <c r="X189" s="224"/>
      <c r="Y189" s="281"/>
      <c r="Z189" s="282"/>
      <c r="AA189" s="281"/>
      <c r="AB189" s="280"/>
      <c r="AC189" s="279"/>
      <c r="AD189" s="278"/>
      <c r="AE189" s="277"/>
      <c r="AF189" s="276"/>
      <c r="AG189" s="275"/>
      <c r="AH189" s="274"/>
      <c r="AI189" s="273"/>
      <c r="AJ189" s="272"/>
      <c r="AK189" s="271"/>
      <c r="AL189" s="270"/>
      <c r="AM189" s="269"/>
      <c r="AN189" s="268"/>
      <c r="AO189" s="267"/>
      <c r="AP189" s="266"/>
      <c r="AQ189" s="265"/>
      <c r="AS189" s="2"/>
      <c r="AT189" s="294">
        <v>161</v>
      </c>
      <c r="AU189" s="290"/>
      <c r="AV189" s="289" t="str">
        <f t="shared" si="48"/>
        <v/>
      </c>
      <c r="AW189" s="288" t="str" cm="1">
        <f t="array" ref="AW189">IF(BD189="","",IFERROR(_xlfn.TEXTJOIN(" • ",TRUE,_xlfn.UNIQUE(_xlfn._xlws.FILTER("⚠ "&amp;BK29:BK489,(BI29:BI489&lt;&gt;"")*ISNUMBER(SEARCH(" "&amp;BI29:BI489&amp;" "," "&amp;BD189&amp;" "))))),""))</f>
        <v/>
      </c>
      <c r="AX189" s="287" t="str">
        <f t="shared" si="55"/>
        <v>meringue</v>
      </c>
      <c r="AY189" s="287" t="str">
        <f t="shared" si="56"/>
        <v>⚠ Œufs</v>
      </c>
      <c r="AZ189" s="287" t="str">
        <f t="shared" si="57"/>
        <v/>
      </c>
      <c r="BA189" s="287" t="str">
        <f t="shared" si="49"/>
        <v/>
      </c>
      <c r="BB189" s="287" t="str">
        <f t="shared" si="50"/>
        <v/>
      </c>
      <c r="BC189" s="287" t="str">
        <f t="shared" si="58"/>
        <v/>
      </c>
      <c r="BD189" s="287" t="str">
        <f t="shared" si="51"/>
        <v/>
      </c>
      <c r="BE189" s="287" t="str">
        <f t="shared" si="59"/>
        <v>meringue</v>
      </c>
      <c r="BF189" s="287" t="str">
        <f t="shared" si="52"/>
        <v>meringue</v>
      </c>
      <c r="BG189" s="287" t="str">
        <f t="shared" si="53"/>
        <v>meringue</v>
      </c>
      <c r="BH189" s="293" t="s">
        <v>359</v>
      </c>
      <c r="BI189" s="285" t="str">
        <f t="shared" si="54"/>
        <v>meringue</v>
      </c>
      <c r="BJ189" s="284" t="s">
        <v>291</v>
      </c>
      <c r="BK189" s="292" t="s">
        <v>351</v>
      </c>
      <c r="BL189" s="299" t="s">
        <v>350</v>
      </c>
      <c r="BT189" s="35"/>
      <c r="BU189" s="35"/>
      <c r="BV189" s="35"/>
      <c r="BW189" s="35"/>
      <c r="BX189" s="35"/>
      <c r="BY189" s="3">
        <v>1</v>
      </c>
    </row>
    <row r="190" spans="10:77" ht="21" customHeight="1">
      <c r="J190" s="910"/>
      <c r="K190" s="55" t="str">
        <f>IF(UPPER(TRIM(K45))="X",K194,K188)</f>
        <v/>
      </c>
      <c r="L190" s="49" t="str" cm="1">
        <f t="array" ref="L190">IF(ROW()=ROW(L187),K190,INDEX(M187:M200,ROW()-ROW(L187)))</f>
        <v/>
      </c>
      <c r="M190" s="89" t="str">
        <f>IF(OR(L190="",K189="",K189&lt;=0,N190=""),"",TRIM(MID(L190,LEN(N190)+1+IF(MID(L190,LEN(N190)+1,1)=" ",1,0),99999)))</f>
        <v/>
      </c>
      <c r="N190" s="49" t="str">
        <f>IF(OR(O190="",O190=0,O190="0"),"",IF(LEN(O190)&lt;=K189,O190,IF(LEN(SUBSTITUTE(P190," ",""))=K189+1,LEFT(O190,K189),LEFT(O190,FIND("§",SUBSTITUTE(P190," ","§",LEN(P190)-LEN(SUBSTITUTE(P190," ",""))))-1))))</f>
        <v/>
      </c>
      <c r="O190" s="49" t="str">
        <f t="shared" si="60"/>
        <v/>
      </c>
      <c r="P190" s="49" t="str">
        <f>IF(OR(O190="",O190=0,O190="0"),"",LEFT(O190,K189+1))</f>
        <v/>
      </c>
      <c r="Q190" s="49"/>
      <c r="R190" s="107"/>
      <c r="S190" s="90" t="str">
        <f>IF(LEN(TRIM(T190))&gt;0,MAX(S46:S189)+1,"")</f>
        <v/>
      </c>
      <c r="T190" s="234"/>
      <c r="U190" s="107"/>
      <c r="V190" s="107"/>
      <c r="X190" s="224"/>
      <c r="Y190" s="281"/>
      <c r="Z190" s="282"/>
      <c r="AA190" s="281"/>
      <c r="AB190" s="280"/>
      <c r="AC190" s="279"/>
      <c r="AD190" s="278"/>
      <c r="AE190" s="277"/>
      <c r="AF190" s="276"/>
      <c r="AG190" s="275"/>
      <c r="AH190" s="274"/>
      <c r="AI190" s="273"/>
      <c r="AJ190" s="272"/>
      <c r="AK190" s="271"/>
      <c r="AL190" s="270"/>
      <c r="AM190" s="269"/>
      <c r="AN190" s="268"/>
      <c r="AO190" s="267"/>
      <c r="AP190" s="266"/>
      <c r="AQ190" s="265"/>
      <c r="AS190" s="2"/>
      <c r="AT190" s="294">
        <v>162</v>
      </c>
      <c r="AU190" s="290"/>
      <c r="AV190" s="289" t="str">
        <f t="shared" si="48"/>
        <v/>
      </c>
      <c r="AW190" s="288" t="str" cm="1">
        <f t="array" ref="AW190">IF(BD190="","",IFERROR(_xlfn.TEXTJOIN(" • ",TRUE,_xlfn.UNIQUE(_xlfn._xlws.FILTER("⚠ "&amp;BK29:BK489,(BI29:BI489&lt;&gt;"")*ISNUMBER(SEARCH(" "&amp;BI29:BI489&amp;" "," "&amp;BD190&amp;" "))))),""))</f>
        <v/>
      </c>
      <c r="AX190" s="287" t="str">
        <f t="shared" si="55"/>
        <v>oeuf</v>
      </c>
      <c r="AY190" s="287" t="str">
        <f t="shared" si="56"/>
        <v>⚠ Œufs</v>
      </c>
      <c r="AZ190" s="287" t="str">
        <f t="shared" si="57"/>
        <v/>
      </c>
      <c r="BA190" s="287" t="str">
        <f t="shared" si="49"/>
        <v/>
      </c>
      <c r="BB190" s="287" t="str">
        <f t="shared" si="50"/>
        <v/>
      </c>
      <c r="BC190" s="287" t="str">
        <f t="shared" si="58"/>
        <v/>
      </c>
      <c r="BD190" s="287" t="str">
        <f t="shared" si="51"/>
        <v/>
      </c>
      <c r="BE190" s="287" t="str">
        <f t="shared" si="59"/>
        <v>oeuf</v>
      </c>
      <c r="BF190" s="287" t="str">
        <f t="shared" si="52"/>
        <v>oeuf</v>
      </c>
      <c r="BG190" s="287" t="str">
        <f t="shared" si="53"/>
        <v>oeuf</v>
      </c>
      <c r="BH190" s="293" t="s">
        <v>358</v>
      </c>
      <c r="BI190" s="285" t="str">
        <f t="shared" si="54"/>
        <v>oeuf</v>
      </c>
      <c r="BJ190" s="284" t="s">
        <v>291</v>
      </c>
      <c r="BK190" s="292" t="s">
        <v>351</v>
      </c>
      <c r="BL190" s="299" t="s">
        <v>350</v>
      </c>
      <c r="BT190" s="35"/>
      <c r="BU190" s="35"/>
      <c r="BV190" s="35"/>
      <c r="BW190" s="35"/>
      <c r="BX190" s="35"/>
      <c r="BY190" s="3">
        <v>1</v>
      </c>
    </row>
    <row r="191" spans="10:77" ht="21" customHeight="1">
      <c r="J191" s="910"/>
      <c r="K191" s="94" t="str">
        <f>TRIM(SUBSTITUTE(SUBSTITUTE(SUBSTITUTE(SUBSTITUTE(SUBSTITUTE(SUBSTITUTE(SUBSTITUTE(SUBSTITUTE(SUBSTITUTE(SUBSTITUTE(K188,","," "),";"," "),":"," "),"!"," "),"?"," "),"…"," "),"»"," "),"«"," "),"/"," "),"."," "))</f>
        <v/>
      </c>
      <c r="L191" s="49" t="str" cm="1">
        <f t="array" ref="L191">IF(ROW()=ROW(L187),K190,INDEX(M187:M200,ROW()-ROW(L187)))</f>
        <v/>
      </c>
      <c r="M191" s="89" t="str">
        <f>IF(OR(L191="",K189="",K189&lt;=0,N191=""),"",TRIM(MID(L191,LEN(N191)+1+IF(MID(L191,LEN(N191)+1,1)=" ",1,0),99999)))</f>
        <v/>
      </c>
      <c r="N191" s="49" t="str">
        <f>IF(OR(O191="",O191=0,O191="0"),"",IF(LEN(O191)&lt;=K189,O191,IF(LEN(SUBSTITUTE(P191," ",""))=K189+1,LEFT(O191,K189),LEFT(O191,FIND("§",SUBSTITUTE(P191," ","§",LEN(P191)-LEN(SUBSTITUTE(P191," ",""))))-1))))</f>
        <v/>
      </c>
      <c r="O191" s="49" t="str">
        <f t="shared" si="60"/>
        <v/>
      </c>
      <c r="P191" s="49" t="str">
        <f>IF(OR(O191="",O191=0,O191="0"),"",LEFT(O191,K189+1))</f>
        <v/>
      </c>
      <c r="Q191" s="49"/>
      <c r="R191" s="107"/>
      <c r="S191" s="90" t="str">
        <f>IF(LEN(TRIM(T191))&gt;0,MAX(S46:S190)+1,"")</f>
        <v/>
      </c>
      <c r="T191" s="234"/>
      <c r="U191" s="107"/>
      <c r="V191" s="107"/>
      <c r="X191" s="224"/>
      <c r="Y191" s="281"/>
      <c r="Z191" s="282"/>
      <c r="AA191" s="281"/>
      <c r="AB191" s="280"/>
      <c r="AC191" s="279"/>
      <c r="AD191" s="278"/>
      <c r="AE191" s="277"/>
      <c r="AF191" s="276"/>
      <c r="AG191" s="275"/>
      <c r="AH191" s="274"/>
      <c r="AI191" s="273"/>
      <c r="AJ191" s="272"/>
      <c r="AK191" s="271"/>
      <c r="AL191" s="270"/>
      <c r="AM191" s="269"/>
      <c r="AN191" s="268"/>
      <c r="AO191" s="267"/>
      <c r="AP191" s="266"/>
      <c r="AQ191" s="265"/>
      <c r="AS191" s="2"/>
      <c r="AT191" s="294">
        <v>163</v>
      </c>
      <c r="AU191" s="290"/>
      <c r="AV191" s="289" t="str">
        <f t="shared" si="48"/>
        <v/>
      </c>
      <c r="AW191" s="288" t="str" cm="1">
        <f t="array" ref="AW191">IF(BD191="","",IFERROR(_xlfn.TEXTJOIN(" • ",TRUE,_xlfn.UNIQUE(_xlfn._xlws.FILTER("⚠ "&amp;BK29:BK489,(BI29:BI489&lt;&gt;"")*ISNUMBER(SEARCH(" "&amp;BI29:BI489&amp;" "," "&amp;BD191&amp;" "))))),""))</f>
        <v/>
      </c>
      <c r="AX191" s="287" t="str">
        <f t="shared" si="55"/>
        <v>oeufs</v>
      </c>
      <c r="AY191" s="287" t="str">
        <f t="shared" si="56"/>
        <v>⚠ Œufs</v>
      </c>
      <c r="AZ191" s="287" t="str">
        <f t="shared" si="57"/>
        <v/>
      </c>
      <c r="BA191" s="287" t="str">
        <f t="shared" si="49"/>
        <v/>
      </c>
      <c r="BB191" s="287" t="str">
        <f t="shared" si="50"/>
        <v/>
      </c>
      <c r="BC191" s="287" t="str">
        <f t="shared" si="58"/>
        <v/>
      </c>
      <c r="BD191" s="287" t="str">
        <f t="shared" si="51"/>
        <v/>
      </c>
      <c r="BE191" s="287" t="str">
        <f t="shared" si="59"/>
        <v>oeufs</v>
      </c>
      <c r="BF191" s="287" t="str">
        <f t="shared" si="52"/>
        <v>oeufs</v>
      </c>
      <c r="BG191" s="287" t="str">
        <f t="shared" si="53"/>
        <v>oeufs</v>
      </c>
      <c r="BH191" s="293" t="s">
        <v>357</v>
      </c>
      <c r="BI191" s="285" t="str">
        <f t="shared" si="54"/>
        <v>oeufs</v>
      </c>
      <c r="BJ191" s="284" t="s">
        <v>291</v>
      </c>
      <c r="BK191" s="292" t="s">
        <v>351</v>
      </c>
      <c r="BL191" s="299" t="s">
        <v>350</v>
      </c>
      <c r="BT191" s="35"/>
      <c r="BU191" s="35"/>
      <c r="BV191" s="35"/>
      <c r="BW191" s="35"/>
      <c r="BX191" s="35"/>
      <c r="BY191" s="3">
        <v>1</v>
      </c>
    </row>
    <row r="192" spans="10:77" ht="21" customHeight="1">
      <c r="J192" s="910"/>
      <c r="K192" s="49" t="str">
        <f>TRIM(SUBSTITUTE(SUBSTITUTE(SUBSTITUTE(SUBSTITUTE(SUBSTITUTE(SUBSTITUTE(SUBSTITUTE(SUBSTITUTE(K191,"("," "),")"," "),CHAR(34)," "),"-"," "),"_"," "),"&lt;"," "),"&gt;"," "),"="," "))</f>
        <v/>
      </c>
      <c r="L192" s="49" t="str" cm="1">
        <f t="array" ref="L192">IF(ROW()=ROW(L187),K190,INDEX(M187:M200,ROW()-ROW(L187)))</f>
        <v/>
      </c>
      <c r="M192" s="89" t="str">
        <f>IF(OR(L192="",K189="",K189&lt;=0,N192=""),"",TRIM(MID(L192,LEN(N192)+1+IF(MID(L192,LEN(N192)+1,1)=" ",1,0),99999)))</f>
        <v/>
      </c>
      <c r="N192" s="49" t="str">
        <f>IF(OR(O192="",O192=0,O192="0"),"",IF(LEN(O192)&lt;=K189,O192,IF(LEN(SUBSTITUTE(P192," ",""))=K189+1,LEFT(O192,K189),LEFT(O192,FIND("§",SUBSTITUTE(P192," ","§",LEN(P192)-LEN(SUBSTITUTE(P192," ",""))))-1))))</f>
        <v/>
      </c>
      <c r="O192" s="49" t="str">
        <f t="shared" si="60"/>
        <v/>
      </c>
      <c r="P192" s="49" t="str">
        <f>IF(OR(O192="",O192=0,O192="0"),"",LEFT(O192,K189+1))</f>
        <v/>
      </c>
      <c r="Q192" s="49"/>
      <c r="R192" s="107"/>
      <c r="S192" s="90" t="str">
        <f>IF(LEN(TRIM(T192))&gt;0,MAX(S46:S191)+1,"")</f>
        <v/>
      </c>
      <c r="T192" s="234"/>
      <c r="U192" s="107"/>
      <c r="V192" s="107"/>
      <c r="X192" s="224"/>
      <c r="Y192" s="281"/>
      <c r="Z192" s="282"/>
      <c r="AA192" s="281"/>
      <c r="AB192" s="280"/>
      <c r="AC192" s="279"/>
      <c r="AD192" s="278"/>
      <c r="AE192" s="277"/>
      <c r="AF192" s="276"/>
      <c r="AG192" s="275"/>
      <c r="AH192" s="274"/>
      <c r="AI192" s="273"/>
      <c r="AJ192" s="272"/>
      <c r="AK192" s="271"/>
      <c r="AL192" s="270"/>
      <c r="AM192" s="269"/>
      <c r="AN192" s="268"/>
      <c r="AO192" s="267"/>
      <c r="AP192" s="266"/>
      <c r="AQ192" s="265"/>
      <c r="AS192" s="2"/>
      <c r="AT192" s="294">
        <v>164</v>
      </c>
      <c r="AU192" s="290"/>
      <c r="AV192" s="289" t="str">
        <f t="shared" si="48"/>
        <v/>
      </c>
      <c r="AW192" s="288" t="str" cm="1">
        <f t="array" ref="AW192">IF(BD192="","",IFERROR(_xlfn.TEXTJOIN(" • ",TRUE,_xlfn.UNIQUE(_xlfn._xlws.FILTER("⚠ "&amp;BK29:BK489,(BI29:BI489&lt;&gt;"")*ISNUMBER(SEARCH(" "&amp;BI29:BI489&amp;" "," "&amp;BD192&amp;" "))))),""))</f>
        <v/>
      </c>
      <c r="AX192" s="287" t="str">
        <f t="shared" si="55"/>
        <v>oeufs</v>
      </c>
      <c r="AY192" s="287" t="str">
        <f t="shared" si="56"/>
        <v>⚠ Œufs</v>
      </c>
      <c r="AZ192" s="287" t="str">
        <f t="shared" si="57"/>
        <v/>
      </c>
      <c r="BA192" s="287" t="str">
        <f t="shared" si="49"/>
        <v/>
      </c>
      <c r="BB192" s="287" t="str">
        <f t="shared" si="50"/>
        <v/>
      </c>
      <c r="BC192" s="287" t="str">
        <f t="shared" si="58"/>
        <v/>
      </c>
      <c r="BD192" s="287" t="str">
        <f t="shared" si="51"/>
        <v/>
      </c>
      <c r="BE192" s="287" t="str">
        <f t="shared" si="59"/>
        <v>oeufs</v>
      </c>
      <c r="BF192" s="287" t="str">
        <f t="shared" si="52"/>
        <v>oeufs</v>
      </c>
      <c r="BG192" s="287" t="str">
        <f t="shared" si="53"/>
        <v>oeufs</v>
      </c>
      <c r="BH192" s="293" t="s">
        <v>356</v>
      </c>
      <c r="BI192" s="285" t="str">
        <f t="shared" si="54"/>
        <v>œufs</v>
      </c>
      <c r="BJ192" s="284" t="s">
        <v>291</v>
      </c>
      <c r="BK192" s="292" t="s">
        <v>351</v>
      </c>
      <c r="BL192" s="299" t="s">
        <v>350</v>
      </c>
      <c r="BT192" s="35"/>
      <c r="BU192" s="35"/>
      <c r="BV192" s="35"/>
      <c r="BW192" s="35"/>
      <c r="BX192" s="35"/>
      <c r="BY192" s="3">
        <v>1</v>
      </c>
    </row>
    <row r="193" spans="10:77" ht="21" customHeight="1">
      <c r="J193" s="910"/>
      <c r="K193" s="55" t="str">
        <f>TRIM(SUBSTITUTE(SUBSTITUTE(SUBSTITUTE(SUBSTITUTE(K192,"►"," "),"▼"," "),"▲"," "),"◄"," "))</f>
        <v/>
      </c>
      <c r="L193" s="49" t="str" cm="1">
        <f t="array" ref="L193">IF(ROW()=ROW(L187),K190,INDEX(M187:M200,ROW()-ROW(L187)))</f>
        <v/>
      </c>
      <c r="M193" s="89" t="str">
        <f>IF(OR(L193="",K189="",K189&lt;=0,N193=""),"",TRIM(MID(L193,LEN(N193)+1+IF(MID(L193,LEN(N193)+1,1)=" ",1,0),99999)))</f>
        <v/>
      </c>
      <c r="N193" s="49" t="str">
        <f>IF(OR(O193="",O193=0,O193="0"),"",IF(LEN(O193)&lt;=K189,O193,IF(LEN(SUBSTITUTE(P193," ",""))=K189+1,LEFT(O193,K189),LEFT(O193,FIND("§",SUBSTITUTE(P193," ","§",LEN(P193)-LEN(SUBSTITUTE(P193," ",""))))-1))))</f>
        <v/>
      </c>
      <c r="O193" s="49" t="str">
        <f t="shared" si="60"/>
        <v/>
      </c>
      <c r="P193" s="49" t="str">
        <f>IF(OR(O193="",O193=0,O193="0"),"",LEFT(O193,K189+1))</f>
        <v/>
      </c>
      <c r="Q193" s="49"/>
      <c r="R193" s="107"/>
      <c r="S193" s="90" t="str">
        <f>IF(LEN(TRIM(T193))&gt;0,MAX(S46:S192)+1,"")</f>
        <v/>
      </c>
      <c r="T193" s="234"/>
      <c r="U193" s="107"/>
      <c r="V193" s="107"/>
      <c r="X193" s="224"/>
      <c r="Y193" s="281"/>
      <c r="Z193" s="282"/>
      <c r="AA193" s="281"/>
      <c r="AB193" s="280"/>
      <c r="AC193" s="279"/>
      <c r="AD193" s="278"/>
      <c r="AE193" s="277"/>
      <c r="AF193" s="276"/>
      <c r="AG193" s="275"/>
      <c r="AH193" s="274"/>
      <c r="AI193" s="273"/>
      <c r="AJ193" s="272"/>
      <c r="AK193" s="271"/>
      <c r="AL193" s="270"/>
      <c r="AM193" s="269"/>
      <c r="AN193" s="268"/>
      <c r="AO193" s="267"/>
      <c r="AP193" s="266"/>
      <c r="AQ193" s="265"/>
      <c r="AS193" s="2"/>
      <c r="AT193" s="294">
        <v>165</v>
      </c>
      <c r="AU193" s="290"/>
      <c r="AV193" s="289" t="str">
        <f t="shared" si="48"/>
        <v/>
      </c>
      <c r="AW193" s="288" t="str" cm="1">
        <f t="array" ref="AW193">IF(BD193="","",IFERROR(_xlfn.TEXTJOIN(" • ",TRUE,_xlfn.UNIQUE(_xlfn._xlws.FILTER("⚠ "&amp;BK29:BK489,(BI29:BI489&lt;&gt;"")*ISNUMBER(SEARCH(" "&amp;BI29:BI489&amp;" "," "&amp;BD193&amp;" "))))),""))</f>
        <v/>
      </c>
      <c r="AX193" s="287" t="str">
        <f t="shared" si="55"/>
        <v>oeufs entiers</v>
      </c>
      <c r="AY193" s="287" t="str">
        <f t="shared" si="56"/>
        <v>⚠ Œufs</v>
      </c>
      <c r="AZ193" s="287" t="str">
        <f t="shared" si="57"/>
        <v/>
      </c>
      <c r="BA193" s="287" t="str">
        <f t="shared" si="49"/>
        <v/>
      </c>
      <c r="BB193" s="287" t="str">
        <f t="shared" si="50"/>
        <v/>
      </c>
      <c r="BC193" s="287" t="str">
        <f t="shared" si="58"/>
        <v/>
      </c>
      <c r="BD193" s="287" t="str">
        <f t="shared" si="51"/>
        <v/>
      </c>
      <c r="BE193" s="287" t="str">
        <f t="shared" si="59"/>
        <v>oeufs entiers</v>
      </c>
      <c r="BF193" s="287" t="str">
        <f t="shared" si="52"/>
        <v>oeufs entiers</v>
      </c>
      <c r="BG193" s="287" t="str">
        <f t="shared" si="53"/>
        <v>oeufs entiers</v>
      </c>
      <c r="BH193" s="293" t="s">
        <v>355</v>
      </c>
      <c r="BI193" s="285" t="str">
        <f t="shared" si="54"/>
        <v>œufs entiers</v>
      </c>
      <c r="BJ193" s="284" t="s">
        <v>291</v>
      </c>
      <c r="BK193" s="292" t="s">
        <v>351</v>
      </c>
      <c r="BL193" s="299" t="s">
        <v>350</v>
      </c>
      <c r="BT193" s="35"/>
      <c r="BU193" s="35"/>
      <c r="BV193" s="35"/>
      <c r="BW193" s="35"/>
      <c r="BX193" s="35"/>
      <c r="BY193" s="3">
        <v>1</v>
      </c>
    </row>
    <row r="194" spans="10:77" ht="21" customHeight="1">
      <c r="J194" s="910"/>
      <c r="K194" s="55" t="str">
        <f>TRIM(SUBSTITUTE(SUBSTITUTE(K193,"“"," "),"”"," "))</f>
        <v/>
      </c>
      <c r="L194" s="49" t="str" cm="1">
        <f t="array" ref="L194">IF(ROW()=ROW(L187),K190,INDEX(M187:M200,ROW()-ROW(L187)))</f>
        <v/>
      </c>
      <c r="M194" s="89" t="str">
        <f>IF(OR(L194="",K189="",K189&lt;=0,N194=""),"",TRIM(MID(L194,LEN(N194)+1+IF(MID(L194,LEN(N194)+1,1)=" ",1,0),99999)))</f>
        <v/>
      </c>
      <c r="N194" s="49" t="str">
        <f>IF(OR(O194="",O194=0,O194="0"),"",IF(LEN(O194)&lt;=K189,O194,IF(LEN(SUBSTITUTE(P194," ",""))=K189+1,LEFT(O194,K189),LEFT(O194,FIND("§",SUBSTITUTE(P194," ","§",LEN(P194)-LEN(SUBSTITUTE(P194," ",""))))-1))))</f>
        <v/>
      </c>
      <c r="O194" s="49" t="str">
        <f t="shared" si="60"/>
        <v/>
      </c>
      <c r="P194" s="49" t="str">
        <f>IF(OR(O194="",O194=0,O194="0"),"",LEFT(O194,K189+1))</f>
        <v/>
      </c>
      <c r="Q194" s="49"/>
      <c r="R194" s="107"/>
      <c r="S194" s="90" t="str">
        <f>IF(LEN(TRIM(T194))&gt;0,MAX(S46:S193)+1,"")</f>
        <v/>
      </c>
      <c r="T194" s="234"/>
      <c r="U194" s="107"/>
      <c r="V194" s="107"/>
      <c r="X194" s="224"/>
      <c r="Y194" s="281"/>
      <c r="Z194" s="282"/>
      <c r="AA194" s="281"/>
      <c r="AB194" s="280"/>
      <c r="AC194" s="279"/>
      <c r="AD194" s="278"/>
      <c r="AE194" s="277"/>
      <c r="AF194" s="276"/>
      <c r="AG194" s="275"/>
      <c r="AH194" s="274"/>
      <c r="AI194" s="273"/>
      <c r="AJ194" s="272"/>
      <c r="AK194" s="271"/>
      <c r="AL194" s="270"/>
      <c r="AM194" s="269"/>
      <c r="AN194" s="268"/>
      <c r="AO194" s="267"/>
      <c r="AP194" s="266"/>
      <c r="AQ194" s="265"/>
      <c r="AS194" s="2"/>
      <c r="AT194" s="294">
        <v>166</v>
      </c>
      <c r="AU194" s="290"/>
      <c r="AV194" s="289" t="str">
        <f t="shared" si="48"/>
        <v/>
      </c>
      <c r="AW194" s="288" t="str" cm="1">
        <f t="array" ref="AW194">IF(BD194="","",IFERROR(_xlfn.TEXTJOIN(" • ",TRUE,_xlfn.UNIQUE(_xlfn._xlws.FILTER("⚠ "&amp;BK29:BK489,(BI29:BI489&lt;&gt;"")*ISNUMBER(SEARCH(" "&amp;BI29:BI489&amp;" "," "&amp;BD194&amp;" "))))),""))</f>
        <v/>
      </c>
      <c r="AX194" s="287" t="str">
        <f t="shared" si="55"/>
        <v>omelette</v>
      </c>
      <c r="AY194" s="287" t="str">
        <f t="shared" si="56"/>
        <v>⚠ Œufs</v>
      </c>
      <c r="AZ194" s="287" t="str">
        <f t="shared" si="57"/>
        <v/>
      </c>
      <c r="BA194" s="287" t="str">
        <f t="shared" si="49"/>
        <v/>
      </c>
      <c r="BB194" s="287" t="str">
        <f t="shared" si="50"/>
        <v/>
      </c>
      <c r="BC194" s="287" t="str">
        <f t="shared" si="58"/>
        <v/>
      </c>
      <c r="BD194" s="287" t="str">
        <f t="shared" si="51"/>
        <v/>
      </c>
      <c r="BE194" s="287" t="str">
        <f t="shared" si="59"/>
        <v>omelette</v>
      </c>
      <c r="BF194" s="287" t="str">
        <f t="shared" si="52"/>
        <v>omelette</v>
      </c>
      <c r="BG194" s="287" t="str">
        <f t="shared" si="53"/>
        <v>omelette</v>
      </c>
      <c r="BH194" s="293" t="s">
        <v>354</v>
      </c>
      <c r="BI194" s="285" t="str">
        <f t="shared" si="54"/>
        <v>omelette</v>
      </c>
      <c r="BJ194" s="284" t="s">
        <v>291</v>
      </c>
      <c r="BK194" s="292" t="s">
        <v>351</v>
      </c>
      <c r="BL194" s="299" t="s">
        <v>350</v>
      </c>
      <c r="BT194" s="35"/>
      <c r="BU194" s="35"/>
      <c r="BV194" s="35"/>
      <c r="BW194" s="35"/>
      <c r="BX194" s="35"/>
      <c r="BY194" s="3">
        <v>1</v>
      </c>
    </row>
    <row r="195" spans="10:77" ht="21" customHeight="1">
      <c r="J195" s="910"/>
      <c r="K195" s="55"/>
      <c r="L195" s="49" t="str" cm="1">
        <f t="array" ref="L195">IF(ROW()=ROW(L187),K190,INDEX(M187:M200,ROW()-ROW(L187)))</f>
        <v/>
      </c>
      <c r="M195" s="89" t="str">
        <f>IF(OR(L195="",K189="",K189&lt;=0,N195=""),"",TRIM(MID(L195,LEN(N195)+1+IF(MID(L195,LEN(N195)+1,1)=" ",1,0),99999)))</f>
        <v/>
      </c>
      <c r="N195" s="49" t="str">
        <f>IF(OR(O195="",O195=0,O195="0"),"",IF(LEN(O195)&lt;=K189,O195,IF(LEN(SUBSTITUTE(P195," ",""))=K189+1,LEFT(O195,K189),LEFT(O195,FIND("§",SUBSTITUTE(P195," ","§",LEN(P195)-LEN(SUBSTITUTE(P195," ",""))))-1))))</f>
        <v/>
      </c>
      <c r="O195" s="49" t="str">
        <f t="shared" si="60"/>
        <v/>
      </c>
      <c r="P195" s="49" t="str">
        <f>IF(OR(O195="",O195=0,O195="0"),"",LEFT(O195,K189+1))</f>
        <v/>
      </c>
      <c r="Q195" s="49"/>
      <c r="R195" s="107"/>
      <c r="S195" s="90" t="str">
        <f>IF(LEN(TRIM(T195))&gt;0,MAX(S46:S194)+1,"")</f>
        <v/>
      </c>
      <c r="T195" s="234"/>
      <c r="U195" s="107"/>
      <c r="V195" s="107"/>
      <c r="X195" s="224"/>
      <c r="Y195" s="281"/>
      <c r="Z195" s="282"/>
      <c r="AA195" s="281"/>
      <c r="AB195" s="280"/>
      <c r="AC195" s="279"/>
      <c r="AD195" s="278"/>
      <c r="AE195" s="277"/>
      <c r="AF195" s="276"/>
      <c r="AG195" s="275"/>
      <c r="AH195" s="274"/>
      <c r="AI195" s="273"/>
      <c r="AJ195" s="272"/>
      <c r="AK195" s="271"/>
      <c r="AL195" s="270"/>
      <c r="AM195" s="269"/>
      <c r="AN195" s="268"/>
      <c r="AO195" s="267"/>
      <c r="AP195" s="266"/>
      <c r="AQ195" s="265"/>
      <c r="AS195" s="2"/>
      <c r="AT195" s="294">
        <v>167</v>
      </c>
      <c r="AU195" s="290"/>
      <c r="AV195" s="289" t="str">
        <f t="shared" si="48"/>
        <v/>
      </c>
      <c r="AW195" s="288" t="str" cm="1">
        <f t="array" ref="AW195">IF(BD195="","",IFERROR(_xlfn.TEXTJOIN(" • ",TRUE,_xlfn.UNIQUE(_xlfn._xlws.FILTER("⚠ "&amp;BK29:BK489,(BI29:BI489&lt;&gt;"")*ISNUMBER(SEARCH(" "&amp;BI29:BI489&amp;" "," "&amp;BD195&amp;" "))))),""))</f>
        <v/>
      </c>
      <c r="AX195" s="287" t="str">
        <f t="shared" si="55"/>
        <v>ovalbumine</v>
      </c>
      <c r="AY195" s="287" t="str">
        <f t="shared" si="56"/>
        <v>⚠ Œufs</v>
      </c>
      <c r="AZ195" s="287" t="str">
        <f t="shared" si="57"/>
        <v/>
      </c>
      <c r="BA195" s="287" t="str">
        <f t="shared" si="49"/>
        <v/>
      </c>
      <c r="BB195" s="287" t="str">
        <f t="shared" si="50"/>
        <v/>
      </c>
      <c r="BC195" s="287" t="str">
        <f t="shared" si="58"/>
        <v/>
      </c>
      <c r="BD195" s="287" t="str">
        <f t="shared" si="51"/>
        <v/>
      </c>
      <c r="BE195" s="287" t="str">
        <f t="shared" si="59"/>
        <v>ovalbumine</v>
      </c>
      <c r="BF195" s="287" t="str">
        <f t="shared" si="52"/>
        <v>ovalbumine</v>
      </c>
      <c r="BG195" s="287" t="str">
        <f t="shared" si="53"/>
        <v>ovalbumine</v>
      </c>
      <c r="BH195" s="293" t="s">
        <v>353</v>
      </c>
      <c r="BI195" s="285" t="str">
        <f t="shared" si="54"/>
        <v>ovalbumine</v>
      </c>
      <c r="BJ195" s="284" t="s">
        <v>291</v>
      </c>
      <c r="BK195" s="292" t="s">
        <v>351</v>
      </c>
      <c r="BL195" s="299" t="s">
        <v>350</v>
      </c>
      <c r="BT195" s="35"/>
      <c r="BU195" s="35"/>
      <c r="BV195" s="35"/>
      <c r="BW195" s="35"/>
      <c r="BX195" s="35"/>
      <c r="BY195" s="3">
        <v>1</v>
      </c>
    </row>
    <row r="196" spans="10:77" ht="21" customHeight="1">
      <c r="J196" s="910"/>
      <c r="K196" s="55"/>
      <c r="L196" s="49" t="str" cm="1">
        <f t="array" ref="L196">IF(ROW()=ROW(L187),K190,INDEX(M187:M200,ROW()-ROW(L187)))</f>
        <v/>
      </c>
      <c r="M196" s="89" t="str">
        <f>IF(OR(L196="",K189="",K189&lt;=0,N196=""),"",TRIM(MID(L196,LEN(N196)+1+IF(MID(L196,LEN(N196)+1,1)=" ",1,0),99999)))</f>
        <v/>
      </c>
      <c r="N196" s="49" t="str">
        <f>IF(OR(O196="",O196=0,O196="0"),"",IF(LEN(O196)&lt;=K189,O196,IF(LEN(SUBSTITUTE(P196," ",""))=K189+1,LEFT(O196,K189),LEFT(O196,FIND("§",SUBSTITUTE(P196," ","§",LEN(P196)-LEN(SUBSTITUTE(P196," ",""))))-1))))</f>
        <v/>
      </c>
      <c r="O196" s="49" t="str">
        <f t="shared" si="60"/>
        <v/>
      </c>
      <c r="P196" s="49" t="str">
        <f>IF(OR(O196="",O196=0,O196="0"),"",LEFT(O196,K189+1))</f>
        <v/>
      </c>
      <c r="Q196" s="49"/>
      <c r="R196" s="107"/>
      <c r="S196" s="90" t="str">
        <f>IF(LEN(TRIM(T196))&gt;0,MAX(S46:S195)+1,"")</f>
        <v/>
      </c>
      <c r="T196" s="234"/>
      <c r="U196" s="107"/>
      <c r="V196" s="107"/>
      <c r="X196" s="224"/>
      <c r="Y196" s="281"/>
      <c r="Z196" s="282"/>
      <c r="AA196" s="281"/>
      <c r="AB196" s="280"/>
      <c r="AC196" s="279"/>
      <c r="AD196" s="278"/>
      <c r="AE196" s="277"/>
      <c r="AF196" s="276"/>
      <c r="AG196" s="275"/>
      <c r="AH196" s="274"/>
      <c r="AI196" s="273"/>
      <c r="AJ196" s="272"/>
      <c r="AK196" s="271"/>
      <c r="AL196" s="270"/>
      <c r="AM196" s="269"/>
      <c r="AN196" s="268"/>
      <c r="AO196" s="267"/>
      <c r="AP196" s="266"/>
      <c r="AQ196" s="265"/>
      <c r="AS196" s="2"/>
      <c r="AT196" s="294">
        <v>168</v>
      </c>
      <c r="AU196" s="290"/>
      <c r="AV196" s="289" t="str">
        <f t="shared" si="48"/>
        <v/>
      </c>
      <c r="AW196" s="288" t="str" cm="1">
        <f t="array" ref="AW196">IF(BD196="","",IFERROR(_xlfn.TEXTJOIN(" • ",TRUE,_xlfn.UNIQUE(_xlfn._xlws.FILTER("⚠ "&amp;BK29:BK489,(BI29:BI489&lt;&gt;"")*ISNUMBER(SEARCH(" "&amp;BI29:BI489&amp;" "," "&amp;BD196&amp;" "))))),""))</f>
        <v/>
      </c>
      <c r="AX196" s="287" t="str">
        <f t="shared" si="55"/>
        <v>ovoproduit</v>
      </c>
      <c r="AY196" s="287" t="str">
        <f t="shared" si="56"/>
        <v>⚠ Œufs</v>
      </c>
      <c r="AZ196" s="287" t="str">
        <f t="shared" si="57"/>
        <v/>
      </c>
      <c r="BA196" s="287" t="str">
        <f t="shared" si="49"/>
        <v/>
      </c>
      <c r="BB196" s="287" t="str">
        <f t="shared" si="50"/>
        <v/>
      </c>
      <c r="BC196" s="287" t="str">
        <f t="shared" si="58"/>
        <v/>
      </c>
      <c r="BD196" s="287" t="str">
        <f t="shared" si="51"/>
        <v/>
      </c>
      <c r="BE196" s="287" t="str">
        <f t="shared" si="59"/>
        <v>ovoproduit</v>
      </c>
      <c r="BF196" s="287" t="str">
        <f t="shared" si="52"/>
        <v>ovoproduit</v>
      </c>
      <c r="BG196" s="287" t="str">
        <f t="shared" si="53"/>
        <v>ovoproduit</v>
      </c>
      <c r="BH196" s="293" t="s">
        <v>352</v>
      </c>
      <c r="BI196" s="285" t="str">
        <f t="shared" si="54"/>
        <v>ovoproduit</v>
      </c>
      <c r="BJ196" s="284" t="s">
        <v>291</v>
      </c>
      <c r="BK196" s="292" t="s">
        <v>351</v>
      </c>
      <c r="BL196" s="299" t="s">
        <v>350</v>
      </c>
      <c r="BT196" s="35"/>
      <c r="BU196" s="35"/>
      <c r="BV196" s="35"/>
      <c r="BW196" s="35"/>
      <c r="BX196" s="35"/>
      <c r="BY196" s="3">
        <v>1</v>
      </c>
    </row>
    <row r="197" spans="10:77" ht="21" customHeight="1">
      <c r="J197" s="910"/>
      <c r="K197" s="55"/>
      <c r="L197" s="49" t="str" cm="1">
        <f t="array" ref="L197">IF(ROW()=ROW(L187),K190,INDEX(M187:M200,ROW()-ROW(L187)))</f>
        <v/>
      </c>
      <c r="M197" s="89" t="str">
        <f>IF(OR(L197="",K189="",K189&lt;=0,N197=""),"",TRIM(MID(L197,LEN(N197)+1+IF(MID(L197,LEN(N197)+1,1)=" ",1,0),99999)))</f>
        <v/>
      </c>
      <c r="N197" s="49" t="str">
        <f>IF(OR(O197="",O197=0,O197="0"),"",IF(LEN(O197)&lt;=K189,O197,IF(LEN(SUBSTITUTE(P197," ",""))=K189+1,LEFT(O197,K189),LEFT(O197,FIND("§",SUBSTITUTE(P197," ","§",LEN(P197)-LEN(SUBSTITUTE(P197," ",""))))-1))))</f>
        <v/>
      </c>
      <c r="O197" s="49" t="str">
        <f t="shared" si="60"/>
        <v/>
      </c>
      <c r="P197" s="49" t="str">
        <f>IF(OR(O197="",O197=0,O197="0"),"",LEFT(O197,K189+1))</f>
        <v/>
      </c>
      <c r="Q197" s="49"/>
      <c r="R197" s="107"/>
      <c r="S197" s="90" t="str">
        <f>IF(LEN(TRIM(T197))&gt;0,MAX(S46:S196)+1,"")</f>
        <v/>
      </c>
      <c r="T197" s="234"/>
      <c r="U197" s="107"/>
      <c r="V197" s="107"/>
      <c r="X197" s="224"/>
      <c r="Y197" s="281"/>
      <c r="Z197" s="282"/>
      <c r="AA197" s="281"/>
      <c r="AB197" s="280"/>
      <c r="AC197" s="279"/>
      <c r="AD197" s="278"/>
      <c r="AE197" s="277"/>
      <c r="AF197" s="276"/>
      <c r="AG197" s="275"/>
      <c r="AH197" s="274"/>
      <c r="AI197" s="273"/>
      <c r="AJ197" s="272"/>
      <c r="AK197" s="271"/>
      <c r="AL197" s="270"/>
      <c r="AM197" s="269"/>
      <c r="AN197" s="268"/>
      <c r="AO197" s="267"/>
      <c r="AP197" s="266"/>
      <c r="AQ197" s="265"/>
      <c r="AS197" s="2"/>
      <c r="AT197" s="294">
        <v>169</v>
      </c>
      <c r="AU197" s="290"/>
      <c r="AV197" s="289" t="str">
        <f t="shared" si="48"/>
        <v/>
      </c>
      <c r="AW197" s="288" t="str" cm="1">
        <f t="array" ref="AW197">IF(BD197="","",IFERROR(_xlfn.TEXTJOIN(" • ",TRUE,_xlfn.UNIQUE(_xlfn._xlws.FILTER("⚠ "&amp;BK29:BK489,(BI29:BI489&lt;&gt;"")*ISNUMBER(SEARCH(" "&amp;BI29:BI489&amp;" "," "&amp;BD197&amp;" "))))),""))</f>
        <v/>
      </c>
      <c r="AX197" s="287" t="str">
        <f t="shared" si="55"/>
        <v>anchois</v>
      </c>
      <c r="AY197" s="287" t="str">
        <f t="shared" si="56"/>
        <v>⚠ Poissons</v>
      </c>
      <c r="AZ197" s="287" t="str">
        <f t="shared" si="57"/>
        <v/>
      </c>
      <c r="BA197" s="287" t="str">
        <f t="shared" si="49"/>
        <v/>
      </c>
      <c r="BB197" s="287" t="str">
        <f t="shared" si="50"/>
        <v/>
      </c>
      <c r="BC197" s="287" t="str">
        <f t="shared" si="58"/>
        <v/>
      </c>
      <c r="BD197" s="287" t="str">
        <f t="shared" si="51"/>
        <v/>
      </c>
      <c r="BE197" s="287" t="str">
        <f t="shared" si="59"/>
        <v>anchois</v>
      </c>
      <c r="BF197" s="287" t="str">
        <f t="shared" si="52"/>
        <v>anchois</v>
      </c>
      <c r="BG197" s="287" t="str">
        <f t="shared" si="53"/>
        <v>anchois</v>
      </c>
      <c r="BH197" s="293" t="s">
        <v>349</v>
      </c>
      <c r="BI197" s="285" t="str">
        <f t="shared" si="54"/>
        <v>anchois</v>
      </c>
      <c r="BJ197" s="284" t="s">
        <v>291</v>
      </c>
      <c r="BK197" s="292" t="s">
        <v>329</v>
      </c>
      <c r="BL197" s="298" t="s">
        <v>328</v>
      </c>
      <c r="BT197" s="35"/>
      <c r="BU197" s="35"/>
      <c r="BV197" s="35"/>
      <c r="BW197" s="35"/>
      <c r="BX197" s="35"/>
      <c r="BY197" s="3">
        <v>1</v>
      </c>
    </row>
    <row r="198" spans="10:77" ht="21" customHeight="1">
      <c r="J198" s="910"/>
      <c r="K198" s="55"/>
      <c r="L198" s="49" t="str" cm="1">
        <f t="array" ref="L198">IF(ROW()=ROW(L187),K190,INDEX(M187:M200,ROW()-ROW(L187)))</f>
        <v/>
      </c>
      <c r="M198" s="89" t="str">
        <f>IF(OR(L198="",K189="",K189&lt;=0,N198=""),"",TRIM(MID(L198,LEN(N198)+1+IF(MID(L198,LEN(N198)+1,1)=" ",1,0),99999)))</f>
        <v/>
      </c>
      <c r="N198" s="49" t="str">
        <f>IF(OR(O198="",O198=0,O198="0"),"",IF(LEN(O198)&lt;=K189,O198,IF(LEN(SUBSTITUTE(P198," ",""))=K189+1,LEFT(O198,K189),LEFT(O198,FIND("§",SUBSTITUTE(P198," ","§",LEN(P198)-LEN(SUBSTITUTE(P198," ",""))))-1))))</f>
        <v/>
      </c>
      <c r="O198" s="49" t="str">
        <f t="shared" si="60"/>
        <v/>
      </c>
      <c r="P198" s="49" t="str">
        <f>IF(OR(O198="",O198=0,O198="0"),"",LEFT(O198,K189+1))</f>
        <v/>
      </c>
      <c r="Q198" s="49"/>
      <c r="R198" s="107"/>
      <c r="S198" s="90" t="str">
        <f>IF(LEN(TRIM(T198))&gt;0,MAX(S46:S197)+1,"")</f>
        <v/>
      </c>
      <c r="T198" s="234"/>
      <c r="U198" s="107"/>
      <c r="V198" s="107"/>
      <c r="X198" s="224"/>
      <c r="Y198" s="281"/>
      <c r="Z198" s="282"/>
      <c r="AA198" s="281"/>
      <c r="AB198" s="280"/>
      <c r="AC198" s="279"/>
      <c r="AD198" s="278"/>
      <c r="AE198" s="277"/>
      <c r="AF198" s="276"/>
      <c r="AG198" s="275"/>
      <c r="AH198" s="274"/>
      <c r="AI198" s="273"/>
      <c r="AJ198" s="272"/>
      <c r="AK198" s="271"/>
      <c r="AL198" s="270"/>
      <c r="AM198" s="269"/>
      <c r="AN198" s="268"/>
      <c r="AO198" s="267"/>
      <c r="AP198" s="266"/>
      <c r="AQ198" s="265"/>
      <c r="AS198" s="2"/>
      <c r="AT198" s="294">
        <v>170</v>
      </c>
      <c r="AU198" s="290"/>
      <c r="AV198" s="289" t="str">
        <f t="shared" si="48"/>
        <v/>
      </c>
      <c r="AW198" s="288" t="str" cm="1">
        <f t="array" ref="AW198">IF(BD198="","",IFERROR(_xlfn.TEXTJOIN(" • ",TRUE,_xlfn.UNIQUE(_xlfn._xlws.FILTER("⚠ "&amp;BK29:BK489,(BI29:BI489&lt;&gt;"")*ISNUMBER(SEARCH(" "&amp;BI29:BI489&amp;" "," "&amp;BD198&amp;" "))))),""))</f>
        <v/>
      </c>
      <c r="AX198" s="287" t="str">
        <f t="shared" si="55"/>
        <v>anchovy</v>
      </c>
      <c r="AY198" s="287" t="str">
        <f t="shared" si="56"/>
        <v>⚠ Poissons</v>
      </c>
      <c r="AZ198" s="287" t="str">
        <f t="shared" si="57"/>
        <v/>
      </c>
      <c r="BA198" s="287" t="str">
        <f t="shared" si="49"/>
        <v/>
      </c>
      <c r="BB198" s="287" t="str">
        <f t="shared" si="50"/>
        <v/>
      </c>
      <c r="BC198" s="287" t="str">
        <f t="shared" si="58"/>
        <v/>
      </c>
      <c r="BD198" s="287" t="str">
        <f t="shared" si="51"/>
        <v/>
      </c>
      <c r="BE198" s="287" t="str">
        <f t="shared" si="59"/>
        <v>anchovy</v>
      </c>
      <c r="BF198" s="287" t="str">
        <f t="shared" si="52"/>
        <v>anchovy</v>
      </c>
      <c r="BG198" s="287" t="str">
        <f t="shared" si="53"/>
        <v>anchovy</v>
      </c>
      <c r="BH198" s="293" t="s">
        <v>348</v>
      </c>
      <c r="BI198" s="285" t="str">
        <f t="shared" si="54"/>
        <v>anchovy</v>
      </c>
      <c r="BJ198" s="284" t="s">
        <v>291</v>
      </c>
      <c r="BK198" s="292" t="s">
        <v>329</v>
      </c>
      <c r="BL198" s="298" t="s">
        <v>328</v>
      </c>
      <c r="BT198" s="35"/>
      <c r="BU198" s="35"/>
      <c r="BV198" s="35"/>
      <c r="BW198" s="35"/>
      <c r="BX198" s="35"/>
      <c r="BY198" s="3">
        <v>1</v>
      </c>
    </row>
    <row r="199" spans="10:77" ht="21" customHeight="1">
      <c r="J199" s="910"/>
      <c r="K199" s="55"/>
      <c r="L199" s="49" t="str" cm="1">
        <f t="array" ref="L199">IF(ROW()=ROW(L187),K190,INDEX(M187:M200,ROW()-ROW(L187)))</f>
        <v/>
      </c>
      <c r="M199" s="89" t="str">
        <f>IF(OR(L199="",K189="",K189&lt;=0,N199=""),"",TRIM(MID(L199,LEN(N199)+1+IF(MID(L199,LEN(N199)+1,1)=" ",1,0),99999)))</f>
        <v/>
      </c>
      <c r="N199" s="49" t="str">
        <f>IF(OR(O199="",O199=0,O199="0"),"",IF(LEN(O199)&lt;=K189,O199,IF(LEN(SUBSTITUTE(P199," ",""))=K189+1,LEFT(O199,K189),LEFT(O199,FIND("§",SUBSTITUTE(P199," ","§",LEN(P199)-LEN(SUBSTITUTE(P199," ",""))))-1))))</f>
        <v/>
      </c>
      <c r="O199" s="49" t="str">
        <f t="shared" si="60"/>
        <v/>
      </c>
      <c r="P199" s="49" t="str">
        <f>IF(OR(O199="",O199=0,O199="0"),"",LEFT(O199,K189+1))</f>
        <v/>
      </c>
      <c r="Q199" s="49"/>
      <c r="R199" s="107"/>
      <c r="S199" s="90" t="str">
        <f>IF(LEN(TRIM(T199))&gt;0,MAX(S46:S198)+1,"")</f>
        <v/>
      </c>
      <c r="T199" s="234"/>
      <c r="U199" s="107"/>
      <c r="V199" s="107"/>
      <c r="X199" s="224"/>
      <c r="Y199" s="281"/>
      <c r="Z199" s="282"/>
      <c r="AA199" s="281"/>
      <c r="AB199" s="280"/>
      <c r="AC199" s="279"/>
      <c r="AD199" s="278"/>
      <c r="AE199" s="277"/>
      <c r="AF199" s="276"/>
      <c r="AG199" s="275"/>
      <c r="AH199" s="274"/>
      <c r="AI199" s="273"/>
      <c r="AJ199" s="272"/>
      <c r="AK199" s="271"/>
      <c r="AL199" s="270"/>
      <c r="AM199" s="269"/>
      <c r="AN199" s="268"/>
      <c r="AO199" s="267"/>
      <c r="AP199" s="266"/>
      <c r="AQ199" s="265"/>
      <c r="AS199" s="2"/>
      <c r="AT199" s="294">
        <v>171</v>
      </c>
      <c r="AU199" s="290"/>
      <c r="AV199" s="289" t="str">
        <f t="shared" si="48"/>
        <v/>
      </c>
      <c r="AW199" s="288" t="str" cm="1">
        <f t="array" ref="AW199">IF(BD199="","",IFERROR(_xlfn.TEXTJOIN(" • ",TRUE,_xlfn.UNIQUE(_xlfn._xlws.FILTER("⚠ "&amp;BK29:BK489,(BI29:BI489&lt;&gt;"")*ISNUMBER(SEARCH(" "&amp;BI29:BI489&amp;" "," "&amp;BD199&amp;" "))))),""))</f>
        <v/>
      </c>
      <c r="AX199" s="287" t="str">
        <f t="shared" si="55"/>
        <v>cabillaud</v>
      </c>
      <c r="AY199" s="287" t="str">
        <f t="shared" si="56"/>
        <v>⚠ Poissons</v>
      </c>
      <c r="AZ199" s="287" t="str">
        <f t="shared" si="57"/>
        <v/>
      </c>
      <c r="BA199" s="287" t="str">
        <f t="shared" si="49"/>
        <v/>
      </c>
      <c r="BB199" s="287" t="str">
        <f t="shared" si="50"/>
        <v/>
      </c>
      <c r="BC199" s="287" t="str">
        <f t="shared" si="58"/>
        <v/>
      </c>
      <c r="BD199" s="287" t="str">
        <f t="shared" si="51"/>
        <v/>
      </c>
      <c r="BE199" s="287" t="str">
        <f t="shared" si="59"/>
        <v>cabillaud</v>
      </c>
      <c r="BF199" s="287" t="str">
        <f t="shared" si="52"/>
        <v>cabillaud</v>
      </c>
      <c r="BG199" s="287" t="str">
        <f t="shared" si="53"/>
        <v>cabillaud</v>
      </c>
      <c r="BH199" s="293" t="s">
        <v>347</v>
      </c>
      <c r="BI199" s="285" t="str">
        <f t="shared" si="54"/>
        <v>cabillaud</v>
      </c>
      <c r="BJ199" s="284" t="s">
        <v>291</v>
      </c>
      <c r="BK199" s="292" t="s">
        <v>329</v>
      </c>
      <c r="BL199" s="298" t="s">
        <v>328</v>
      </c>
      <c r="BT199" s="35"/>
      <c r="BU199" s="35"/>
      <c r="BV199" s="35"/>
      <c r="BW199" s="35"/>
      <c r="BX199" s="35"/>
      <c r="BY199" s="3">
        <v>1</v>
      </c>
    </row>
    <row r="200" spans="10:77" ht="21" customHeight="1">
      <c r="J200" s="910"/>
      <c r="K200" s="55"/>
      <c r="L200" s="49" t="str" cm="1">
        <f t="array" ref="L200">IF(ROW()=ROW(L187),K190,INDEX(M187:M200,ROW()-ROW(L187)))</f>
        <v/>
      </c>
      <c r="M200" s="89" t="str">
        <f>IF(OR(L200="",K189="",K189&lt;=0,N200=""),"",TRIM(MID(L200,LEN(N200)+1+IF(MID(L200,LEN(N200)+1,1)=" ",1,0),99999)))</f>
        <v/>
      </c>
      <c r="N200" s="49" t="str">
        <f>IF(OR(O200="",O200=0,O200="0"),"",IF(LEN(O200)&lt;=K189,O200,IF(LEN(SUBSTITUTE(P200," ",""))=K189+1,LEFT(O200,K189),LEFT(O200,FIND("§",SUBSTITUTE(P200," ","§",LEN(P200)-LEN(SUBSTITUTE(P200," ",""))))-1))))</f>
        <v/>
      </c>
      <c r="O200" s="49" t="str">
        <f t="shared" si="60"/>
        <v/>
      </c>
      <c r="P200" s="49" t="str">
        <f>IF(OR(O200="",O200=0,O200="0"),"",LEFT(O200,K189+1))</f>
        <v/>
      </c>
      <c r="Q200" s="49"/>
      <c r="R200" s="107"/>
      <c r="S200" s="90" t="str">
        <f>IF(LEN(TRIM(T200))&gt;0,MAX(S46:S199)+1,"")</f>
        <v/>
      </c>
      <c r="T200" s="234"/>
      <c r="U200" s="107"/>
      <c r="V200" s="107"/>
      <c r="X200" s="224"/>
      <c r="Y200" s="281"/>
      <c r="Z200" s="282"/>
      <c r="AA200" s="281"/>
      <c r="AB200" s="280"/>
      <c r="AC200" s="279"/>
      <c r="AD200" s="278"/>
      <c r="AE200" s="277"/>
      <c r="AF200" s="276"/>
      <c r="AG200" s="275"/>
      <c r="AH200" s="274"/>
      <c r="AI200" s="273"/>
      <c r="AJ200" s="272"/>
      <c r="AK200" s="271"/>
      <c r="AL200" s="270"/>
      <c r="AM200" s="269"/>
      <c r="AN200" s="268"/>
      <c r="AO200" s="267"/>
      <c r="AP200" s="266"/>
      <c r="AQ200" s="265"/>
      <c r="AS200" s="2"/>
      <c r="AT200" s="294">
        <v>172</v>
      </c>
      <c r="AU200" s="290"/>
      <c r="AV200" s="289" t="str">
        <f t="shared" si="48"/>
        <v/>
      </c>
      <c r="AW200" s="288" t="str" cm="1">
        <f t="array" ref="AW200">IF(BD200="","",IFERROR(_xlfn.TEXTJOIN(" • ",TRUE,_xlfn.UNIQUE(_xlfn._xlws.FILTER("⚠ "&amp;BK29:BK489,(BI29:BI489&lt;&gt;"")*ISNUMBER(SEARCH(" "&amp;BI29:BI489&amp;" "," "&amp;BD200&amp;" "))))),""))</f>
        <v/>
      </c>
      <c r="AX200" s="287" t="str">
        <f t="shared" si="55"/>
        <v>cod</v>
      </c>
      <c r="AY200" s="287" t="str">
        <f t="shared" si="56"/>
        <v>⚠ Poissons</v>
      </c>
      <c r="AZ200" s="287" t="str">
        <f t="shared" si="57"/>
        <v/>
      </c>
      <c r="BA200" s="287" t="str">
        <f t="shared" si="49"/>
        <v/>
      </c>
      <c r="BB200" s="287" t="str">
        <f t="shared" si="50"/>
        <v/>
      </c>
      <c r="BC200" s="287" t="str">
        <f t="shared" si="58"/>
        <v/>
      </c>
      <c r="BD200" s="287" t="str">
        <f t="shared" si="51"/>
        <v/>
      </c>
      <c r="BE200" s="287" t="str">
        <f t="shared" si="59"/>
        <v>cod</v>
      </c>
      <c r="BF200" s="287" t="str">
        <f t="shared" si="52"/>
        <v>cod</v>
      </c>
      <c r="BG200" s="287" t="str">
        <f t="shared" si="53"/>
        <v>cod</v>
      </c>
      <c r="BH200" s="293" t="s">
        <v>346</v>
      </c>
      <c r="BI200" s="285" t="str">
        <f t="shared" si="54"/>
        <v>cod</v>
      </c>
      <c r="BJ200" s="284" t="s">
        <v>291</v>
      </c>
      <c r="BK200" s="292" t="s">
        <v>329</v>
      </c>
      <c r="BL200" s="298" t="s">
        <v>328</v>
      </c>
      <c r="BT200" s="35"/>
      <c r="BU200" s="35"/>
      <c r="BV200" s="35"/>
      <c r="BW200" s="35"/>
      <c r="BX200" s="35"/>
      <c r="BY200" s="3">
        <v>1</v>
      </c>
    </row>
    <row r="201" spans="10:77" ht="21" customHeight="1">
      <c r="J201" s="910"/>
      <c r="K201" s="88" t="str">
        <f>IF(TRIM(SUBSTITUTE(R58,CHAR(160),""))="","",R58)</f>
        <v/>
      </c>
      <c r="L201" s="49" t="str" cm="1">
        <f t="array" ref="L201">IF(ROW()=ROW(L201),K204,INDEX(M201:M214,ROW()-ROW(L201)))</f>
        <v/>
      </c>
      <c r="M201" s="89" t="str">
        <f>IF(OR(L201="",K203="",K203&lt;=0,N201=""),"",TRIM(MID(L201,LEN(N201)+1+IF(MID(L201,LEN(N201)+1,1)=" ",1,0),99999)))</f>
        <v/>
      </c>
      <c r="N201" s="49" t="str">
        <f>IF(OR(O201="",O201=0,O201="0"),"",IF(LEN(O201)&lt;=K203,O201,IF(LEN(SUBSTITUTE(P201," ",""))=K203+1,LEFT(O201,K203),LEFT(O201,FIND("§",SUBSTITUTE(P201," ","§",LEN(P201)-LEN(SUBSTITUTE(P201," ",""))))-1))))</f>
        <v/>
      </c>
      <c r="O201" s="49" t="str">
        <f t="shared" si="60"/>
        <v/>
      </c>
      <c r="P201" s="49" t="str">
        <f>IF(OR(O201="",O201=0,O201="0"),"",LEFT(O201,K203+1))</f>
        <v/>
      </c>
      <c r="Q201" s="49"/>
      <c r="R201" s="107"/>
      <c r="S201" s="90" t="str">
        <f>IF(LEN(TRIM(T201))&gt;0,MAX(S46:S200)+1,"")</f>
        <v/>
      </c>
      <c r="T201" s="234"/>
      <c r="U201" s="107"/>
      <c r="V201" s="107"/>
      <c r="X201" s="224"/>
      <c r="Y201" s="281"/>
      <c r="Z201" s="282"/>
      <c r="AA201" s="281"/>
      <c r="AB201" s="280"/>
      <c r="AC201" s="279"/>
      <c r="AD201" s="278"/>
      <c r="AE201" s="277"/>
      <c r="AF201" s="276"/>
      <c r="AG201" s="275"/>
      <c r="AH201" s="274"/>
      <c r="AI201" s="273"/>
      <c r="AJ201" s="272"/>
      <c r="AK201" s="271"/>
      <c r="AL201" s="270"/>
      <c r="AM201" s="269"/>
      <c r="AN201" s="268"/>
      <c r="AO201" s="267"/>
      <c r="AP201" s="266"/>
      <c r="AQ201" s="265"/>
      <c r="AS201" s="2"/>
      <c r="AT201" s="294">
        <v>173</v>
      </c>
      <c r="AU201" s="290"/>
      <c r="AV201" s="289" t="str">
        <f t="shared" si="48"/>
        <v/>
      </c>
      <c r="AW201" s="288" t="str" cm="1">
        <f t="array" ref="AW201">IF(BD201="","",IFERROR(_xlfn.TEXTJOIN(" • ",TRUE,_xlfn.UNIQUE(_xlfn._xlws.FILTER("⚠ "&amp;BK29:BK489,(BI29:BI489&lt;&gt;"")*ISNUMBER(SEARCH(" "&amp;BI29:BI489&amp;" "," "&amp;BD201&amp;" "))))),""))</f>
        <v/>
      </c>
      <c r="AX201" s="287" t="str">
        <f t="shared" si="55"/>
        <v>colin</v>
      </c>
      <c r="AY201" s="287" t="str">
        <f t="shared" si="56"/>
        <v>⚠ Poissons</v>
      </c>
      <c r="AZ201" s="287" t="str">
        <f t="shared" si="57"/>
        <v/>
      </c>
      <c r="BA201" s="287" t="str">
        <f t="shared" si="49"/>
        <v/>
      </c>
      <c r="BB201" s="287" t="str">
        <f t="shared" si="50"/>
        <v/>
      </c>
      <c r="BC201" s="287" t="str">
        <f t="shared" si="58"/>
        <v/>
      </c>
      <c r="BD201" s="287" t="str">
        <f t="shared" si="51"/>
        <v/>
      </c>
      <c r="BE201" s="287" t="str">
        <f t="shared" si="59"/>
        <v>colin</v>
      </c>
      <c r="BF201" s="287" t="str">
        <f t="shared" si="52"/>
        <v>colin</v>
      </c>
      <c r="BG201" s="287" t="str">
        <f t="shared" si="53"/>
        <v>colin</v>
      </c>
      <c r="BH201" s="293" t="s">
        <v>345</v>
      </c>
      <c r="BI201" s="285" t="str">
        <f t="shared" si="54"/>
        <v>colin</v>
      </c>
      <c r="BJ201" s="284" t="s">
        <v>291</v>
      </c>
      <c r="BK201" s="292" t="s">
        <v>329</v>
      </c>
      <c r="BL201" s="298" t="s">
        <v>328</v>
      </c>
      <c r="BT201" s="35"/>
      <c r="BU201" s="35"/>
      <c r="BV201" s="35"/>
      <c r="BW201" s="35"/>
      <c r="BX201" s="35"/>
      <c r="BY201" s="3">
        <v>1</v>
      </c>
    </row>
    <row r="202" spans="10:77" ht="21" customHeight="1">
      <c r="J202" s="910"/>
      <c r="K202" s="55" t="str">
        <f>TRIM(SUBSTITUTE(SUBSTITUTE(SUBSTITUTE(SUBSTITUTE(SUBSTITUTE(SUBSTITUTE(SUBSTITUTE(SUBSTITUTE(SUBSTITUTE(CLEAN(IF(OR(LEFT(K201,1)="-",LEFT(K201,1)="="),MID(K201,2,99999),K201)),"—","-"),"–","-"),CHAR(160)," "),CHAR(9)," "),CHAR(13)," "),CHAR(10)," ")," "," ")," "," ")," "," "))</f>
        <v/>
      </c>
      <c r="L202" s="49" t="str" cm="1">
        <f t="array" ref="L202">IF(ROW()=ROW(L201),K204,INDEX(M201:M214,ROW()-ROW(L201)))</f>
        <v/>
      </c>
      <c r="M202" s="89" t="str">
        <f>IF(OR(L202="",K203="",K203&lt;=0,N202=""),"",TRIM(MID(L202,LEN(N202)+1+IF(MID(L202,LEN(N202)+1,1)=" ",1,0),99999)))</f>
        <v/>
      </c>
      <c r="N202" s="49" t="str">
        <f>IF(OR(O202="",O202=0,O202="0"),"",IF(LEN(O202)&lt;=K203,O202,IF(LEN(SUBSTITUTE(P202," ",""))=K203+1,LEFT(O202,K203),LEFT(O202,FIND("§",SUBSTITUTE(P202," ","§",LEN(P202)-LEN(SUBSTITUTE(P202," ",""))))-1))))</f>
        <v/>
      </c>
      <c r="O202" s="49" t="str">
        <f t="shared" si="60"/>
        <v/>
      </c>
      <c r="P202" s="49" t="str">
        <f>IF(OR(O202="",O202=0,O202="0"),"",LEFT(O202,K203+1))</f>
        <v/>
      </c>
      <c r="Q202" s="49"/>
      <c r="R202" s="107"/>
      <c r="S202" s="90" t="str">
        <f>IF(LEN(TRIM(T202))&gt;0,MAX(S46:S201)+1,"")</f>
        <v/>
      </c>
      <c r="T202" s="234"/>
      <c r="U202" s="107"/>
      <c r="V202" s="107"/>
      <c r="X202" s="224"/>
      <c r="Y202" s="281"/>
      <c r="Z202" s="282"/>
      <c r="AA202" s="281"/>
      <c r="AB202" s="280"/>
      <c r="AC202" s="279"/>
      <c r="AD202" s="278"/>
      <c r="AE202" s="277"/>
      <c r="AF202" s="276"/>
      <c r="AG202" s="275"/>
      <c r="AH202" s="274"/>
      <c r="AI202" s="273"/>
      <c r="AJ202" s="272"/>
      <c r="AK202" s="271"/>
      <c r="AL202" s="270"/>
      <c r="AM202" s="269"/>
      <c r="AN202" s="268"/>
      <c r="AO202" s="267"/>
      <c r="AP202" s="266"/>
      <c r="AQ202" s="265"/>
      <c r="AS202" s="2"/>
      <c r="AT202" s="294">
        <v>174</v>
      </c>
      <c r="AU202" s="290"/>
      <c r="AV202" s="289" t="str">
        <f t="shared" si="48"/>
        <v/>
      </c>
      <c r="AW202" s="288" t="str" cm="1">
        <f t="array" ref="AW202">IF(BD202="","",IFERROR(_xlfn.TEXTJOIN(" • ",TRUE,_xlfn.UNIQUE(_xlfn._xlws.FILTER("⚠ "&amp;BK29:BK489,(BI29:BI489&lt;&gt;"")*ISNUMBER(SEARCH(" "&amp;BI29:BI489&amp;" "," "&amp;BD202&amp;" "))))),""))</f>
        <v/>
      </c>
      <c r="AX202" s="287" t="str">
        <f t="shared" si="55"/>
        <v>fish</v>
      </c>
      <c r="AY202" s="287" t="str">
        <f t="shared" si="56"/>
        <v>⚠ Poissons</v>
      </c>
      <c r="AZ202" s="287" t="str">
        <f t="shared" si="57"/>
        <v/>
      </c>
      <c r="BA202" s="287" t="str">
        <f t="shared" si="49"/>
        <v/>
      </c>
      <c r="BB202" s="287" t="str">
        <f t="shared" si="50"/>
        <v/>
      </c>
      <c r="BC202" s="287" t="str">
        <f t="shared" si="58"/>
        <v/>
      </c>
      <c r="BD202" s="287" t="str">
        <f t="shared" si="51"/>
        <v/>
      </c>
      <c r="BE202" s="287" t="str">
        <f t="shared" si="59"/>
        <v>fish</v>
      </c>
      <c r="BF202" s="287" t="str">
        <f t="shared" si="52"/>
        <v>fish</v>
      </c>
      <c r="BG202" s="287" t="str">
        <f t="shared" si="53"/>
        <v>fish</v>
      </c>
      <c r="BH202" s="293" t="s">
        <v>344</v>
      </c>
      <c r="BI202" s="285" t="str">
        <f t="shared" si="54"/>
        <v>fish</v>
      </c>
      <c r="BJ202" s="284" t="s">
        <v>291</v>
      </c>
      <c r="BK202" s="292" t="s">
        <v>329</v>
      </c>
      <c r="BL202" s="298" t="s">
        <v>328</v>
      </c>
      <c r="BT202" s="35"/>
      <c r="BU202" s="35"/>
      <c r="BV202" s="35"/>
      <c r="BW202" s="35"/>
      <c r="BX202" s="35"/>
      <c r="BY202" s="3">
        <v>1</v>
      </c>
    </row>
    <row r="203" spans="10:77" ht="21" customHeight="1">
      <c r="J203" s="910"/>
      <c r="K203" s="92">
        <f>K44</f>
        <v>120</v>
      </c>
      <c r="L203" s="49" t="str" cm="1">
        <f t="array" ref="L203">IF(ROW()=ROW(L201),K204,INDEX(M201:M214,ROW()-ROW(L201)))</f>
        <v/>
      </c>
      <c r="M203" s="89" t="str">
        <f>IF(OR(L203="",K203="",K203&lt;=0,N203=""),"",TRIM(MID(L203,LEN(N203)+1+IF(MID(L203,LEN(N203)+1,1)=" ",1,0),99999)))</f>
        <v/>
      </c>
      <c r="N203" s="49" t="str">
        <f>IF(OR(O203="",O203=0,O203="0"),"",IF(LEN(O203)&lt;=K203,O203,IF(LEN(SUBSTITUTE(P203," ",""))=K203+1,LEFT(O203,K203),LEFT(O203,FIND("§",SUBSTITUTE(P203," ","§",LEN(P203)-LEN(SUBSTITUTE(P203," ",""))))-1))))</f>
        <v/>
      </c>
      <c r="O203" s="49" t="str">
        <f t="shared" si="60"/>
        <v/>
      </c>
      <c r="P203" s="49" t="str">
        <f>IF(OR(O203="",O203=0,O203="0"),"",LEFT(O203,K203+1))</f>
        <v/>
      </c>
      <c r="Q203" s="49"/>
      <c r="R203" s="107"/>
      <c r="S203" s="90" t="str">
        <f>IF(LEN(TRIM(T203))&gt;0,MAX(S46:S202)+1,"")</f>
        <v/>
      </c>
      <c r="T203" s="234"/>
      <c r="U203" s="107"/>
      <c r="V203" s="107"/>
      <c r="X203" s="224"/>
      <c r="Y203" s="281"/>
      <c r="Z203" s="282"/>
      <c r="AA203" s="281"/>
      <c r="AB203" s="280"/>
      <c r="AC203" s="279"/>
      <c r="AD203" s="278"/>
      <c r="AE203" s="277"/>
      <c r="AF203" s="276"/>
      <c r="AG203" s="275"/>
      <c r="AH203" s="274"/>
      <c r="AI203" s="273"/>
      <c r="AJ203" s="272"/>
      <c r="AK203" s="271"/>
      <c r="AL203" s="270"/>
      <c r="AM203" s="269"/>
      <c r="AN203" s="268"/>
      <c r="AO203" s="267"/>
      <c r="AP203" s="266"/>
      <c r="AQ203" s="265"/>
      <c r="AS203" s="2"/>
      <c r="AT203" s="294">
        <v>175</v>
      </c>
      <c r="AU203" s="290"/>
      <c r="AV203" s="289" t="str">
        <f t="shared" si="48"/>
        <v/>
      </c>
      <c r="AW203" s="288" t="str" cm="1">
        <f t="array" ref="AW203">IF(BD203="","",IFERROR(_xlfn.TEXTJOIN(" • ",TRUE,_xlfn.UNIQUE(_xlfn._xlws.FILTER("⚠ "&amp;BK29:BK489,(BI29:BI489&lt;&gt;"")*ISNUMBER(SEARCH(" "&amp;BI29:BI489&amp;" "," "&amp;BD203&amp;" "))))),""))</f>
        <v/>
      </c>
      <c r="AX203" s="287" t="str">
        <f t="shared" si="55"/>
        <v>haddock</v>
      </c>
      <c r="AY203" s="287" t="str">
        <f t="shared" si="56"/>
        <v>⚠ Poissons</v>
      </c>
      <c r="AZ203" s="287" t="str">
        <f t="shared" si="57"/>
        <v/>
      </c>
      <c r="BA203" s="287" t="str">
        <f t="shared" si="49"/>
        <v/>
      </c>
      <c r="BB203" s="287" t="str">
        <f t="shared" si="50"/>
        <v/>
      </c>
      <c r="BC203" s="287" t="str">
        <f t="shared" si="58"/>
        <v/>
      </c>
      <c r="BD203" s="287" t="str">
        <f t="shared" si="51"/>
        <v/>
      </c>
      <c r="BE203" s="287" t="str">
        <f t="shared" si="59"/>
        <v>haddock</v>
      </c>
      <c r="BF203" s="287" t="str">
        <f t="shared" si="52"/>
        <v>haddock</v>
      </c>
      <c r="BG203" s="287" t="str">
        <f t="shared" si="53"/>
        <v>haddock</v>
      </c>
      <c r="BH203" s="293" t="s">
        <v>343</v>
      </c>
      <c r="BI203" s="285" t="str">
        <f t="shared" si="54"/>
        <v>haddock</v>
      </c>
      <c r="BJ203" s="284" t="s">
        <v>291</v>
      </c>
      <c r="BK203" s="292" t="s">
        <v>329</v>
      </c>
      <c r="BL203" s="298" t="s">
        <v>328</v>
      </c>
      <c r="BT203" s="35"/>
      <c r="BU203" s="35"/>
      <c r="BV203" s="35"/>
      <c r="BW203" s="35"/>
      <c r="BX203" s="35"/>
      <c r="BY203" s="3">
        <v>1</v>
      </c>
    </row>
    <row r="204" spans="10:77" ht="21" customHeight="1">
      <c r="J204" s="910"/>
      <c r="K204" s="55" t="str">
        <f>IF(UPPER(TRIM(K45))="X",K208,K202)</f>
        <v/>
      </c>
      <c r="L204" s="49" t="str" cm="1">
        <f t="array" ref="L204">IF(ROW()=ROW(L201),K204,INDEX(M201:M214,ROW()-ROW(L201)))</f>
        <v/>
      </c>
      <c r="M204" s="89" t="str">
        <f>IF(OR(L204="",K203="",K203&lt;=0,N204=""),"",TRIM(MID(L204,LEN(N204)+1+IF(MID(L204,LEN(N204)+1,1)=" ",1,0),99999)))</f>
        <v/>
      </c>
      <c r="N204" s="49" t="str">
        <f>IF(OR(O204="",O204=0,O204="0"),"",IF(LEN(O204)&lt;=K203,O204,IF(LEN(SUBSTITUTE(P204," ",""))=K203+1,LEFT(O204,K203),LEFT(O204,FIND("§",SUBSTITUTE(P204," ","§",LEN(P204)-LEN(SUBSTITUTE(P204," ",""))))-1))))</f>
        <v/>
      </c>
      <c r="O204" s="49" t="str">
        <f t="shared" si="60"/>
        <v/>
      </c>
      <c r="P204" s="49" t="str">
        <f>IF(OR(O204="",O204=0,O204="0"),"",LEFT(O204,K203+1))</f>
        <v/>
      </c>
      <c r="Q204" s="49"/>
      <c r="R204" s="107"/>
      <c r="S204" s="90" t="str">
        <f>IF(LEN(TRIM(T204))&gt;0,MAX(S46:S203)+1,"")</f>
        <v/>
      </c>
      <c r="T204" s="234"/>
      <c r="U204" s="107"/>
      <c r="V204" s="107"/>
      <c r="X204" s="224"/>
      <c r="Y204" s="281"/>
      <c r="Z204" s="282"/>
      <c r="AA204" s="281"/>
      <c r="AB204" s="280"/>
      <c r="AC204" s="279"/>
      <c r="AD204" s="278"/>
      <c r="AE204" s="277"/>
      <c r="AF204" s="276"/>
      <c r="AG204" s="275"/>
      <c r="AH204" s="274"/>
      <c r="AI204" s="273"/>
      <c r="AJ204" s="272"/>
      <c r="AK204" s="271"/>
      <c r="AL204" s="270"/>
      <c r="AM204" s="269"/>
      <c r="AN204" s="268"/>
      <c r="AO204" s="267"/>
      <c r="AP204" s="266"/>
      <c r="AQ204" s="265"/>
      <c r="AS204" s="2"/>
      <c r="AT204" s="294">
        <v>176</v>
      </c>
      <c r="AU204" s="290"/>
      <c r="AV204" s="289" t="str">
        <f t="shared" si="48"/>
        <v/>
      </c>
      <c r="AW204" s="288" t="str" cm="1">
        <f t="array" ref="AW204">IF(BD204="","",IFERROR(_xlfn.TEXTJOIN(" • ",TRUE,_xlfn.UNIQUE(_xlfn._xlws.FILTER("⚠ "&amp;BK29:BK489,(BI29:BI489&lt;&gt;"")*ISNUMBER(SEARCH(" "&amp;BI29:BI489&amp;" "," "&amp;BD204&amp;" "))))),""))</f>
        <v/>
      </c>
      <c r="AX204" s="287" t="str">
        <f t="shared" si="55"/>
        <v>hareng</v>
      </c>
      <c r="AY204" s="287" t="str">
        <f t="shared" si="56"/>
        <v>⚠ Poissons</v>
      </c>
      <c r="AZ204" s="287" t="str">
        <f t="shared" si="57"/>
        <v/>
      </c>
      <c r="BA204" s="287" t="str">
        <f t="shared" si="49"/>
        <v/>
      </c>
      <c r="BB204" s="287" t="str">
        <f t="shared" si="50"/>
        <v/>
      </c>
      <c r="BC204" s="287" t="str">
        <f t="shared" si="58"/>
        <v/>
      </c>
      <c r="BD204" s="287" t="str">
        <f t="shared" si="51"/>
        <v/>
      </c>
      <c r="BE204" s="287" t="str">
        <f t="shared" si="59"/>
        <v>hareng</v>
      </c>
      <c r="BF204" s="287" t="str">
        <f t="shared" si="52"/>
        <v>hareng</v>
      </c>
      <c r="BG204" s="287" t="str">
        <f t="shared" si="53"/>
        <v>hareng</v>
      </c>
      <c r="BH204" s="293" t="s">
        <v>342</v>
      </c>
      <c r="BI204" s="285" t="str">
        <f t="shared" si="54"/>
        <v>hareng</v>
      </c>
      <c r="BJ204" s="284" t="s">
        <v>291</v>
      </c>
      <c r="BK204" s="292" t="s">
        <v>329</v>
      </c>
      <c r="BL204" s="298" t="s">
        <v>328</v>
      </c>
      <c r="BT204" s="35"/>
      <c r="BU204" s="35"/>
      <c r="BV204" s="35"/>
      <c r="BW204" s="35"/>
      <c r="BX204" s="35"/>
      <c r="BY204" s="3">
        <v>1</v>
      </c>
    </row>
    <row r="205" spans="10:77" ht="21" customHeight="1">
      <c r="J205" s="910"/>
      <c r="K205" s="94" t="str">
        <f>TRIM(SUBSTITUTE(SUBSTITUTE(SUBSTITUTE(SUBSTITUTE(SUBSTITUTE(SUBSTITUTE(SUBSTITUTE(SUBSTITUTE(SUBSTITUTE(SUBSTITUTE(K202,","," "),";"," "),":"," "),"!"," "),"?"," "),"…"," "),"»"," "),"«"," "),"/"," "),"."," "))</f>
        <v/>
      </c>
      <c r="L205" s="49" t="str" cm="1">
        <f t="array" ref="L205">IF(ROW()=ROW(L201),K204,INDEX(M201:M214,ROW()-ROW(L201)))</f>
        <v/>
      </c>
      <c r="M205" s="89" t="str">
        <f>IF(OR(L205="",K203="",K203&lt;=0,N205=""),"",TRIM(MID(L205,LEN(N205)+1+IF(MID(L205,LEN(N205)+1,1)=" ",1,0),99999)))</f>
        <v/>
      </c>
      <c r="N205" s="49" t="str">
        <f>IF(OR(O205="",O205=0,O205="0"),"",IF(LEN(O205)&lt;=K203,O205,IF(LEN(SUBSTITUTE(P205," ",""))=K203+1,LEFT(O205,K203),LEFT(O205,FIND("§",SUBSTITUTE(P205," ","§",LEN(P205)-LEN(SUBSTITUTE(P205," ",""))))-1))))</f>
        <v/>
      </c>
      <c r="O205" s="49" t="str">
        <f t="shared" si="60"/>
        <v/>
      </c>
      <c r="P205" s="49" t="str">
        <f>IF(OR(O205="",O205=0,O205="0"),"",LEFT(O205,K203+1))</f>
        <v/>
      </c>
      <c r="Q205" s="49"/>
      <c r="R205" s="107"/>
      <c r="S205" s="90" t="str">
        <f>IF(LEN(TRIM(T205))&gt;0,MAX(S46:S204)+1,"")</f>
        <v/>
      </c>
      <c r="T205" s="234"/>
      <c r="U205" s="107"/>
      <c r="V205" s="107"/>
      <c r="X205" s="224"/>
      <c r="Y205" s="281"/>
      <c r="Z205" s="282"/>
      <c r="AA205" s="281"/>
      <c r="AB205" s="280"/>
      <c r="AC205" s="279"/>
      <c r="AD205" s="278"/>
      <c r="AE205" s="277"/>
      <c r="AF205" s="276"/>
      <c r="AG205" s="275"/>
      <c r="AH205" s="274"/>
      <c r="AI205" s="273"/>
      <c r="AJ205" s="272"/>
      <c r="AK205" s="271"/>
      <c r="AL205" s="270"/>
      <c r="AM205" s="269"/>
      <c r="AN205" s="268"/>
      <c r="AO205" s="267"/>
      <c r="AP205" s="266"/>
      <c r="AQ205" s="265"/>
      <c r="AS205" s="2"/>
      <c r="AT205" s="294">
        <v>177</v>
      </c>
      <c r="AU205" s="290"/>
      <c r="AV205" s="289" t="str">
        <f t="shared" si="48"/>
        <v/>
      </c>
      <c r="AW205" s="288" t="str" cm="1">
        <f t="array" ref="AW205">IF(BD205="","",IFERROR(_xlfn.TEXTJOIN(" • ",TRUE,_xlfn.UNIQUE(_xlfn._xlws.FILTER("⚠ "&amp;BK29:BK489,(BI29:BI489&lt;&gt;"")*ISNUMBER(SEARCH(" "&amp;BI29:BI489&amp;" "," "&amp;BD205&amp;" "))))),""))</f>
        <v/>
      </c>
      <c r="AX205" s="287" t="str">
        <f t="shared" si="55"/>
        <v>maquereau</v>
      </c>
      <c r="AY205" s="287" t="str">
        <f t="shared" si="56"/>
        <v>⚠ Poissons</v>
      </c>
      <c r="AZ205" s="287" t="str">
        <f t="shared" si="57"/>
        <v/>
      </c>
      <c r="BA205" s="287" t="str">
        <f t="shared" si="49"/>
        <v/>
      </c>
      <c r="BB205" s="287" t="str">
        <f t="shared" si="50"/>
        <v/>
      </c>
      <c r="BC205" s="287" t="str">
        <f t="shared" si="58"/>
        <v/>
      </c>
      <c r="BD205" s="287" t="str">
        <f t="shared" si="51"/>
        <v/>
      </c>
      <c r="BE205" s="287" t="str">
        <f t="shared" si="59"/>
        <v>maquereau</v>
      </c>
      <c r="BF205" s="287" t="str">
        <f t="shared" si="52"/>
        <v>maquereau</v>
      </c>
      <c r="BG205" s="287" t="str">
        <f t="shared" si="53"/>
        <v>maquereau</v>
      </c>
      <c r="BH205" s="293" t="s">
        <v>341</v>
      </c>
      <c r="BI205" s="285" t="str">
        <f t="shared" si="54"/>
        <v>maquereau</v>
      </c>
      <c r="BJ205" s="284" t="s">
        <v>291</v>
      </c>
      <c r="BK205" s="292" t="s">
        <v>329</v>
      </c>
      <c r="BL205" s="298" t="s">
        <v>328</v>
      </c>
      <c r="BT205" s="35"/>
      <c r="BU205" s="35"/>
      <c r="BV205" s="35"/>
      <c r="BW205" s="35"/>
      <c r="BX205" s="35"/>
      <c r="BY205" s="3">
        <v>1</v>
      </c>
    </row>
    <row r="206" spans="10:77" ht="21" customHeight="1">
      <c r="J206" s="910"/>
      <c r="K206" s="49" t="str">
        <f>TRIM(SUBSTITUTE(SUBSTITUTE(SUBSTITUTE(SUBSTITUTE(SUBSTITUTE(SUBSTITUTE(SUBSTITUTE(SUBSTITUTE(K205,"("," "),")"," "),CHAR(34)," "),"-"," "),"_"," "),"&lt;"," "),"&gt;"," "),"="," "))</f>
        <v/>
      </c>
      <c r="L206" s="49" t="str" cm="1">
        <f t="array" ref="L206">IF(ROW()=ROW(L201),K204,INDEX(M201:M214,ROW()-ROW(L201)))</f>
        <v/>
      </c>
      <c r="M206" s="89" t="str">
        <f>IF(OR(L206="",K203="",K203&lt;=0,N206=""),"",TRIM(MID(L206,LEN(N206)+1+IF(MID(L206,LEN(N206)+1,1)=" ",1,0),99999)))</f>
        <v/>
      </c>
      <c r="N206" s="49" t="str">
        <f>IF(OR(O206="",O206=0,O206="0"),"",IF(LEN(O206)&lt;=K203,O206,IF(LEN(SUBSTITUTE(P206," ",""))=K203+1,LEFT(O206,K203),LEFT(O206,FIND("§",SUBSTITUTE(P206," ","§",LEN(P206)-LEN(SUBSTITUTE(P206," ",""))))-1))))</f>
        <v/>
      </c>
      <c r="O206" s="49" t="str">
        <f t="shared" si="60"/>
        <v/>
      </c>
      <c r="P206" s="49" t="str">
        <f>IF(OR(O206="",O206=0,O206="0"),"",LEFT(O206,K203+1))</f>
        <v/>
      </c>
      <c r="Q206" s="49"/>
      <c r="R206" s="107"/>
      <c r="S206" s="90" t="str">
        <f>IF(LEN(TRIM(T206))&gt;0,MAX(S46:S205)+1,"")</f>
        <v/>
      </c>
      <c r="T206" s="234"/>
      <c r="U206" s="107"/>
      <c r="V206" s="107"/>
      <c r="X206" s="224"/>
      <c r="Y206" s="281"/>
      <c r="Z206" s="282"/>
      <c r="AA206" s="281"/>
      <c r="AB206" s="280"/>
      <c r="AC206" s="279"/>
      <c r="AD206" s="278"/>
      <c r="AE206" s="277"/>
      <c r="AF206" s="276"/>
      <c r="AG206" s="275"/>
      <c r="AH206" s="274"/>
      <c r="AI206" s="273"/>
      <c r="AJ206" s="272"/>
      <c r="AK206" s="271"/>
      <c r="AL206" s="270"/>
      <c r="AM206" s="269"/>
      <c r="AN206" s="268"/>
      <c r="AO206" s="267"/>
      <c r="AP206" s="266"/>
      <c r="AQ206" s="265"/>
      <c r="AS206" s="2"/>
      <c r="AT206" s="294">
        <v>178</v>
      </c>
      <c r="AU206" s="290"/>
      <c r="AV206" s="289" t="str">
        <f t="shared" si="48"/>
        <v/>
      </c>
      <c r="AW206" s="288" t="str" cm="1">
        <f t="array" ref="AW206">IF(BD206="","",IFERROR(_xlfn.TEXTJOIN(" • ",TRUE,_xlfn.UNIQUE(_xlfn._xlws.FILTER("⚠ "&amp;BK29:BK489,(BI29:BI489&lt;&gt;"")*ISNUMBER(SEARCH(" "&amp;BI29:BI489&amp;" "," "&amp;BD206&amp;" "))))),""))</f>
        <v/>
      </c>
      <c r="AX206" s="287" t="str">
        <f t="shared" si="55"/>
        <v>morue</v>
      </c>
      <c r="AY206" s="287" t="str">
        <f t="shared" si="56"/>
        <v>⚠ Poissons</v>
      </c>
      <c r="AZ206" s="287" t="str">
        <f t="shared" si="57"/>
        <v/>
      </c>
      <c r="BA206" s="287" t="str">
        <f t="shared" si="49"/>
        <v/>
      </c>
      <c r="BB206" s="287" t="str">
        <f t="shared" si="50"/>
        <v/>
      </c>
      <c r="BC206" s="287" t="str">
        <f t="shared" si="58"/>
        <v/>
      </c>
      <c r="BD206" s="287" t="str">
        <f t="shared" si="51"/>
        <v/>
      </c>
      <c r="BE206" s="287" t="str">
        <f t="shared" si="59"/>
        <v>morue</v>
      </c>
      <c r="BF206" s="287" t="str">
        <f t="shared" si="52"/>
        <v>morue</v>
      </c>
      <c r="BG206" s="287" t="str">
        <f t="shared" si="53"/>
        <v>morue</v>
      </c>
      <c r="BH206" s="293" t="s">
        <v>340</v>
      </c>
      <c r="BI206" s="285" t="str">
        <f t="shared" si="54"/>
        <v>morue</v>
      </c>
      <c r="BJ206" s="284" t="s">
        <v>291</v>
      </c>
      <c r="BK206" s="292" t="s">
        <v>329</v>
      </c>
      <c r="BL206" s="298" t="s">
        <v>328</v>
      </c>
      <c r="BT206" s="35"/>
      <c r="BU206" s="35"/>
      <c r="BV206" s="35"/>
      <c r="BW206" s="35"/>
      <c r="BX206" s="35"/>
      <c r="BY206" s="3">
        <v>1</v>
      </c>
    </row>
    <row r="207" spans="10:77" ht="21" customHeight="1">
      <c r="J207" s="910"/>
      <c r="K207" s="55" t="str">
        <f>TRIM(SUBSTITUTE(SUBSTITUTE(SUBSTITUTE(SUBSTITUTE(K206,"►"," "),"▼"," "),"▲"," "),"◄"," "))</f>
        <v/>
      </c>
      <c r="L207" s="49" t="str" cm="1">
        <f t="array" ref="L207">IF(ROW()=ROW(L201),K204,INDEX(M201:M214,ROW()-ROW(L201)))</f>
        <v/>
      </c>
      <c r="M207" s="89" t="str">
        <f>IF(OR(L207="",K203="",K203&lt;=0,N207=""),"",TRIM(MID(L207,LEN(N207)+1+IF(MID(L207,LEN(N207)+1,1)=" ",1,0),99999)))</f>
        <v/>
      </c>
      <c r="N207" s="49" t="str">
        <f>IF(OR(O207="",O207=0,O207="0"),"",IF(LEN(O207)&lt;=K203,O207,IF(LEN(SUBSTITUTE(P207," ",""))=K203+1,LEFT(O207,K203),LEFT(O207,FIND("§",SUBSTITUTE(P207," ","§",LEN(P207)-LEN(SUBSTITUTE(P207," ",""))))-1))))</f>
        <v/>
      </c>
      <c r="O207" s="49" t="str">
        <f t="shared" si="60"/>
        <v/>
      </c>
      <c r="P207" s="49" t="str">
        <f>IF(OR(O207="",O207=0,O207="0"),"",LEFT(O207,K203+1))</f>
        <v/>
      </c>
      <c r="Q207" s="49"/>
      <c r="R207" s="107"/>
      <c r="S207" s="90" t="str">
        <f>IF(LEN(TRIM(T207))&gt;0,MAX(S46:S206)+1,"")</f>
        <v/>
      </c>
      <c r="T207" s="234"/>
      <c r="U207" s="107"/>
      <c r="V207" s="107"/>
      <c r="X207" s="224"/>
      <c r="Y207" s="281"/>
      <c r="Z207" s="282"/>
      <c r="AA207" s="281"/>
      <c r="AB207" s="280"/>
      <c r="AC207" s="279"/>
      <c r="AD207" s="278"/>
      <c r="AE207" s="277"/>
      <c r="AF207" s="276"/>
      <c r="AG207" s="275"/>
      <c r="AH207" s="274"/>
      <c r="AI207" s="273"/>
      <c r="AJ207" s="272"/>
      <c r="AK207" s="271"/>
      <c r="AL207" s="270"/>
      <c r="AM207" s="269"/>
      <c r="AN207" s="268"/>
      <c r="AO207" s="267"/>
      <c r="AP207" s="266"/>
      <c r="AQ207" s="265"/>
      <c r="AS207" s="2"/>
      <c r="AT207" s="294">
        <v>179</v>
      </c>
      <c r="AU207" s="290"/>
      <c r="AV207" s="289" t="str">
        <f t="shared" si="48"/>
        <v/>
      </c>
      <c r="AW207" s="288" t="str" cm="1">
        <f t="array" ref="AW207">IF(BD207="","",IFERROR(_xlfn.TEXTJOIN(" • ",TRUE,_xlfn.UNIQUE(_xlfn._xlws.FILTER("⚠ "&amp;BK29:BK489,(BI29:BI489&lt;&gt;"")*ISNUMBER(SEARCH(" "&amp;BI29:BI489&amp;" "," "&amp;BD207&amp;" "))))),""))</f>
        <v/>
      </c>
      <c r="AX207" s="287" t="str">
        <f t="shared" si="55"/>
        <v>pieuvre</v>
      </c>
      <c r="AY207" s="287" t="str">
        <f t="shared" si="56"/>
        <v>⚠ Poissons</v>
      </c>
      <c r="AZ207" s="287" t="str">
        <f t="shared" si="57"/>
        <v/>
      </c>
      <c r="BA207" s="287" t="str">
        <f t="shared" si="49"/>
        <v/>
      </c>
      <c r="BB207" s="287" t="str">
        <f t="shared" si="50"/>
        <v/>
      </c>
      <c r="BC207" s="287" t="str">
        <f t="shared" si="58"/>
        <v/>
      </c>
      <c r="BD207" s="287" t="str">
        <f t="shared" si="51"/>
        <v/>
      </c>
      <c r="BE207" s="287" t="str">
        <f t="shared" si="59"/>
        <v>pieuvre</v>
      </c>
      <c r="BF207" s="287" t="str">
        <f t="shared" si="52"/>
        <v>pieuvre</v>
      </c>
      <c r="BG207" s="287" t="str">
        <f t="shared" si="53"/>
        <v>pieuvre</v>
      </c>
      <c r="BH207" s="293" t="s">
        <v>339</v>
      </c>
      <c r="BI207" s="285" t="str">
        <f t="shared" si="54"/>
        <v>pieuvre</v>
      </c>
      <c r="BJ207" s="284" t="s">
        <v>291</v>
      </c>
      <c r="BK207" s="292" t="s">
        <v>329</v>
      </c>
      <c r="BL207" s="298" t="s">
        <v>328</v>
      </c>
      <c r="BT207" s="35"/>
      <c r="BU207" s="35"/>
      <c r="BV207" s="35"/>
      <c r="BW207" s="35"/>
      <c r="BX207" s="35"/>
      <c r="BY207" s="3">
        <v>1</v>
      </c>
    </row>
    <row r="208" spans="10:77" ht="21" customHeight="1">
      <c r="J208" s="910"/>
      <c r="K208" s="55" t="str">
        <f>TRIM(SUBSTITUTE(SUBSTITUTE(K207,"“"," "),"”"," "))</f>
        <v/>
      </c>
      <c r="L208" s="49" t="str" cm="1">
        <f t="array" ref="L208">IF(ROW()=ROW(L201),K204,INDEX(M201:M214,ROW()-ROW(L201)))</f>
        <v/>
      </c>
      <c r="M208" s="89" t="str">
        <f>IF(OR(L208="",K203="",K203&lt;=0,N208=""),"",TRIM(MID(L208,LEN(N208)+1+IF(MID(L208,LEN(N208)+1,1)=" ",1,0),99999)))</f>
        <v/>
      </c>
      <c r="N208" s="49" t="str">
        <f>IF(OR(O208="",O208=0,O208="0"),"",IF(LEN(O208)&lt;=K203,O208,IF(LEN(SUBSTITUTE(P208," ",""))=K203+1,LEFT(O208,K203),LEFT(O208,FIND("§",SUBSTITUTE(P208," ","§",LEN(P208)-LEN(SUBSTITUTE(P208," ",""))))-1))))</f>
        <v/>
      </c>
      <c r="O208" s="49" t="str">
        <f t="shared" si="60"/>
        <v/>
      </c>
      <c r="P208" s="49" t="str">
        <f>IF(OR(O208="",O208=0,O208="0"),"",LEFT(O208,K203+1))</f>
        <v/>
      </c>
      <c r="Q208" s="49"/>
      <c r="R208" s="107"/>
      <c r="S208" s="90" t="str">
        <f>IF(LEN(TRIM(T208))&gt;0,MAX(S46:S207)+1,"")</f>
        <v/>
      </c>
      <c r="T208" s="234"/>
      <c r="U208" s="107"/>
      <c r="V208" s="107"/>
      <c r="X208" s="224"/>
      <c r="Y208" s="281"/>
      <c r="Z208" s="282"/>
      <c r="AA208" s="281"/>
      <c r="AB208" s="280"/>
      <c r="AC208" s="279"/>
      <c r="AD208" s="278"/>
      <c r="AE208" s="277"/>
      <c r="AF208" s="276"/>
      <c r="AG208" s="275"/>
      <c r="AH208" s="274"/>
      <c r="AI208" s="273"/>
      <c r="AJ208" s="272"/>
      <c r="AK208" s="271"/>
      <c r="AL208" s="270"/>
      <c r="AM208" s="269"/>
      <c r="AN208" s="268"/>
      <c r="AO208" s="267"/>
      <c r="AP208" s="266"/>
      <c r="AQ208" s="265"/>
      <c r="AS208" s="2"/>
      <c r="AT208" s="294">
        <v>180</v>
      </c>
      <c r="AU208" s="290"/>
      <c r="AV208" s="289" t="str">
        <f t="shared" si="48"/>
        <v/>
      </c>
      <c r="AW208" s="288" t="str" cm="1">
        <f t="array" ref="AW208">IF(BD208="","",IFERROR(_xlfn.TEXTJOIN(" • ",TRUE,_xlfn.UNIQUE(_xlfn._xlws.FILTER("⚠ "&amp;BK29:BK489,(BI29:BI489&lt;&gt;"")*ISNUMBER(SEARCH(" "&amp;BI29:BI489&amp;" "," "&amp;BD208&amp;" "))))),""))</f>
        <v/>
      </c>
      <c r="AX208" s="287" t="str">
        <f t="shared" si="55"/>
        <v>poisson</v>
      </c>
      <c r="AY208" s="287" t="str">
        <f t="shared" si="56"/>
        <v>⚠ Poissons</v>
      </c>
      <c r="AZ208" s="287" t="str">
        <f t="shared" si="57"/>
        <v/>
      </c>
      <c r="BA208" s="287" t="str">
        <f t="shared" si="49"/>
        <v/>
      </c>
      <c r="BB208" s="287" t="str">
        <f t="shared" si="50"/>
        <v/>
      </c>
      <c r="BC208" s="287" t="str">
        <f t="shared" si="58"/>
        <v/>
      </c>
      <c r="BD208" s="287" t="str">
        <f t="shared" si="51"/>
        <v/>
      </c>
      <c r="BE208" s="287" t="str">
        <f t="shared" si="59"/>
        <v>poisson</v>
      </c>
      <c r="BF208" s="287" t="str">
        <f t="shared" si="52"/>
        <v>poisson</v>
      </c>
      <c r="BG208" s="287" t="str">
        <f t="shared" si="53"/>
        <v>poisson</v>
      </c>
      <c r="BH208" s="293" t="s">
        <v>338</v>
      </c>
      <c r="BI208" s="285" t="str">
        <f t="shared" si="54"/>
        <v>poisson</v>
      </c>
      <c r="BJ208" s="284" t="s">
        <v>291</v>
      </c>
      <c r="BK208" s="292" t="s">
        <v>329</v>
      </c>
      <c r="BL208" s="298" t="s">
        <v>328</v>
      </c>
      <c r="BT208" s="35"/>
      <c r="BU208" s="35"/>
      <c r="BV208" s="35"/>
      <c r="BW208" s="35"/>
      <c r="BX208" s="35"/>
      <c r="BY208" s="3">
        <v>1</v>
      </c>
    </row>
    <row r="209" spans="10:77" ht="21" customHeight="1">
      <c r="J209" s="910"/>
      <c r="K209" s="55"/>
      <c r="L209" s="49" t="str" cm="1">
        <f t="array" ref="L209">IF(ROW()=ROW(L201),K204,INDEX(M201:M214,ROW()-ROW(L201)))</f>
        <v/>
      </c>
      <c r="M209" s="89" t="str">
        <f>IF(OR(L209="",K203="",K203&lt;=0,N209=""),"",TRIM(MID(L209,LEN(N209)+1+IF(MID(L209,LEN(N209)+1,1)=" ",1,0),99999)))</f>
        <v/>
      </c>
      <c r="N209" s="49" t="str">
        <f>IF(OR(O209="",O209=0,O209="0"),"",IF(LEN(O209)&lt;=K203,O209,IF(LEN(SUBSTITUTE(P209," ",""))=K203+1,LEFT(O209,K203),LEFT(O209,FIND("§",SUBSTITUTE(P209," ","§",LEN(P209)-LEN(SUBSTITUTE(P209," ",""))))-1))))</f>
        <v/>
      </c>
      <c r="O209" s="49" t="str">
        <f t="shared" si="60"/>
        <v/>
      </c>
      <c r="P209" s="49" t="str">
        <f>IF(OR(O209="",O209=0,O209="0"),"",LEFT(O209,K203+1))</f>
        <v/>
      </c>
      <c r="Q209" s="49"/>
      <c r="R209" s="107"/>
      <c r="S209" s="90" t="str">
        <f>IF(LEN(TRIM(T209))&gt;0,MAX(S46:S208)+1,"")</f>
        <v/>
      </c>
      <c r="T209" s="234"/>
      <c r="U209" s="107"/>
      <c r="V209" s="107"/>
      <c r="X209" s="224"/>
      <c r="Y209" s="281"/>
      <c r="Z209" s="282"/>
      <c r="AA209" s="281"/>
      <c r="AB209" s="280"/>
      <c r="AC209" s="279"/>
      <c r="AD209" s="278"/>
      <c r="AE209" s="277"/>
      <c r="AF209" s="276"/>
      <c r="AG209" s="275"/>
      <c r="AH209" s="274"/>
      <c r="AI209" s="273"/>
      <c r="AJ209" s="272"/>
      <c r="AK209" s="271"/>
      <c r="AL209" s="270"/>
      <c r="AM209" s="269"/>
      <c r="AN209" s="268"/>
      <c r="AO209" s="267"/>
      <c r="AP209" s="266"/>
      <c r="AQ209" s="265"/>
      <c r="AS209" s="2"/>
      <c r="AT209" s="294">
        <v>181</v>
      </c>
      <c r="AU209" s="290"/>
      <c r="AV209" s="289" t="str">
        <f t="shared" si="48"/>
        <v/>
      </c>
      <c r="AW209" s="288" t="str" cm="1">
        <f t="array" ref="AW209">IF(BD209="","",IFERROR(_xlfn.TEXTJOIN(" • ",TRUE,_xlfn.UNIQUE(_xlfn._xlws.FILTER("⚠ "&amp;BK29:BK489,(BI29:BI489&lt;&gt;"")*ISNUMBER(SEARCH(" "&amp;BI29:BI489&amp;" "," "&amp;BD209&amp;" "))))),""))</f>
        <v/>
      </c>
      <c r="AX209" s="287" t="str">
        <f t="shared" si="55"/>
        <v>poissons</v>
      </c>
      <c r="AY209" s="287" t="str">
        <f t="shared" si="56"/>
        <v>⚠ Poissons</v>
      </c>
      <c r="AZ209" s="287" t="str">
        <f t="shared" si="57"/>
        <v/>
      </c>
      <c r="BA209" s="287" t="str">
        <f t="shared" si="49"/>
        <v/>
      </c>
      <c r="BB209" s="287" t="str">
        <f t="shared" si="50"/>
        <v/>
      </c>
      <c r="BC209" s="287" t="str">
        <f t="shared" si="58"/>
        <v/>
      </c>
      <c r="BD209" s="287" t="str">
        <f t="shared" si="51"/>
        <v/>
      </c>
      <c r="BE209" s="287" t="str">
        <f t="shared" si="59"/>
        <v>poissons</v>
      </c>
      <c r="BF209" s="287" t="str">
        <f t="shared" si="52"/>
        <v>poissons</v>
      </c>
      <c r="BG209" s="287" t="str">
        <f t="shared" si="53"/>
        <v>poissons</v>
      </c>
      <c r="BH209" s="293" t="s">
        <v>337</v>
      </c>
      <c r="BI209" s="285" t="str">
        <f t="shared" si="54"/>
        <v>poissons</v>
      </c>
      <c r="BJ209" s="284" t="s">
        <v>291</v>
      </c>
      <c r="BK209" s="292" t="s">
        <v>329</v>
      </c>
      <c r="BL209" s="298" t="s">
        <v>328</v>
      </c>
      <c r="BT209" s="35"/>
      <c r="BU209" s="35"/>
      <c r="BV209" s="35"/>
      <c r="BW209" s="35"/>
      <c r="BX209" s="35"/>
      <c r="BY209" s="3">
        <v>1</v>
      </c>
    </row>
    <row r="210" spans="10:77" ht="21" customHeight="1">
      <c r="J210" s="910"/>
      <c r="K210" s="55"/>
      <c r="L210" s="49" t="str" cm="1">
        <f t="array" ref="L210">IF(ROW()=ROW(L201),K204,INDEX(M201:M214,ROW()-ROW(L201)))</f>
        <v/>
      </c>
      <c r="M210" s="89" t="str">
        <f>IF(OR(L210="",K203="",K203&lt;=0,N210=""),"",TRIM(MID(L210,LEN(N210)+1+IF(MID(L210,LEN(N210)+1,1)=" ",1,0),99999)))</f>
        <v/>
      </c>
      <c r="N210" s="49" t="str">
        <f>IF(OR(O210="",O210=0,O210="0"),"",IF(LEN(O210)&lt;=K203,O210,IF(LEN(SUBSTITUTE(P210," ",""))=K203+1,LEFT(O210,K203),LEFT(O210,FIND("§",SUBSTITUTE(P210," ","§",LEN(P210)-LEN(SUBSTITUTE(P210," ",""))))-1))))</f>
        <v/>
      </c>
      <c r="O210" s="49" t="str">
        <f t="shared" si="60"/>
        <v/>
      </c>
      <c r="P210" s="49" t="str">
        <f>IF(OR(O210="",O210=0,O210="0"),"",LEFT(O210,K203+1))</f>
        <v/>
      </c>
      <c r="Q210" s="49"/>
      <c r="R210" s="107"/>
      <c r="S210" s="90" t="str">
        <f>IF(LEN(TRIM(T210))&gt;0,MAX(S46:S209)+1,"")</f>
        <v/>
      </c>
      <c r="T210" s="234"/>
      <c r="U210" s="107"/>
      <c r="V210" s="107"/>
      <c r="X210" s="224"/>
      <c r="Y210" s="281"/>
      <c r="Z210" s="282"/>
      <c r="AA210" s="281"/>
      <c r="AB210" s="280"/>
      <c r="AC210" s="279"/>
      <c r="AD210" s="278"/>
      <c r="AE210" s="277"/>
      <c r="AF210" s="276"/>
      <c r="AG210" s="275"/>
      <c r="AH210" s="274"/>
      <c r="AI210" s="273"/>
      <c r="AJ210" s="272"/>
      <c r="AK210" s="271"/>
      <c r="AL210" s="270"/>
      <c r="AM210" s="269"/>
      <c r="AN210" s="268"/>
      <c r="AO210" s="267"/>
      <c r="AP210" s="266"/>
      <c r="AQ210" s="265"/>
      <c r="AS210" s="2"/>
      <c r="AT210" s="294">
        <v>182</v>
      </c>
      <c r="AU210" s="290"/>
      <c r="AV210" s="289" t="str">
        <f t="shared" si="48"/>
        <v/>
      </c>
      <c r="AW210" s="288" t="str" cm="1">
        <f t="array" ref="AW210">IF(BD210="","",IFERROR(_xlfn.TEXTJOIN(" • ",TRUE,_xlfn.UNIQUE(_xlfn._xlws.FILTER("⚠ "&amp;BK29:BK489,(BI29:BI489&lt;&gt;"")*ISNUMBER(SEARCH(" "&amp;BI29:BI489&amp;" "," "&amp;BD210&amp;" "))))),""))</f>
        <v/>
      </c>
      <c r="AX210" s="287" t="str">
        <f t="shared" si="55"/>
        <v>salmon</v>
      </c>
      <c r="AY210" s="287" t="str">
        <f t="shared" si="56"/>
        <v>⚠ Poissons</v>
      </c>
      <c r="AZ210" s="287" t="str">
        <f t="shared" si="57"/>
        <v/>
      </c>
      <c r="BA210" s="287" t="str">
        <f t="shared" si="49"/>
        <v/>
      </c>
      <c r="BB210" s="287" t="str">
        <f t="shared" si="50"/>
        <v/>
      </c>
      <c r="BC210" s="287" t="str">
        <f t="shared" si="58"/>
        <v/>
      </c>
      <c r="BD210" s="287" t="str">
        <f t="shared" si="51"/>
        <v/>
      </c>
      <c r="BE210" s="287" t="str">
        <f t="shared" si="59"/>
        <v>salmon</v>
      </c>
      <c r="BF210" s="287" t="str">
        <f t="shared" si="52"/>
        <v>salmon</v>
      </c>
      <c r="BG210" s="287" t="str">
        <f t="shared" si="53"/>
        <v>salmon</v>
      </c>
      <c r="BH210" s="293" t="s">
        <v>336</v>
      </c>
      <c r="BI210" s="285" t="str">
        <f t="shared" si="54"/>
        <v>salmon</v>
      </c>
      <c r="BJ210" s="284" t="s">
        <v>291</v>
      </c>
      <c r="BK210" s="292" t="s">
        <v>329</v>
      </c>
      <c r="BL210" s="298" t="s">
        <v>328</v>
      </c>
      <c r="BT210" s="35"/>
      <c r="BU210" s="35"/>
      <c r="BV210" s="35"/>
      <c r="BW210" s="35"/>
      <c r="BX210" s="35"/>
      <c r="BY210" s="3">
        <v>1</v>
      </c>
    </row>
    <row r="211" spans="10:77" ht="21" customHeight="1">
      <c r="J211" s="910"/>
      <c r="K211" s="55"/>
      <c r="L211" s="49" t="str" cm="1">
        <f t="array" ref="L211">IF(ROW()=ROW(L201),K204,INDEX(M201:M214,ROW()-ROW(L201)))</f>
        <v/>
      </c>
      <c r="M211" s="89" t="str">
        <f>IF(OR(L211="",K203="",K203&lt;=0,N211=""),"",TRIM(MID(L211,LEN(N211)+1+IF(MID(L211,LEN(N211)+1,1)=" ",1,0),99999)))</f>
        <v/>
      </c>
      <c r="N211" s="49" t="str">
        <f>IF(OR(O211="",O211=0,O211="0"),"",IF(LEN(O211)&lt;=K203,O211,IF(LEN(SUBSTITUTE(P211," ",""))=K203+1,LEFT(O211,K203),LEFT(O211,FIND("§",SUBSTITUTE(P211," ","§",LEN(P211)-LEN(SUBSTITUTE(P211," ",""))))-1))))</f>
        <v/>
      </c>
      <c r="O211" s="49" t="str">
        <f t="shared" si="60"/>
        <v/>
      </c>
      <c r="P211" s="49" t="str">
        <f>IF(OR(O211="",O211=0,O211="0"),"",LEFT(O211,K203+1))</f>
        <v/>
      </c>
      <c r="Q211" s="49"/>
      <c r="R211" s="107"/>
      <c r="S211" s="90" t="str">
        <f>IF(LEN(TRIM(T211))&gt;0,MAX(S46:S210)+1,"")</f>
        <v/>
      </c>
      <c r="T211" s="234"/>
      <c r="U211" s="107"/>
      <c r="V211" s="107"/>
      <c r="X211" s="224"/>
      <c r="Y211" s="281"/>
      <c r="Z211" s="282"/>
      <c r="AA211" s="281"/>
      <c r="AB211" s="280"/>
      <c r="AC211" s="279"/>
      <c r="AD211" s="278"/>
      <c r="AE211" s="277"/>
      <c r="AF211" s="276"/>
      <c r="AG211" s="275"/>
      <c r="AH211" s="274"/>
      <c r="AI211" s="273"/>
      <c r="AJ211" s="272"/>
      <c r="AK211" s="271"/>
      <c r="AL211" s="270"/>
      <c r="AM211" s="269"/>
      <c r="AN211" s="268"/>
      <c r="AO211" s="267"/>
      <c r="AP211" s="266"/>
      <c r="AQ211" s="265"/>
      <c r="AS211" s="2"/>
      <c r="AT211" s="294">
        <v>183</v>
      </c>
      <c r="AU211" s="290"/>
      <c r="AV211" s="289" t="str">
        <f t="shared" si="48"/>
        <v/>
      </c>
      <c r="AW211" s="288" t="str" cm="1">
        <f t="array" ref="AW211">IF(BD211="","",IFERROR(_xlfn.TEXTJOIN(" • ",TRUE,_xlfn.UNIQUE(_xlfn._xlws.FILTER("⚠ "&amp;BK29:BK489,(BI29:BI489&lt;&gt;"")*ISNUMBER(SEARCH(" "&amp;BI29:BI489&amp;" "," "&amp;BD211&amp;" "))))),""))</f>
        <v/>
      </c>
      <c r="AX211" s="287" t="str">
        <f t="shared" si="55"/>
        <v>sardine</v>
      </c>
      <c r="AY211" s="287" t="str">
        <f t="shared" si="56"/>
        <v>⚠ Poissons</v>
      </c>
      <c r="AZ211" s="287" t="str">
        <f t="shared" si="57"/>
        <v/>
      </c>
      <c r="BA211" s="287" t="str">
        <f t="shared" si="49"/>
        <v/>
      </c>
      <c r="BB211" s="287" t="str">
        <f t="shared" si="50"/>
        <v/>
      </c>
      <c r="BC211" s="287" t="str">
        <f t="shared" si="58"/>
        <v/>
      </c>
      <c r="BD211" s="287" t="str">
        <f t="shared" si="51"/>
        <v/>
      </c>
      <c r="BE211" s="287" t="str">
        <f t="shared" si="59"/>
        <v>sardine</v>
      </c>
      <c r="BF211" s="287" t="str">
        <f t="shared" si="52"/>
        <v>sardine</v>
      </c>
      <c r="BG211" s="287" t="str">
        <f t="shared" si="53"/>
        <v>sardine</v>
      </c>
      <c r="BH211" s="293" t="s">
        <v>335</v>
      </c>
      <c r="BI211" s="285" t="str">
        <f t="shared" si="54"/>
        <v>sardine</v>
      </c>
      <c r="BJ211" s="284" t="s">
        <v>291</v>
      </c>
      <c r="BK211" s="292" t="s">
        <v>329</v>
      </c>
      <c r="BL211" s="298" t="s">
        <v>328</v>
      </c>
      <c r="BT211" s="35"/>
      <c r="BU211" s="35"/>
      <c r="BV211" s="35"/>
      <c r="BW211" s="35"/>
      <c r="BX211" s="35"/>
      <c r="BY211" s="3">
        <v>1</v>
      </c>
    </row>
    <row r="212" spans="10:77" ht="21" customHeight="1">
      <c r="J212" s="910"/>
      <c r="K212" s="55"/>
      <c r="L212" s="49" t="str" cm="1">
        <f t="array" ref="L212">IF(ROW()=ROW(L201),K204,INDEX(M201:M214,ROW()-ROW(L201)))</f>
        <v/>
      </c>
      <c r="M212" s="89" t="str">
        <f>IF(OR(L212="",K203="",K203&lt;=0,N212=""),"",TRIM(MID(L212,LEN(N212)+1+IF(MID(L212,LEN(N212)+1,1)=" ",1,0),99999)))</f>
        <v/>
      </c>
      <c r="N212" s="49" t="str">
        <f>IF(OR(O212="",O212=0,O212="0"),"",IF(LEN(O212)&lt;=K203,O212,IF(LEN(SUBSTITUTE(P212," ",""))=K203+1,LEFT(O212,K203),LEFT(O212,FIND("§",SUBSTITUTE(P212," ","§",LEN(P212)-LEN(SUBSTITUTE(P212," ",""))))-1))))</f>
        <v/>
      </c>
      <c r="O212" s="49" t="str">
        <f t="shared" si="60"/>
        <v/>
      </c>
      <c r="P212" s="49" t="str">
        <f>IF(OR(O212="",O212=0,O212="0"),"",LEFT(O212,K203+1))</f>
        <v/>
      </c>
      <c r="Q212" s="49"/>
      <c r="R212" s="107"/>
      <c r="S212" s="90" t="str">
        <f>IF(LEN(TRIM(T212))&gt;0,MAX(S46:S211)+1,"")</f>
        <v/>
      </c>
      <c r="T212" s="234"/>
      <c r="U212" s="107"/>
      <c r="V212" s="107"/>
      <c r="X212" s="224"/>
      <c r="Y212" s="281"/>
      <c r="Z212" s="282"/>
      <c r="AA212" s="281"/>
      <c r="AB212" s="280"/>
      <c r="AC212" s="279"/>
      <c r="AD212" s="278"/>
      <c r="AE212" s="277"/>
      <c r="AF212" s="276"/>
      <c r="AG212" s="275"/>
      <c r="AH212" s="274"/>
      <c r="AI212" s="273"/>
      <c r="AJ212" s="272"/>
      <c r="AK212" s="271"/>
      <c r="AL212" s="270"/>
      <c r="AM212" s="269"/>
      <c r="AN212" s="268"/>
      <c r="AO212" s="267"/>
      <c r="AP212" s="266"/>
      <c r="AQ212" s="265"/>
      <c r="AS212" s="2"/>
      <c r="AT212" s="294">
        <v>184</v>
      </c>
      <c r="AU212" s="290"/>
      <c r="AV212" s="289" t="str">
        <f t="shared" si="48"/>
        <v/>
      </c>
      <c r="AW212" s="288" t="str" cm="1">
        <f t="array" ref="AW212">IF(BD212="","",IFERROR(_xlfn.TEXTJOIN(" • ",TRUE,_xlfn.UNIQUE(_xlfn._xlws.FILTER("⚠ "&amp;BK29:BK489,(BI29:BI489&lt;&gt;"")*ISNUMBER(SEARCH(" "&amp;BI29:BI489&amp;" "," "&amp;BD212&amp;" "))))),""))</f>
        <v/>
      </c>
      <c r="AX212" s="287" t="str">
        <f t="shared" si="55"/>
        <v>saumon</v>
      </c>
      <c r="AY212" s="287" t="str">
        <f t="shared" si="56"/>
        <v>⚠ Poissons</v>
      </c>
      <c r="AZ212" s="287" t="str">
        <f t="shared" si="57"/>
        <v/>
      </c>
      <c r="BA212" s="287" t="str">
        <f t="shared" si="49"/>
        <v/>
      </c>
      <c r="BB212" s="287" t="str">
        <f t="shared" si="50"/>
        <v/>
      </c>
      <c r="BC212" s="287" t="str">
        <f t="shared" si="58"/>
        <v/>
      </c>
      <c r="BD212" s="287" t="str">
        <f t="shared" si="51"/>
        <v/>
      </c>
      <c r="BE212" s="287" t="str">
        <f t="shared" si="59"/>
        <v>saumon</v>
      </c>
      <c r="BF212" s="287" t="str">
        <f t="shared" si="52"/>
        <v>saumon</v>
      </c>
      <c r="BG212" s="287" t="str">
        <f t="shared" si="53"/>
        <v>saumon</v>
      </c>
      <c r="BH212" s="293" t="s">
        <v>334</v>
      </c>
      <c r="BI212" s="285" t="str">
        <f t="shared" si="54"/>
        <v>saumon</v>
      </c>
      <c r="BJ212" s="284" t="s">
        <v>291</v>
      </c>
      <c r="BK212" s="292" t="s">
        <v>329</v>
      </c>
      <c r="BL212" s="298" t="s">
        <v>328</v>
      </c>
      <c r="BT212" s="35"/>
      <c r="BU212" s="35"/>
      <c r="BV212" s="35"/>
      <c r="BW212" s="35"/>
      <c r="BX212" s="35"/>
      <c r="BY212" s="3">
        <v>1</v>
      </c>
    </row>
    <row r="213" spans="10:77" ht="21" customHeight="1">
      <c r="J213" s="910"/>
      <c r="K213" s="55"/>
      <c r="L213" s="49" t="str" cm="1">
        <f t="array" ref="L213">IF(ROW()=ROW(L201),K204,INDEX(M201:M214,ROW()-ROW(L201)))</f>
        <v/>
      </c>
      <c r="M213" s="89" t="str">
        <f>IF(OR(L213="",K203="",K203&lt;=0,N213=""),"",TRIM(MID(L213,LEN(N213)+1+IF(MID(L213,LEN(N213)+1,1)=" ",1,0),99999)))</f>
        <v/>
      </c>
      <c r="N213" s="49" t="str">
        <f>IF(OR(O213="",O213=0,O213="0"),"",IF(LEN(O213)&lt;=K203,O213,IF(LEN(SUBSTITUTE(P213," ",""))=K203+1,LEFT(O213,K203),LEFT(O213,FIND("§",SUBSTITUTE(P213," ","§",LEN(P213)-LEN(SUBSTITUTE(P213," ",""))))-1))))</f>
        <v/>
      </c>
      <c r="O213" s="49" t="str">
        <f t="shared" si="60"/>
        <v/>
      </c>
      <c r="P213" s="49" t="str">
        <f>IF(OR(O213="",O213=0,O213="0"),"",LEFT(O213,K203+1))</f>
        <v/>
      </c>
      <c r="Q213" s="49"/>
      <c r="R213" s="107"/>
      <c r="S213" s="90" t="str">
        <f>IF(LEN(TRIM(T213))&gt;0,MAX(S46:S212)+1,"")</f>
        <v/>
      </c>
      <c r="T213" s="234"/>
      <c r="U213" s="107"/>
      <c r="V213" s="107"/>
      <c r="X213" s="224"/>
      <c r="Y213" s="281"/>
      <c r="Z213" s="282"/>
      <c r="AA213" s="281"/>
      <c r="AB213" s="280"/>
      <c r="AC213" s="279"/>
      <c r="AD213" s="278"/>
      <c r="AE213" s="277"/>
      <c r="AF213" s="276"/>
      <c r="AG213" s="275"/>
      <c r="AH213" s="274"/>
      <c r="AI213" s="273"/>
      <c r="AJ213" s="272"/>
      <c r="AK213" s="271"/>
      <c r="AL213" s="270"/>
      <c r="AM213" s="269"/>
      <c r="AN213" s="268"/>
      <c r="AO213" s="267"/>
      <c r="AP213" s="266"/>
      <c r="AQ213" s="265"/>
      <c r="AS213" s="2"/>
      <c r="AT213" s="294">
        <v>185</v>
      </c>
      <c r="AU213" s="290"/>
      <c r="AV213" s="289" t="str">
        <f t="shared" si="48"/>
        <v/>
      </c>
      <c r="AW213" s="288" t="str" cm="1">
        <f t="array" ref="AW213">IF(BD213="","",IFERROR(_xlfn.TEXTJOIN(" • ",TRUE,_xlfn.UNIQUE(_xlfn._xlws.FILTER("⚠ "&amp;BK29:BK489,(BI29:BI489&lt;&gt;"")*ISNUMBER(SEARCH(" "&amp;BI29:BI489&amp;" "," "&amp;BD213&amp;" "))))),""))</f>
        <v/>
      </c>
      <c r="AX213" s="287" t="str">
        <f t="shared" si="55"/>
        <v>surimi</v>
      </c>
      <c r="AY213" s="287" t="str">
        <f t="shared" si="56"/>
        <v>⚠ Poissons</v>
      </c>
      <c r="AZ213" s="287" t="str">
        <f t="shared" si="57"/>
        <v/>
      </c>
      <c r="BA213" s="287" t="str">
        <f t="shared" si="49"/>
        <v/>
      </c>
      <c r="BB213" s="287" t="str">
        <f t="shared" si="50"/>
        <v/>
      </c>
      <c r="BC213" s="287" t="str">
        <f t="shared" si="58"/>
        <v/>
      </c>
      <c r="BD213" s="287" t="str">
        <f t="shared" si="51"/>
        <v/>
      </c>
      <c r="BE213" s="287" t="str">
        <f t="shared" si="59"/>
        <v>surimi</v>
      </c>
      <c r="BF213" s="287" t="str">
        <f t="shared" si="52"/>
        <v>surimi</v>
      </c>
      <c r="BG213" s="287" t="str">
        <f t="shared" si="53"/>
        <v>surimi</v>
      </c>
      <c r="BH213" s="293" t="s">
        <v>333</v>
      </c>
      <c r="BI213" s="285" t="str">
        <f t="shared" si="54"/>
        <v>surimi</v>
      </c>
      <c r="BJ213" s="284" t="s">
        <v>291</v>
      </c>
      <c r="BK213" s="292" t="s">
        <v>329</v>
      </c>
      <c r="BL213" s="298" t="s">
        <v>328</v>
      </c>
      <c r="BT213" s="35"/>
      <c r="BU213" s="35"/>
      <c r="BV213" s="35"/>
      <c r="BW213" s="35"/>
      <c r="BX213" s="35"/>
      <c r="BY213" s="3">
        <v>1</v>
      </c>
    </row>
    <row r="214" spans="10:77" ht="21" customHeight="1">
      <c r="J214" s="910"/>
      <c r="K214" s="55"/>
      <c r="L214" s="49" t="str" cm="1">
        <f t="array" ref="L214">IF(ROW()=ROW(L201),K204,INDEX(M201:M214,ROW()-ROW(L201)))</f>
        <v/>
      </c>
      <c r="M214" s="89" t="str">
        <f>IF(OR(L214="",K203="",K203&lt;=0,N214=""),"",TRIM(MID(L214,LEN(N214)+1+IF(MID(L214,LEN(N214)+1,1)=" ",1,0),99999)))</f>
        <v/>
      </c>
      <c r="N214" s="49" t="str">
        <f>IF(OR(O214="",O214=0,O214="0"),"",IF(LEN(O214)&lt;=K203,O214,IF(LEN(SUBSTITUTE(P214," ",""))=K203+1,LEFT(O214,K203),LEFT(O214,FIND("§",SUBSTITUTE(P214," ","§",LEN(P214)-LEN(SUBSTITUTE(P214," ",""))))-1))))</f>
        <v/>
      </c>
      <c r="O214" s="49" t="str">
        <f t="shared" si="60"/>
        <v/>
      </c>
      <c r="P214" s="49" t="str">
        <f>IF(OR(O214="",O214=0,O214="0"),"",LEFT(O214,K203+1))</f>
        <v/>
      </c>
      <c r="Q214" s="49"/>
      <c r="R214" s="107"/>
      <c r="S214" s="90" t="str">
        <f>IF(LEN(TRIM(T214))&gt;0,MAX(S46:S213)+1,"")</f>
        <v/>
      </c>
      <c r="T214" s="234"/>
      <c r="U214" s="107"/>
      <c r="V214" s="107"/>
      <c r="X214" s="224"/>
      <c r="Y214" s="281"/>
      <c r="Z214" s="282"/>
      <c r="AA214" s="281"/>
      <c r="AB214" s="280"/>
      <c r="AC214" s="279"/>
      <c r="AD214" s="278"/>
      <c r="AE214" s="277"/>
      <c r="AF214" s="276"/>
      <c r="AG214" s="275"/>
      <c r="AH214" s="274"/>
      <c r="AI214" s="273"/>
      <c r="AJ214" s="272"/>
      <c r="AK214" s="271"/>
      <c r="AL214" s="270"/>
      <c r="AM214" s="269"/>
      <c r="AN214" s="268"/>
      <c r="AO214" s="267"/>
      <c r="AP214" s="266"/>
      <c r="AQ214" s="265"/>
      <c r="AS214" s="2"/>
      <c r="AT214" s="294">
        <v>186</v>
      </c>
      <c r="AU214" s="290"/>
      <c r="AV214" s="289" t="str">
        <f t="shared" si="48"/>
        <v/>
      </c>
      <c r="AW214" s="288" t="str" cm="1">
        <f t="array" ref="AW214">IF(BD214="","",IFERROR(_xlfn.TEXTJOIN(" • ",TRUE,_xlfn.UNIQUE(_xlfn._xlws.FILTER("⚠ "&amp;BK29:BK489,(BI29:BI489&lt;&gt;"")*ISNUMBER(SEARCH(" "&amp;BI29:BI489&amp;" "," "&amp;BD214&amp;" "))))),""))</f>
        <v/>
      </c>
      <c r="AX214" s="287" t="str">
        <f t="shared" si="55"/>
        <v>thon</v>
      </c>
      <c r="AY214" s="287" t="str">
        <f t="shared" si="56"/>
        <v>⚠ Poissons</v>
      </c>
      <c r="AZ214" s="287" t="str">
        <f t="shared" si="57"/>
        <v/>
      </c>
      <c r="BA214" s="287" t="str">
        <f t="shared" si="49"/>
        <v/>
      </c>
      <c r="BB214" s="287" t="str">
        <f t="shared" si="50"/>
        <v/>
      </c>
      <c r="BC214" s="287" t="str">
        <f t="shared" si="58"/>
        <v/>
      </c>
      <c r="BD214" s="287" t="str">
        <f t="shared" si="51"/>
        <v/>
      </c>
      <c r="BE214" s="287" t="str">
        <f t="shared" si="59"/>
        <v>thon</v>
      </c>
      <c r="BF214" s="287" t="str">
        <f t="shared" si="52"/>
        <v>thon</v>
      </c>
      <c r="BG214" s="287" t="str">
        <f t="shared" si="53"/>
        <v>thon</v>
      </c>
      <c r="BH214" s="293" t="s">
        <v>332</v>
      </c>
      <c r="BI214" s="285" t="str">
        <f t="shared" si="54"/>
        <v>thon</v>
      </c>
      <c r="BJ214" s="284" t="s">
        <v>291</v>
      </c>
      <c r="BK214" s="292" t="s">
        <v>329</v>
      </c>
      <c r="BL214" s="298" t="s">
        <v>328</v>
      </c>
      <c r="BT214" s="35"/>
      <c r="BU214" s="35"/>
      <c r="BV214" s="35"/>
      <c r="BW214" s="35"/>
      <c r="BX214" s="35"/>
      <c r="BY214" s="3">
        <v>1</v>
      </c>
    </row>
    <row r="215" spans="10:77" ht="21" customHeight="1">
      <c r="J215" s="910"/>
      <c r="K215" s="88" t="str">
        <f>IF(TRIM(SUBSTITUTE(R59,CHAR(160),""))="","",R59)</f>
        <v/>
      </c>
      <c r="L215" s="49" t="str" cm="1">
        <f t="array" ref="L215">IF(ROW()=ROW(L215),K218,INDEX(M215:M228,ROW()-ROW(L215)))</f>
        <v/>
      </c>
      <c r="M215" s="89" t="str">
        <f>IF(OR(L215="",K217="",K217&lt;=0,N215=""),"",TRIM(MID(L215,LEN(N215)+1+IF(MID(L215,LEN(N215)+1,1)=" ",1,0),99999)))</f>
        <v/>
      </c>
      <c r="N215" s="49" t="str">
        <f>IF(OR(O215="",O215=0,O215="0"),"",IF(LEN(O215)&lt;=K217,O215,IF(LEN(SUBSTITUTE(P215," ",""))=K217+1,LEFT(O215,K217),LEFT(O215,FIND("§",SUBSTITUTE(P215," ","§",LEN(P215)-LEN(SUBSTITUTE(P215," ",""))))-1))))</f>
        <v/>
      </c>
      <c r="O215" s="49" t="str">
        <f t="shared" si="60"/>
        <v/>
      </c>
      <c r="P215" s="49" t="str">
        <f>IF(OR(O215="",O215=0,O215="0"),"",LEFT(O215,K217+1))</f>
        <v/>
      </c>
      <c r="Q215" s="49"/>
      <c r="R215" s="107"/>
      <c r="S215" s="90" t="str">
        <f>IF(LEN(TRIM(T215))&gt;0,MAX(S46:S214)+1,"")</f>
        <v/>
      </c>
      <c r="T215" s="234"/>
      <c r="U215" s="107"/>
      <c r="V215" s="107"/>
      <c r="X215" s="224"/>
      <c r="Y215" s="281"/>
      <c r="Z215" s="282"/>
      <c r="AA215" s="281"/>
      <c r="AB215" s="280"/>
      <c r="AC215" s="279"/>
      <c r="AD215" s="278"/>
      <c r="AE215" s="277"/>
      <c r="AF215" s="276"/>
      <c r="AG215" s="275"/>
      <c r="AH215" s="274"/>
      <c r="AI215" s="273"/>
      <c r="AJ215" s="272"/>
      <c r="AK215" s="271"/>
      <c r="AL215" s="270"/>
      <c r="AM215" s="269"/>
      <c r="AN215" s="268"/>
      <c r="AO215" s="267"/>
      <c r="AP215" s="266"/>
      <c r="AQ215" s="265"/>
      <c r="AS215" s="2"/>
      <c r="AT215" s="294">
        <v>187</v>
      </c>
      <c r="AU215" s="290"/>
      <c r="AV215" s="289" t="str">
        <f t="shared" si="48"/>
        <v/>
      </c>
      <c r="AW215" s="288" t="str" cm="1">
        <f t="array" ref="AW215">IF(BD215="","",IFERROR(_xlfn.TEXTJOIN(" • ",TRUE,_xlfn.UNIQUE(_xlfn._xlws.FILTER("⚠ "&amp;BK29:BK489,(BI29:BI489&lt;&gt;"")*ISNUMBER(SEARCH(" "&amp;BI29:BI489&amp;" "," "&amp;BD215&amp;" "))))),""))</f>
        <v/>
      </c>
      <c r="AX215" s="287" t="str">
        <f t="shared" si="55"/>
        <v>truite</v>
      </c>
      <c r="AY215" s="287" t="str">
        <f t="shared" si="56"/>
        <v>⚠ Poissons</v>
      </c>
      <c r="AZ215" s="287" t="str">
        <f t="shared" si="57"/>
        <v/>
      </c>
      <c r="BA215" s="287" t="str">
        <f t="shared" si="49"/>
        <v/>
      </c>
      <c r="BB215" s="287" t="str">
        <f t="shared" si="50"/>
        <v/>
      </c>
      <c r="BC215" s="287" t="str">
        <f t="shared" si="58"/>
        <v/>
      </c>
      <c r="BD215" s="287" t="str">
        <f t="shared" si="51"/>
        <v/>
      </c>
      <c r="BE215" s="287" t="str">
        <f t="shared" si="59"/>
        <v>truite</v>
      </c>
      <c r="BF215" s="287" t="str">
        <f t="shared" si="52"/>
        <v>truite</v>
      </c>
      <c r="BG215" s="287" t="str">
        <f t="shared" si="53"/>
        <v>truite</v>
      </c>
      <c r="BH215" s="293" t="s">
        <v>331</v>
      </c>
      <c r="BI215" s="285" t="str">
        <f t="shared" si="54"/>
        <v>truite</v>
      </c>
      <c r="BJ215" s="284" t="s">
        <v>291</v>
      </c>
      <c r="BK215" s="292" t="s">
        <v>329</v>
      </c>
      <c r="BL215" s="298" t="s">
        <v>328</v>
      </c>
      <c r="BT215" s="35"/>
      <c r="BU215" s="35"/>
      <c r="BV215" s="35"/>
      <c r="BW215" s="35"/>
      <c r="BX215" s="35"/>
      <c r="BY215" s="3">
        <v>1</v>
      </c>
    </row>
    <row r="216" spans="10:77" ht="21" customHeight="1">
      <c r="J216" s="910"/>
      <c r="K216" s="55" t="str">
        <f>TRIM(SUBSTITUTE(SUBSTITUTE(SUBSTITUTE(SUBSTITUTE(SUBSTITUTE(SUBSTITUTE(SUBSTITUTE(SUBSTITUTE(SUBSTITUTE(CLEAN(IF(OR(LEFT(K215,1)="-",LEFT(K215,1)="="),MID(K215,2,99999),K215)),"—","-"),"–","-"),CHAR(160)," "),CHAR(9)," "),CHAR(13)," "),CHAR(10)," ")," "," ")," "," ")," "," "))</f>
        <v/>
      </c>
      <c r="L216" s="49" t="str" cm="1">
        <f t="array" ref="L216">IF(ROW()=ROW(L215),K218,INDEX(M215:M228,ROW()-ROW(L215)))</f>
        <v/>
      </c>
      <c r="M216" s="89" t="str">
        <f>IF(OR(L216="",K217="",K217&lt;=0,N216=""),"",TRIM(MID(L216,LEN(N216)+1+IF(MID(L216,LEN(N216)+1,1)=" ",1,0),99999)))</f>
        <v/>
      </c>
      <c r="N216" s="49" t="str">
        <f>IF(OR(O216="",O216=0,O216="0"),"",IF(LEN(O216)&lt;=K217,O216,IF(LEN(SUBSTITUTE(P216," ",""))=K217+1,LEFT(O216,K217),LEFT(O216,FIND("§",SUBSTITUTE(P216," ","§",LEN(P216)-LEN(SUBSTITUTE(P216," ",""))))-1))))</f>
        <v/>
      </c>
      <c r="O216" s="49" t="str">
        <f t="shared" si="60"/>
        <v/>
      </c>
      <c r="P216" s="49" t="str">
        <f>IF(OR(O216="",O216=0,O216="0"),"",LEFT(O216,K217+1))</f>
        <v/>
      </c>
      <c r="Q216" s="49"/>
      <c r="R216" s="107"/>
      <c r="S216" s="90" t="str">
        <f>IF(LEN(TRIM(T216))&gt;0,MAX(S46:S215)+1,"")</f>
        <v/>
      </c>
      <c r="T216" s="234"/>
      <c r="U216" s="107"/>
      <c r="V216" s="107"/>
      <c r="X216" s="224"/>
      <c r="Y216" s="281"/>
      <c r="Z216" s="282"/>
      <c r="AA216" s="281"/>
      <c r="AB216" s="280"/>
      <c r="AC216" s="279"/>
      <c r="AD216" s="278"/>
      <c r="AE216" s="277"/>
      <c r="AF216" s="276"/>
      <c r="AG216" s="275"/>
      <c r="AH216" s="274"/>
      <c r="AI216" s="273"/>
      <c r="AJ216" s="272"/>
      <c r="AK216" s="271"/>
      <c r="AL216" s="270"/>
      <c r="AM216" s="269"/>
      <c r="AN216" s="268"/>
      <c r="AO216" s="267"/>
      <c r="AP216" s="266"/>
      <c r="AQ216" s="265"/>
      <c r="AS216" s="2"/>
      <c r="AT216" s="294">
        <v>188</v>
      </c>
      <c r="AU216" s="290"/>
      <c r="AV216" s="289" t="str">
        <f t="shared" si="48"/>
        <v/>
      </c>
      <c r="AW216" s="288" t="str" cm="1">
        <f t="array" ref="AW216">IF(BD216="","",IFERROR(_xlfn.TEXTJOIN(" • ",TRUE,_xlfn.UNIQUE(_xlfn._xlws.FILTER("⚠ "&amp;BK29:BK489,(BI29:BI489&lt;&gt;"")*ISNUMBER(SEARCH(" "&amp;BI29:BI489&amp;" "," "&amp;BD216&amp;" "))))),""))</f>
        <v/>
      </c>
      <c r="AX216" s="287" t="str">
        <f t="shared" si="55"/>
        <v>tuna</v>
      </c>
      <c r="AY216" s="287" t="str">
        <f t="shared" si="56"/>
        <v>⚠ Poissons</v>
      </c>
      <c r="AZ216" s="287" t="str">
        <f t="shared" si="57"/>
        <v/>
      </c>
      <c r="BA216" s="287" t="str">
        <f t="shared" si="49"/>
        <v/>
      </c>
      <c r="BB216" s="287" t="str">
        <f t="shared" si="50"/>
        <v/>
      </c>
      <c r="BC216" s="287" t="str">
        <f t="shared" si="58"/>
        <v/>
      </c>
      <c r="BD216" s="287" t="str">
        <f t="shared" si="51"/>
        <v/>
      </c>
      <c r="BE216" s="287" t="str">
        <f t="shared" si="59"/>
        <v>tuna</v>
      </c>
      <c r="BF216" s="287" t="str">
        <f t="shared" si="52"/>
        <v>tuna</v>
      </c>
      <c r="BG216" s="287" t="str">
        <f t="shared" si="53"/>
        <v>tuna</v>
      </c>
      <c r="BH216" s="293" t="s">
        <v>330</v>
      </c>
      <c r="BI216" s="285" t="str">
        <f t="shared" si="54"/>
        <v>tuna</v>
      </c>
      <c r="BJ216" s="284" t="s">
        <v>291</v>
      </c>
      <c r="BK216" s="292" t="s">
        <v>329</v>
      </c>
      <c r="BL216" s="298" t="s">
        <v>328</v>
      </c>
      <c r="BT216" s="35"/>
      <c r="BU216" s="35"/>
      <c r="BV216" s="35"/>
      <c r="BW216" s="35"/>
      <c r="BX216" s="35"/>
      <c r="BY216" s="3">
        <v>1</v>
      </c>
    </row>
    <row r="217" spans="10:77" ht="21" customHeight="1">
      <c r="J217" s="910"/>
      <c r="K217" s="92">
        <f>K44</f>
        <v>120</v>
      </c>
      <c r="L217" s="49" t="str" cm="1">
        <f t="array" ref="L217">IF(ROW()=ROW(L215),K218,INDEX(M215:M228,ROW()-ROW(L215)))</f>
        <v/>
      </c>
      <c r="M217" s="89" t="str">
        <f>IF(OR(L217="",K217="",K217&lt;=0,N217=""),"",TRIM(MID(L217,LEN(N217)+1+IF(MID(L217,LEN(N217)+1,1)=" ",1,0),99999)))</f>
        <v/>
      </c>
      <c r="N217" s="49" t="str">
        <f>IF(OR(O217="",O217=0,O217="0"),"",IF(LEN(O217)&lt;=K217,O217,IF(LEN(SUBSTITUTE(P217," ",""))=K217+1,LEFT(O217,K217),LEFT(O217,FIND("§",SUBSTITUTE(P217," ","§",LEN(P217)-LEN(SUBSTITUTE(P217," ",""))))-1))))</f>
        <v/>
      </c>
      <c r="O217" s="49" t="str">
        <f t="shared" si="60"/>
        <v/>
      </c>
      <c r="P217" s="49" t="str">
        <f>IF(OR(O217="",O217=0,O217="0"),"",LEFT(O217,K217+1))</f>
        <v/>
      </c>
      <c r="Q217" s="49"/>
      <c r="R217" s="107"/>
      <c r="S217" s="90" t="str">
        <f>IF(LEN(TRIM(T217))&gt;0,MAX(S46:S216)+1,"")</f>
        <v/>
      </c>
      <c r="T217" s="234"/>
      <c r="U217" s="107"/>
      <c r="V217" s="107"/>
      <c r="X217" s="224"/>
      <c r="Y217" s="281"/>
      <c r="Z217" s="282"/>
      <c r="AA217" s="281"/>
      <c r="AB217" s="280"/>
      <c r="AC217" s="279"/>
      <c r="AD217" s="278"/>
      <c r="AE217" s="277"/>
      <c r="AF217" s="276"/>
      <c r="AG217" s="275"/>
      <c r="AH217" s="274"/>
      <c r="AI217" s="273"/>
      <c r="AJ217" s="272"/>
      <c r="AK217" s="271"/>
      <c r="AL217" s="270"/>
      <c r="AM217" s="269"/>
      <c r="AN217" s="268"/>
      <c r="AO217" s="267"/>
      <c r="AP217" s="266"/>
      <c r="AQ217" s="265"/>
      <c r="AS217" s="2"/>
      <c r="AT217" s="294">
        <v>189</v>
      </c>
      <c r="AU217" s="290"/>
      <c r="AV217" s="289" t="str">
        <f t="shared" si="48"/>
        <v/>
      </c>
      <c r="AW217" s="288" t="str" cm="1">
        <f t="array" ref="AW217">IF(BD217="","",IFERROR(_xlfn.TEXTJOIN(" • ",TRUE,_xlfn.UNIQUE(_xlfn._xlws.FILTER("⚠ "&amp;BK29:BK489,(BI29:BI489&lt;&gt;"")*ISNUMBER(SEARCH(" "&amp;BI29:BI489&amp;" "," "&amp;BD217&amp;" "))))),""))</f>
        <v/>
      </c>
      <c r="AX217" s="287" t="str">
        <f t="shared" si="55"/>
        <v>sesame</v>
      </c>
      <c r="AY217" s="287" t="str">
        <f t="shared" si="56"/>
        <v>⚠ Sésame</v>
      </c>
      <c r="AZ217" s="287" t="str">
        <f t="shared" si="57"/>
        <v/>
      </c>
      <c r="BA217" s="287" t="str">
        <f t="shared" si="49"/>
        <v/>
      </c>
      <c r="BB217" s="287" t="str">
        <f t="shared" si="50"/>
        <v/>
      </c>
      <c r="BC217" s="287" t="str">
        <f t="shared" si="58"/>
        <v/>
      </c>
      <c r="BD217" s="287" t="str">
        <f t="shared" si="51"/>
        <v/>
      </c>
      <c r="BE217" s="287" t="str">
        <f t="shared" si="59"/>
        <v>sesame</v>
      </c>
      <c r="BF217" s="287" t="str">
        <f t="shared" si="52"/>
        <v>sesame</v>
      </c>
      <c r="BG217" s="287" t="str">
        <f t="shared" si="53"/>
        <v>sesame</v>
      </c>
      <c r="BH217" s="293" t="s">
        <v>327</v>
      </c>
      <c r="BI217" s="285" t="str">
        <f t="shared" si="54"/>
        <v>sesame</v>
      </c>
      <c r="BJ217" s="284" t="s">
        <v>291</v>
      </c>
      <c r="BK217" s="292" t="s">
        <v>326</v>
      </c>
      <c r="BL217" s="297" t="s">
        <v>325</v>
      </c>
      <c r="BT217" s="35"/>
      <c r="BU217" s="35"/>
      <c r="BV217" s="35"/>
      <c r="BW217" s="35"/>
      <c r="BX217" s="35"/>
      <c r="BY217" s="3">
        <v>1</v>
      </c>
    </row>
    <row r="218" spans="10:77" ht="21" customHeight="1">
      <c r="J218" s="910"/>
      <c r="K218" s="55" t="str">
        <f>IF(UPPER(TRIM(K45))="X",K222,K216)</f>
        <v/>
      </c>
      <c r="L218" s="49" t="str" cm="1">
        <f t="array" ref="L218">IF(ROW()=ROW(L215),K218,INDEX(M215:M228,ROW()-ROW(L215)))</f>
        <v/>
      </c>
      <c r="M218" s="89" t="str">
        <f>IF(OR(L218="",K217="",K217&lt;=0,N218=""),"",TRIM(MID(L218,LEN(N218)+1+IF(MID(L218,LEN(N218)+1,1)=" ",1,0),99999)))</f>
        <v/>
      </c>
      <c r="N218" s="49" t="str">
        <f>IF(OR(O218="",O218=0,O218="0"),"",IF(LEN(O218)&lt;=K217,O218,IF(LEN(SUBSTITUTE(P218," ",""))=K217+1,LEFT(O218,K217),LEFT(O218,FIND("§",SUBSTITUTE(P218," ","§",LEN(P218)-LEN(SUBSTITUTE(P218," ",""))))-1))))</f>
        <v/>
      </c>
      <c r="O218" s="49" t="str">
        <f t="shared" si="60"/>
        <v/>
      </c>
      <c r="P218" s="49" t="str">
        <f>IF(OR(O218="",O218=0,O218="0"),"",LEFT(O218,K217+1))</f>
        <v/>
      </c>
      <c r="Q218" s="49"/>
      <c r="R218" s="107"/>
      <c r="S218" s="90" t="str">
        <f>IF(LEN(TRIM(T218))&gt;0,MAX(S46:S217)+1,"")</f>
        <v/>
      </c>
      <c r="T218" s="234"/>
      <c r="U218" s="107"/>
      <c r="V218" s="107"/>
      <c r="X218" s="224"/>
      <c r="Y218" s="281"/>
      <c r="Z218" s="282"/>
      <c r="AA218" s="281"/>
      <c r="AB218" s="280"/>
      <c r="AC218" s="279"/>
      <c r="AD218" s="278"/>
      <c r="AE218" s="277"/>
      <c r="AF218" s="276"/>
      <c r="AG218" s="275"/>
      <c r="AH218" s="274"/>
      <c r="AI218" s="273"/>
      <c r="AJ218" s="272"/>
      <c r="AK218" s="271"/>
      <c r="AL218" s="270"/>
      <c r="AM218" s="269"/>
      <c r="AN218" s="268"/>
      <c r="AO218" s="267"/>
      <c r="AP218" s="266"/>
      <c r="AQ218" s="265"/>
      <c r="AS218" s="2"/>
      <c r="AT218" s="294">
        <v>190</v>
      </c>
      <c r="AU218" s="290"/>
      <c r="AV218" s="289" t="str">
        <f t="shared" si="48"/>
        <v/>
      </c>
      <c r="AW218" s="288" t="str" cm="1">
        <f t="array" ref="AW218">IF(BD218="","",IFERROR(_xlfn.TEXTJOIN(" • ",TRUE,_xlfn.UNIQUE(_xlfn._xlws.FILTER("⚠ "&amp;BK29:BK489,(BI29:BI489&lt;&gt;"")*ISNUMBER(SEARCH(" "&amp;BI29:BI489&amp;" "," "&amp;BD218&amp;" "))))),""))</f>
        <v/>
      </c>
      <c r="AX218" s="287" t="str">
        <f t="shared" si="55"/>
        <v>edamame</v>
      </c>
      <c r="AY218" s="287" t="str">
        <f t="shared" si="56"/>
        <v>⚠ Soja</v>
      </c>
      <c r="AZ218" s="287" t="str">
        <f t="shared" si="57"/>
        <v/>
      </c>
      <c r="BA218" s="287" t="str">
        <f t="shared" si="49"/>
        <v/>
      </c>
      <c r="BB218" s="287" t="str">
        <f t="shared" si="50"/>
        <v/>
      </c>
      <c r="BC218" s="287" t="str">
        <f t="shared" si="58"/>
        <v/>
      </c>
      <c r="BD218" s="287" t="str">
        <f t="shared" si="51"/>
        <v/>
      </c>
      <c r="BE218" s="287" t="str">
        <f t="shared" si="59"/>
        <v>edamame</v>
      </c>
      <c r="BF218" s="287" t="str">
        <f t="shared" si="52"/>
        <v>edamame</v>
      </c>
      <c r="BG218" s="287" t="str">
        <f t="shared" si="53"/>
        <v>edamame</v>
      </c>
      <c r="BH218" s="293" t="s">
        <v>324</v>
      </c>
      <c r="BI218" s="285" t="str">
        <f t="shared" si="54"/>
        <v>edamame</v>
      </c>
      <c r="BJ218" s="284" t="s">
        <v>291</v>
      </c>
      <c r="BK218" s="292" t="s">
        <v>311</v>
      </c>
      <c r="BL218" s="296" t="s">
        <v>310</v>
      </c>
      <c r="BT218" s="35"/>
      <c r="BU218" s="35"/>
      <c r="BV218" s="35"/>
      <c r="BW218" s="35"/>
      <c r="BX218" s="35"/>
      <c r="BY218" s="3">
        <v>1</v>
      </c>
    </row>
    <row r="219" spans="10:77" ht="21" customHeight="1">
      <c r="J219" s="910"/>
      <c r="K219" s="94" t="str">
        <f>TRIM(SUBSTITUTE(SUBSTITUTE(SUBSTITUTE(SUBSTITUTE(SUBSTITUTE(SUBSTITUTE(SUBSTITUTE(SUBSTITUTE(SUBSTITUTE(SUBSTITUTE(K216,","," "),";"," "),":"," "),"!"," "),"?"," "),"…"," "),"»"," "),"«"," "),"/"," "),"."," "))</f>
        <v/>
      </c>
      <c r="L219" s="49" t="str" cm="1">
        <f t="array" ref="L219">IF(ROW()=ROW(L215),K218,INDEX(M215:M228,ROW()-ROW(L215)))</f>
        <v/>
      </c>
      <c r="M219" s="89" t="str">
        <f>IF(OR(L219="",K217="",K217&lt;=0,N219=""),"",TRIM(MID(L219,LEN(N219)+1+IF(MID(L219,LEN(N219)+1,1)=" ",1,0),99999)))</f>
        <v/>
      </c>
      <c r="N219" s="49" t="str">
        <f>IF(OR(O219="",O219=0,O219="0"),"",IF(LEN(O219)&lt;=K217,O219,IF(LEN(SUBSTITUTE(P219," ",""))=K217+1,LEFT(O219,K217),LEFT(O219,FIND("§",SUBSTITUTE(P219," ","§",LEN(P219)-LEN(SUBSTITUTE(P219," ",""))))-1))))</f>
        <v/>
      </c>
      <c r="O219" s="49" t="str">
        <f t="shared" si="60"/>
        <v/>
      </c>
      <c r="P219" s="49" t="str">
        <f>IF(OR(O219="",O219=0,O219="0"),"",LEFT(O219,K217+1))</f>
        <v/>
      </c>
      <c r="Q219" s="49"/>
      <c r="R219" s="107"/>
      <c r="S219" s="90" t="str">
        <f>IF(LEN(TRIM(T219))&gt;0,MAX(S46:S218)+1,"")</f>
        <v/>
      </c>
      <c r="T219" s="234"/>
      <c r="U219" s="107"/>
      <c r="V219" s="107"/>
      <c r="X219" s="224"/>
      <c r="Y219" s="281"/>
      <c r="Z219" s="282"/>
      <c r="AA219" s="281"/>
      <c r="AB219" s="280"/>
      <c r="AC219" s="279"/>
      <c r="AD219" s="278"/>
      <c r="AE219" s="277"/>
      <c r="AF219" s="276"/>
      <c r="AG219" s="275"/>
      <c r="AH219" s="274"/>
      <c r="AI219" s="273"/>
      <c r="AJ219" s="272"/>
      <c r="AK219" s="271"/>
      <c r="AL219" s="270"/>
      <c r="AM219" s="269"/>
      <c r="AN219" s="268"/>
      <c r="AO219" s="267"/>
      <c r="AP219" s="266"/>
      <c r="AQ219" s="265"/>
      <c r="AS219" s="2"/>
      <c r="AT219" s="294">
        <v>191</v>
      </c>
      <c r="AU219" s="290"/>
      <c r="AV219" s="289" t="str">
        <f t="shared" si="48"/>
        <v/>
      </c>
      <c r="AW219" s="288" t="str" cm="1">
        <f t="array" ref="AW219">IF(BD219="","",IFERROR(_xlfn.TEXTJOIN(" • ",TRUE,_xlfn.UNIQUE(_xlfn._xlws.FILTER("⚠ "&amp;BK29:BK489,(BI29:BI489&lt;&gt;"")*ISNUMBER(SEARCH(" "&amp;BI29:BI489&amp;" "," "&amp;BD219&amp;" "))))),""))</f>
        <v/>
      </c>
      <c r="AX219" s="287" t="str">
        <f t="shared" si="55"/>
        <v>lecithine de soja</v>
      </c>
      <c r="AY219" s="287" t="str">
        <f t="shared" si="56"/>
        <v>⚠ Soja</v>
      </c>
      <c r="AZ219" s="287" t="str">
        <f t="shared" si="57"/>
        <v/>
      </c>
      <c r="BA219" s="287" t="str">
        <f t="shared" si="49"/>
        <v/>
      </c>
      <c r="BB219" s="287" t="str">
        <f t="shared" si="50"/>
        <v/>
      </c>
      <c r="BC219" s="287" t="str">
        <f t="shared" si="58"/>
        <v/>
      </c>
      <c r="BD219" s="287" t="str">
        <f t="shared" si="51"/>
        <v/>
      </c>
      <c r="BE219" s="287" t="str">
        <f t="shared" si="59"/>
        <v>lecithine de soja</v>
      </c>
      <c r="BF219" s="287" t="str">
        <f t="shared" si="52"/>
        <v>lecithine de soja</v>
      </c>
      <c r="BG219" s="287" t="str">
        <f t="shared" si="53"/>
        <v>lecithine de soja</v>
      </c>
      <c r="BH219" s="293" t="s">
        <v>323</v>
      </c>
      <c r="BI219" s="285" t="str">
        <f t="shared" si="54"/>
        <v>lecithine de soja</v>
      </c>
      <c r="BJ219" s="284" t="s">
        <v>291</v>
      </c>
      <c r="BK219" s="292" t="s">
        <v>311</v>
      </c>
      <c r="BL219" s="296" t="s">
        <v>310</v>
      </c>
      <c r="BT219" s="35"/>
      <c r="BU219" s="35"/>
      <c r="BV219" s="35"/>
      <c r="BW219" s="35"/>
      <c r="BX219" s="35"/>
      <c r="BY219" s="3">
        <v>1</v>
      </c>
    </row>
    <row r="220" spans="10:77" ht="21" customHeight="1">
      <c r="J220" s="910"/>
      <c r="K220" s="49" t="str">
        <f>TRIM(SUBSTITUTE(SUBSTITUTE(SUBSTITUTE(SUBSTITUTE(SUBSTITUTE(SUBSTITUTE(SUBSTITUTE(SUBSTITUTE(K219,"("," "),")"," "),CHAR(34)," "),"-"," "),"_"," "),"&lt;"," "),"&gt;"," "),"="," "))</f>
        <v/>
      </c>
      <c r="L220" s="49" t="str" cm="1">
        <f t="array" ref="L220">IF(ROW()=ROW(L215),K218,INDEX(M215:M228,ROW()-ROW(L215)))</f>
        <v/>
      </c>
      <c r="M220" s="89" t="str">
        <f>IF(OR(L220="",K217="",K217&lt;=0,N220=""),"",TRIM(MID(L220,LEN(N220)+1+IF(MID(L220,LEN(N220)+1,1)=" ",1,0),99999)))</f>
        <v/>
      </c>
      <c r="N220" s="49" t="str">
        <f>IF(OR(O220="",O220=0,O220="0"),"",IF(LEN(O220)&lt;=K217,O220,IF(LEN(SUBSTITUTE(P220," ",""))=K217+1,LEFT(O220,K217),LEFT(O220,FIND("§",SUBSTITUTE(P220," ","§",LEN(P220)-LEN(SUBSTITUTE(P220," ",""))))-1))))</f>
        <v/>
      </c>
      <c r="O220" s="49" t="str">
        <f t="shared" si="60"/>
        <v/>
      </c>
      <c r="P220" s="49" t="str">
        <f>IF(OR(O220="",O220=0,O220="0"),"",LEFT(O220,K217+1))</f>
        <v/>
      </c>
      <c r="Q220" s="49"/>
      <c r="R220" s="107"/>
      <c r="S220" s="90" t="str">
        <f>IF(LEN(TRIM(T220))&gt;0,MAX(S46:S219)+1,"")</f>
        <v/>
      </c>
      <c r="T220" s="234"/>
      <c r="U220" s="107"/>
      <c r="V220" s="107"/>
      <c r="X220" s="224"/>
      <c r="Y220" s="281"/>
      <c r="Z220" s="282"/>
      <c r="AA220" s="281"/>
      <c r="AB220" s="280"/>
      <c r="AC220" s="279"/>
      <c r="AD220" s="278"/>
      <c r="AE220" s="277"/>
      <c r="AF220" s="276"/>
      <c r="AG220" s="275"/>
      <c r="AH220" s="274"/>
      <c r="AI220" s="273"/>
      <c r="AJ220" s="272"/>
      <c r="AK220" s="271"/>
      <c r="AL220" s="270"/>
      <c r="AM220" s="269"/>
      <c r="AN220" s="268"/>
      <c r="AO220" s="267"/>
      <c r="AP220" s="266"/>
      <c r="AQ220" s="265"/>
      <c r="AS220" s="2"/>
      <c r="AT220" s="294">
        <v>192</v>
      </c>
      <c r="AU220" s="290"/>
      <c r="AV220" s="289" t="str">
        <f t="shared" si="48"/>
        <v/>
      </c>
      <c r="AW220" s="288" t="str" cm="1">
        <f t="array" ref="AW220">IF(BD220="","",IFERROR(_xlfn.TEXTJOIN(" • ",TRUE,_xlfn.UNIQUE(_xlfn._xlws.FILTER("⚠ "&amp;BK29:BK489,(BI29:BI489&lt;&gt;"")*ISNUMBER(SEARCH(" "&amp;BI29:BI489&amp;" "," "&amp;BD220&amp;" "))))),""))</f>
        <v/>
      </c>
      <c r="AX220" s="287" t="str">
        <f t="shared" si="55"/>
        <v>miso</v>
      </c>
      <c r="AY220" s="287" t="str">
        <f t="shared" si="56"/>
        <v>⚠ Soja</v>
      </c>
      <c r="AZ220" s="287" t="str">
        <f t="shared" si="57"/>
        <v/>
      </c>
      <c r="BA220" s="287" t="str">
        <f t="shared" si="49"/>
        <v/>
      </c>
      <c r="BB220" s="287" t="str">
        <f t="shared" si="50"/>
        <v/>
      </c>
      <c r="BC220" s="287" t="str">
        <f t="shared" si="58"/>
        <v/>
      </c>
      <c r="BD220" s="287" t="str">
        <f t="shared" si="51"/>
        <v/>
      </c>
      <c r="BE220" s="287" t="str">
        <f t="shared" si="59"/>
        <v>miso</v>
      </c>
      <c r="BF220" s="287" t="str">
        <f t="shared" si="52"/>
        <v>miso</v>
      </c>
      <c r="BG220" s="287" t="str">
        <f t="shared" si="53"/>
        <v>miso</v>
      </c>
      <c r="BH220" s="293" t="s">
        <v>322</v>
      </c>
      <c r="BI220" s="285" t="str">
        <f t="shared" si="54"/>
        <v>miso</v>
      </c>
      <c r="BJ220" s="284" t="s">
        <v>291</v>
      </c>
      <c r="BK220" s="292" t="s">
        <v>311</v>
      </c>
      <c r="BL220" s="296" t="s">
        <v>310</v>
      </c>
      <c r="BT220" s="35"/>
      <c r="BU220" s="35"/>
      <c r="BV220" s="35"/>
      <c r="BW220" s="35"/>
      <c r="BX220" s="35"/>
      <c r="BY220" s="3">
        <v>1</v>
      </c>
    </row>
    <row r="221" spans="10:77" ht="21" customHeight="1">
      <c r="J221" s="910"/>
      <c r="K221" s="55" t="str">
        <f>TRIM(SUBSTITUTE(SUBSTITUTE(SUBSTITUTE(SUBSTITUTE(K220,"►"," "),"▼"," "),"▲"," "),"◄"," "))</f>
        <v/>
      </c>
      <c r="L221" s="49" t="str" cm="1">
        <f t="array" ref="L221">IF(ROW()=ROW(L215),K218,INDEX(M215:M228,ROW()-ROW(L215)))</f>
        <v/>
      </c>
      <c r="M221" s="89" t="str">
        <f>IF(OR(L221="",K217="",K217&lt;=0,N221=""),"",TRIM(MID(L221,LEN(N221)+1+IF(MID(L221,LEN(N221)+1,1)=" ",1,0),99999)))</f>
        <v/>
      </c>
      <c r="N221" s="49" t="str">
        <f>IF(OR(O221="",O221=0,O221="0"),"",IF(LEN(O221)&lt;=K217,O221,IF(LEN(SUBSTITUTE(P221," ",""))=K217+1,LEFT(O221,K217),LEFT(O221,FIND("§",SUBSTITUTE(P221," ","§",LEN(P221)-LEN(SUBSTITUTE(P221," ",""))))-1))))</f>
        <v/>
      </c>
      <c r="O221" s="49" t="str">
        <f t="shared" si="60"/>
        <v/>
      </c>
      <c r="P221" s="49" t="str">
        <f>IF(OR(O221="",O221=0,O221="0"),"",LEFT(O221,K217+1))</f>
        <v/>
      </c>
      <c r="Q221" s="49"/>
      <c r="R221" s="107"/>
      <c r="S221" s="90" t="str">
        <f>IF(LEN(TRIM(T221))&gt;0,MAX(S46:S220)+1,"")</f>
        <v/>
      </c>
      <c r="T221" s="234"/>
      <c r="U221" s="107"/>
      <c r="V221" s="107"/>
      <c r="X221" s="224"/>
      <c r="Y221" s="281"/>
      <c r="Z221" s="282"/>
      <c r="AA221" s="281"/>
      <c r="AB221" s="280"/>
      <c r="AC221" s="279"/>
      <c r="AD221" s="278"/>
      <c r="AE221" s="277"/>
      <c r="AF221" s="276"/>
      <c r="AG221" s="275"/>
      <c r="AH221" s="274"/>
      <c r="AI221" s="273"/>
      <c r="AJ221" s="272"/>
      <c r="AK221" s="271"/>
      <c r="AL221" s="270"/>
      <c r="AM221" s="269"/>
      <c r="AN221" s="268"/>
      <c r="AO221" s="267"/>
      <c r="AP221" s="266"/>
      <c r="AQ221" s="265"/>
      <c r="AS221" s="2"/>
      <c r="AT221" s="294">
        <v>193</v>
      </c>
      <c r="AU221" s="290"/>
      <c r="AV221" s="289" t="str">
        <f t="shared" ref="AV221:AV284" si="61">IF(AU221="","",IF(AW221="",AU221,AU221&amp;" *"))</f>
        <v/>
      </c>
      <c r="AW221" s="288" t="str" cm="1">
        <f t="array" ref="AW221">IF(BD221="","",IFERROR(_xlfn.TEXTJOIN(" • ",TRUE,_xlfn.UNIQUE(_xlfn._xlws.FILTER("⚠ "&amp;BK29:BK489,(BI29:BI489&lt;&gt;"")*ISNUMBER(SEARCH(" "&amp;BI29:BI489&amp;" "," "&amp;BD221&amp;" "))))),""))</f>
        <v/>
      </c>
      <c r="AX221" s="287" t="str">
        <f t="shared" si="55"/>
        <v>proteine de soja</v>
      </c>
      <c r="AY221" s="287" t="str">
        <f t="shared" si="56"/>
        <v>⚠ Soja</v>
      </c>
      <c r="AZ221" s="287" t="str">
        <f t="shared" si="57"/>
        <v/>
      </c>
      <c r="BA221" s="287" t="str">
        <f t="shared" ref="BA221:BA284" si="62">IF(AZ221="","",SUBSTITUTE(SUBSTITUTE(SUBSTITUTE(SUBSTITUTE(SUBSTITUTE(SUBSTITUTE(SUBSTITUTE(SUBSTITUTE(AZ221,"è","e"),"é","e"),"ê","e"),"ë","e"),"ì","i"),"í","i"),"î","i"),"ï","i"))</f>
        <v/>
      </c>
      <c r="BB221" s="287" t="str">
        <f t="shared" ref="BB221:BB284" si="63">IF(BA221="","",TRIM(SUBSTITUTE(SUBSTITUTE(SUBSTITUTE(SUBSTITUTE(SUBSTITUTE(SUBSTITUTE(SUBSTITUTE(SUBSTITUTE(SUBSTITUTE(SUBSTITUTE(SUBSTITUTE(SUBSTITUTE(BA221,"ò","o"),"ó","o"),"ô","o"),"ö","o"),"õ","o"),"ù","u"),"ú","u"),"û","u"),"ü","u"),"ý","y"),"ÿ","y"),"ñ","n")))</f>
        <v/>
      </c>
      <c r="BC221" s="287" t="str">
        <f t="shared" si="58"/>
        <v/>
      </c>
      <c r="BD221" s="287" t="str">
        <f t="shared" ref="BD221:BD284" si="64">IF(AU221="","",LOWER(TRIM(CLEAN(SUBSTITUTE(SUBSTITUTE(SUBSTITUTE(SUBSTITUTE(SUBSTITUTE(SUBSTITUTE(SUBSTITUTE(SUBSTITUTE(SUBSTITUTE(SUBSTITUTE(SUBSTITUTE(SUBSTITUTE(SUBSTITUTE(SUBSTITUTE(SUBSTITUTE(SUBSTITUTE(SUBSTITUTE(SUBSTITUTE(SUBSTITUTE(SUBSTITUTE(SUBSTITUTE(SUBSTITUTE(AU221,CHAR(160)," "),CHAR(9)," "),CHAR(10)," "),CHAR(13)," "),"—"," "),"–"," "),"’"," "),"'"," "),""""," "),","," "),"."," "),";"," "),":"," "),"!"," "),"?"," "),"…"," "),"/"," "),"-"," "),"("," "),")"," "),"«"," "),"»"," ")))))</f>
        <v/>
      </c>
      <c r="BE221" s="287" t="str">
        <f t="shared" si="59"/>
        <v>proteine de soja</v>
      </c>
      <c r="BF221" s="287" t="str">
        <f t="shared" ref="BF221:BF284" si="65">IF(BE221="","",SUBSTITUTE(SUBSTITUTE(SUBSTITUTE(SUBSTITUTE(SUBSTITUTE(SUBSTITUTE(SUBSTITUTE(SUBSTITUTE(BE221,"è","e"),"é","e"),"ê","e"),"ë","e"),"ì","i"),"í","i"),"î","i"),"ï","i"))</f>
        <v>proteine de soja</v>
      </c>
      <c r="BG221" s="287" t="str">
        <f t="shared" ref="BG221:BG284" si="66">IF(BF221="","",TRIM(SUBSTITUTE(SUBSTITUTE(SUBSTITUTE(SUBSTITUTE(SUBSTITUTE(SUBSTITUTE(SUBSTITUTE(SUBSTITUTE(SUBSTITUTE(SUBSTITUTE(SUBSTITUTE(SUBSTITUTE(BF221,"ò","o"),"ó","o"),"ô","o"),"ö","o"),"õ","o"),"ù","u"),"ú","u"),"û","u"),"ü","u"),"ý","y"),"ÿ","y"),"ñ","n")))</f>
        <v>proteine de soja</v>
      </c>
      <c r="BH221" s="293" t="s">
        <v>321</v>
      </c>
      <c r="BI221" s="285" t="str">
        <f t="shared" ref="BI221:BI284" si="67">IF(BH221="","",LOWER(TRIM(CLEAN(SUBSTITUTE(SUBSTITUTE(SUBSTITUTE(SUBSTITUTE(SUBSTITUTE(SUBSTITUTE(SUBSTITUTE(SUBSTITUTE(SUBSTITUTE(SUBSTITUTE(SUBSTITUTE(SUBSTITUTE(SUBSTITUTE(SUBSTITUTE(SUBSTITUTE(SUBSTITUTE(SUBSTITUTE(SUBSTITUTE(SUBSTITUTE(SUBSTITUTE(SUBSTITUTE(SUBSTITUTE(BH221,CHAR(160)," "),CHAR(9)," "),CHAR(10)," "),CHAR(13)," "),"—"," "),"–"," "),"’"," "),"'"," "),""""," "),","," "),"."," "),";"," "),":"," "),"!"," "),"?"," "),"…"," "),"/"," "),"-"," "),"("," "),")"," "),"«"," "),"»"," ")))))</f>
        <v>proteine de soja</v>
      </c>
      <c r="BJ221" s="284" t="s">
        <v>291</v>
      </c>
      <c r="BK221" s="292" t="s">
        <v>311</v>
      </c>
      <c r="BL221" s="296" t="s">
        <v>310</v>
      </c>
      <c r="BT221" s="35"/>
      <c r="BU221" s="35"/>
      <c r="BV221" s="35"/>
      <c r="BW221" s="35"/>
      <c r="BX221" s="35"/>
      <c r="BY221" s="3">
        <v>1</v>
      </c>
    </row>
    <row r="222" spans="10:77" ht="21" customHeight="1">
      <c r="J222" s="910"/>
      <c r="K222" s="55" t="str">
        <f>TRIM(SUBSTITUTE(SUBSTITUTE(K221,"“"," "),"”"," "))</f>
        <v/>
      </c>
      <c r="L222" s="49" t="str" cm="1">
        <f t="array" ref="L222">IF(ROW()=ROW(L215),K218,INDEX(M215:M228,ROW()-ROW(L215)))</f>
        <v/>
      </c>
      <c r="M222" s="89" t="str">
        <f>IF(OR(L222="",K217="",K217&lt;=0,N222=""),"",TRIM(MID(L222,LEN(N222)+1+IF(MID(L222,LEN(N222)+1,1)=" ",1,0),99999)))</f>
        <v/>
      </c>
      <c r="N222" s="49" t="str">
        <f>IF(OR(O222="",O222=0,O222="0"),"",IF(LEN(O222)&lt;=K217,O222,IF(LEN(SUBSTITUTE(P222," ",""))=K217+1,LEFT(O222,K217),LEFT(O222,FIND("§",SUBSTITUTE(P222," ","§",LEN(P222)-LEN(SUBSTITUTE(P222," ",""))))-1))))</f>
        <v/>
      </c>
      <c r="O222" s="49" t="str">
        <f t="shared" si="60"/>
        <v/>
      </c>
      <c r="P222" s="49" t="str">
        <f>IF(OR(O222="",O222=0,O222="0"),"",LEFT(O222,K217+1))</f>
        <v/>
      </c>
      <c r="Q222" s="49"/>
      <c r="R222" s="107"/>
      <c r="S222" s="90" t="str">
        <f>IF(LEN(TRIM(T222))&gt;0,MAX(S46:S221)+1,"")</f>
        <v/>
      </c>
      <c r="T222" s="234"/>
      <c r="U222" s="107"/>
      <c r="V222" s="107"/>
      <c r="X222" s="224"/>
      <c r="Y222" s="281"/>
      <c r="Z222" s="282"/>
      <c r="AA222" s="281"/>
      <c r="AB222" s="280"/>
      <c r="AC222" s="279"/>
      <c r="AD222" s="278"/>
      <c r="AE222" s="277"/>
      <c r="AF222" s="276"/>
      <c r="AG222" s="275"/>
      <c r="AH222" s="274"/>
      <c r="AI222" s="273"/>
      <c r="AJ222" s="272"/>
      <c r="AK222" s="271"/>
      <c r="AL222" s="270"/>
      <c r="AM222" s="269"/>
      <c r="AN222" s="268"/>
      <c r="AO222" s="267"/>
      <c r="AP222" s="266"/>
      <c r="AQ222" s="265"/>
      <c r="AS222" s="2"/>
      <c r="AT222" s="294">
        <v>194</v>
      </c>
      <c r="AU222" s="290"/>
      <c r="AV222" s="289" t="str">
        <f t="shared" si="61"/>
        <v/>
      </c>
      <c r="AW222" s="288" t="str" cm="1">
        <f t="array" ref="AW222">IF(BD222="","",IFERROR(_xlfn.TEXTJOIN(" • ",TRUE,_xlfn.UNIQUE(_xlfn._xlws.FILTER("⚠ "&amp;BK29:BK489,(BI29:BI489&lt;&gt;"")*ISNUMBER(SEARCH(" "&amp;BI29:BI489&amp;" "," "&amp;BD222&amp;" "))))),""))</f>
        <v/>
      </c>
      <c r="AX222" s="287" t="str">
        <f t="shared" si="55"/>
        <v>sauce soja</v>
      </c>
      <c r="AY222" s="287" t="str">
        <f t="shared" si="56"/>
        <v>⚠ Soja</v>
      </c>
      <c r="AZ222" s="287" t="str">
        <f t="shared" si="57"/>
        <v/>
      </c>
      <c r="BA222" s="287" t="str">
        <f t="shared" si="62"/>
        <v/>
      </c>
      <c r="BB222" s="287" t="str">
        <f t="shared" si="63"/>
        <v/>
      </c>
      <c r="BC222" s="287" t="str">
        <f t="shared" si="58"/>
        <v/>
      </c>
      <c r="BD222" s="287" t="str">
        <f t="shared" si="64"/>
        <v/>
      </c>
      <c r="BE222" s="287" t="str">
        <f t="shared" si="59"/>
        <v>sauce soja</v>
      </c>
      <c r="BF222" s="287" t="str">
        <f t="shared" si="65"/>
        <v>sauce soja</v>
      </c>
      <c r="BG222" s="287" t="str">
        <f t="shared" si="66"/>
        <v>sauce soja</v>
      </c>
      <c r="BH222" s="293" t="s">
        <v>320</v>
      </c>
      <c r="BI222" s="285" t="str">
        <f t="shared" si="67"/>
        <v>sauce soja</v>
      </c>
      <c r="BJ222" s="284" t="s">
        <v>291</v>
      </c>
      <c r="BK222" s="292" t="s">
        <v>311</v>
      </c>
      <c r="BL222" s="296" t="s">
        <v>310</v>
      </c>
      <c r="BT222" s="35"/>
      <c r="BU222" s="35"/>
      <c r="BV222" s="35"/>
      <c r="BW222" s="35"/>
      <c r="BX222" s="35"/>
      <c r="BY222" s="3">
        <v>1</v>
      </c>
    </row>
    <row r="223" spans="10:77" ht="21" customHeight="1">
      <c r="J223" s="910"/>
      <c r="K223" s="55"/>
      <c r="L223" s="49" t="str" cm="1">
        <f t="array" ref="L223">IF(ROW()=ROW(L215),K218,INDEX(M215:M228,ROW()-ROW(L215)))</f>
        <v/>
      </c>
      <c r="M223" s="89" t="str">
        <f>IF(OR(L223="",K217="",K217&lt;=0,N223=""),"",TRIM(MID(L223,LEN(N223)+1+IF(MID(L223,LEN(N223)+1,1)=" ",1,0),99999)))</f>
        <v/>
      </c>
      <c r="N223" s="49" t="str">
        <f>IF(OR(O223="",O223=0,O223="0"),"",IF(LEN(O223)&lt;=K217,O223,IF(LEN(SUBSTITUTE(P223," ",""))=K217+1,LEFT(O223,K217),LEFT(O223,FIND("§",SUBSTITUTE(P223," ","§",LEN(P223)-LEN(SUBSTITUTE(P223," ",""))))-1))))</f>
        <v/>
      </c>
      <c r="O223" s="49" t="str">
        <f t="shared" si="60"/>
        <v/>
      </c>
      <c r="P223" s="49" t="str">
        <f>IF(OR(O223="",O223=0,O223="0"),"",LEFT(O223,K217+1))</f>
        <v/>
      </c>
      <c r="Q223" s="49"/>
      <c r="R223" s="107"/>
      <c r="S223" s="90" t="str">
        <f>IF(LEN(TRIM(T223))&gt;0,MAX(S46:S222)+1,"")</f>
        <v/>
      </c>
      <c r="T223" s="234"/>
      <c r="U223" s="107"/>
      <c r="V223" s="107"/>
      <c r="X223" s="224"/>
      <c r="Y223" s="281"/>
      <c r="Z223" s="282"/>
      <c r="AA223" s="281"/>
      <c r="AB223" s="280"/>
      <c r="AC223" s="279"/>
      <c r="AD223" s="278"/>
      <c r="AE223" s="277"/>
      <c r="AF223" s="276"/>
      <c r="AG223" s="275"/>
      <c r="AH223" s="274"/>
      <c r="AI223" s="273"/>
      <c r="AJ223" s="272"/>
      <c r="AK223" s="271"/>
      <c r="AL223" s="270"/>
      <c r="AM223" s="269"/>
      <c r="AN223" s="268"/>
      <c r="AO223" s="267"/>
      <c r="AP223" s="266"/>
      <c r="AQ223" s="265"/>
      <c r="AS223" s="2"/>
      <c r="AT223" s="294">
        <v>195</v>
      </c>
      <c r="AU223" s="290"/>
      <c r="AV223" s="289" t="str">
        <f t="shared" si="61"/>
        <v/>
      </c>
      <c r="AW223" s="288" t="str" cm="1">
        <f t="array" ref="AW223">IF(BD223="","",IFERROR(_xlfn.TEXTJOIN(" • ",TRUE,_xlfn.UNIQUE(_xlfn._xlws.FILTER("⚠ "&amp;BK29:BK489,(BI29:BI489&lt;&gt;"")*ISNUMBER(SEARCH(" "&amp;BI29:BI489&amp;" "," "&amp;BD223&amp;" "))))),""))</f>
        <v/>
      </c>
      <c r="AX223" s="287" t="str">
        <f t="shared" ref="AX223:AX286" si="68">IF(BI223="","",BG223)</f>
        <v>shoyu</v>
      </c>
      <c r="AY223" s="287" t="str">
        <f t="shared" ref="AY223:AY286" si="69">IF(BK223="","",BJ223&amp;" "&amp;BK223)</f>
        <v>⚠ Soja</v>
      </c>
      <c r="AZ223" s="287" t="str">
        <f t="shared" ref="AZ223:AZ286" si="70">IF(BD223="","",SUBSTITUTE(SUBSTITUTE(SUBSTITUTE(SUBSTITUTE(SUBSTITUTE(SUBSTITUTE(SUBSTITUTE(SUBSTITUTE(SUBSTITUTE(LOWER(BD223),"œ","oe"),"æ","ae"),"à","a"),"â","a"),"ä","a"),"á","a"),"ã","a"),"å","a"),"ç","c"))</f>
        <v/>
      </c>
      <c r="BA223" s="287" t="str">
        <f t="shared" si="62"/>
        <v/>
      </c>
      <c r="BB223" s="287" t="str">
        <f t="shared" si="63"/>
        <v/>
      </c>
      <c r="BC223" s="287" t="str">
        <f t="shared" ref="BC223:BC286" si="71">IF(BD223="","",BB223)</f>
        <v/>
      </c>
      <c r="BD223" s="287" t="str">
        <f t="shared" si="64"/>
        <v/>
      </c>
      <c r="BE223" s="287" t="str">
        <f t="shared" ref="BE223:BE286" si="72">IF(BI223="","",SUBSTITUTE(SUBSTITUTE(SUBSTITUTE(SUBSTITUTE(SUBSTITUTE(SUBSTITUTE(SUBSTITUTE(SUBSTITUTE(SUBSTITUTE(LOWER(BI223),"œ","oe"),"æ","ae"),"à","a"),"â","a"),"ä","a"),"á","a"),"ã","a"),"å","a"),"ç","c"))</f>
        <v>shoyu</v>
      </c>
      <c r="BF223" s="287" t="str">
        <f t="shared" si="65"/>
        <v>shoyu</v>
      </c>
      <c r="BG223" s="287" t="str">
        <f t="shared" si="66"/>
        <v>shoyu</v>
      </c>
      <c r="BH223" s="293" t="s">
        <v>319</v>
      </c>
      <c r="BI223" s="285" t="str">
        <f t="shared" si="67"/>
        <v>shoyu</v>
      </c>
      <c r="BJ223" s="284" t="s">
        <v>291</v>
      </c>
      <c r="BK223" s="292" t="s">
        <v>311</v>
      </c>
      <c r="BL223" s="296" t="s">
        <v>310</v>
      </c>
      <c r="BT223" s="35"/>
      <c r="BU223" s="35"/>
      <c r="BV223" s="35"/>
      <c r="BW223" s="35"/>
      <c r="BX223" s="35"/>
      <c r="BY223" s="3">
        <v>1</v>
      </c>
    </row>
    <row r="224" spans="10:77" ht="21" customHeight="1">
      <c r="J224" s="910"/>
      <c r="K224" s="55"/>
      <c r="L224" s="49" t="str" cm="1">
        <f t="array" ref="L224">IF(ROW()=ROW(L215),K218,INDEX(M215:M228,ROW()-ROW(L215)))</f>
        <v/>
      </c>
      <c r="M224" s="89" t="str">
        <f>IF(OR(L224="",K217="",K217&lt;=0,N224=""),"",TRIM(MID(L224,LEN(N224)+1+IF(MID(L224,LEN(N224)+1,1)=" ",1,0),99999)))</f>
        <v/>
      </c>
      <c r="N224" s="49" t="str">
        <f>IF(OR(O224="",O224=0,O224="0"),"",IF(LEN(O224)&lt;=K217,O224,IF(LEN(SUBSTITUTE(P224," ",""))=K217+1,LEFT(O224,K217),LEFT(O224,FIND("§",SUBSTITUTE(P224," ","§",LEN(P224)-LEN(SUBSTITUTE(P224," ",""))))-1))))</f>
        <v/>
      </c>
      <c r="O224" s="49" t="str">
        <f t="shared" si="60"/>
        <v/>
      </c>
      <c r="P224" s="49" t="str">
        <f>IF(OR(O224="",O224=0,O224="0"),"",LEFT(O224,K217+1))</f>
        <v/>
      </c>
      <c r="Q224" s="49"/>
      <c r="R224" s="107"/>
      <c r="S224" s="90" t="str">
        <f>IF(LEN(TRIM(T224))&gt;0,MAX(S46:S223)+1,"")</f>
        <v/>
      </c>
      <c r="T224" s="234"/>
      <c r="U224" s="107"/>
      <c r="V224" s="107"/>
      <c r="X224" s="224"/>
      <c r="Y224" s="281"/>
      <c r="Z224" s="282"/>
      <c r="AA224" s="281"/>
      <c r="AB224" s="280"/>
      <c r="AC224" s="279"/>
      <c r="AD224" s="278"/>
      <c r="AE224" s="277"/>
      <c r="AF224" s="276"/>
      <c r="AG224" s="275"/>
      <c r="AH224" s="274"/>
      <c r="AI224" s="273"/>
      <c r="AJ224" s="272"/>
      <c r="AK224" s="271"/>
      <c r="AL224" s="270"/>
      <c r="AM224" s="269"/>
      <c r="AN224" s="268"/>
      <c r="AO224" s="267"/>
      <c r="AP224" s="266"/>
      <c r="AQ224" s="265"/>
      <c r="AS224" s="2"/>
      <c r="AT224" s="294">
        <v>196</v>
      </c>
      <c r="AU224" s="290"/>
      <c r="AV224" s="289" t="str">
        <f t="shared" si="61"/>
        <v/>
      </c>
      <c r="AW224" s="288" t="str" cm="1">
        <f t="array" ref="AW224">IF(BD224="","",IFERROR(_xlfn.TEXTJOIN(" • ",TRUE,_xlfn.UNIQUE(_xlfn._xlws.FILTER("⚠ "&amp;BK29:BK489,(BI29:BI489&lt;&gt;"")*ISNUMBER(SEARCH(" "&amp;BI29:BI489&amp;" "," "&amp;BD224&amp;" "))))),""))</f>
        <v/>
      </c>
      <c r="AX224" s="287" t="str">
        <f t="shared" si="68"/>
        <v>soja</v>
      </c>
      <c r="AY224" s="287" t="str">
        <f t="shared" si="69"/>
        <v>⚠ Soja</v>
      </c>
      <c r="AZ224" s="287" t="str">
        <f t="shared" si="70"/>
        <v/>
      </c>
      <c r="BA224" s="287" t="str">
        <f t="shared" si="62"/>
        <v/>
      </c>
      <c r="BB224" s="287" t="str">
        <f t="shared" si="63"/>
        <v/>
      </c>
      <c r="BC224" s="287" t="str">
        <f t="shared" si="71"/>
        <v/>
      </c>
      <c r="BD224" s="287" t="str">
        <f t="shared" si="64"/>
        <v/>
      </c>
      <c r="BE224" s="287" t="str">
        <f t="shared" si="72"/>
        <v>soja</v>
      </c>
      <c r="BF224" s="287" t="str">
        <f t="shared" si="65"/>
        <v>soja</v>
      </c>
      <c r="BG224" s="287" t="str">
        <f t="shared" si="66"/>
        <v>soja</v>
      </c>
      <c r="BH224" s="293" t="s">
        <v>318</v>
      </c>
      <c r="BI224" s="285" t="str">
        <f t="shared" si="67"/>
        <v>soja</v>
      </c>
      <c r="BJ224" s="284" t="s">
        <v>291</v>
      </c>
      <c r="BK224" s="292" t="s">
        <v>311</v>
      </c>
      <c r="BL224" s="296" t="s">
        <v>310</v>
      </c>
      <c r="BT224" s="35"/>
      <c r="BU224" s="35"/>
      <c r="BV224" s="35"/>
      <c r="BW224" s="35"/>
      <c r="BX224" s="35"/>
      <c r="BY224" s="3">
        <v>1</v>
      </c>
    </row>
    <row r="225" spans="10:77" ht="21" customHeight="1">
      <c r="J225" s="910"/>
      <c r="K225" s="55"/>
      <c r="L225" s="49" t="str" cm="1">
        <f t="array" ref="L225">IF(ROW()=ROW(L215),K218,INDEX(M215:M228,ROW()-ROW(L215)))</f>
        <v/>
      </c>
      <c r="M225" s="89" t="str">
        <f>IF(OR(L225="",K217="",K217&lt;=0,N225=""),"",TRIM(MID(L225,LEN(N225)+1+IF(MID(L225,LEN(N225)+1,1)=" ",1,0),99999)))</f>
        <v/>
      </c>
      <c r="N225" s="49" t="str">
        <f>IF(OR(O225="",O225=0,O225="0"),"",IF(LEN(O225)&lt;=K217,O225,IF(LEN(SUBSTITUTE(P225," ",""))=K217+1,LEFT(O225,K217),LEFT(O225,FIND("§",SUBSTITUTE(P225," ","§",LEN(P225)-LEN(SUBSTITUTE(P225," ",""))))-1))))</f>
        <v/>
      </c>
      <c r="O225" s="49" t="str">
        <f t="shared" si="60"/>
        <v/>
      </c>
      <c r="P225" s="49" t="str">
        <f>IF(OR(O225="",O225=0,O225="0"),"",LEFT(O225,K217+1))</f>
        <v/>
      </c>
      <c r="Q225" s="49"/>
      <c r="R225" s="107"/>
      <c r="S225" s="90" t="str">
        <f>IF(LEN(TRIM(T225))&gt;0,MAX(S46:S224)+1,"")</f>
        <v/>
      </c>
      <c r="T225" s="234"/>
      <c r="U225" s="107"/>
      <c r="V225" s="107"/>
      <c r="X225" s="224"/>
      <c r="Y225" s="281"/>
      <c r="Z225" s="282"/>
      <c r="AA225" s="281"/>
      <c r="AB225" s="280"/>
      <c r="AC225" s="279"/>
      <c r="AD225" s="278"/>
      <c r="AE225" s="277"/>
      <c r="AF225" s="276"/>
      <c r="AG225" s="275"/>
      <c r="AH225" s="274"/>
      <c r="AI225" s="273"/>
      <c r="AJ225" s="272"/>
      <c r="AK225" s="271"/>
      <c r="AL225" s="270"/>
      <c r="AM225" s="269"/>
      <c r="AN225" s="268"/>
      <c r="AO225" s="267"/>
      <c r="AP225" s="266"/>
      <c r="AQ225" s="265"/>
      <c r="AS225" s="2"/>
      <c r="AT225" s="294">
        <v>197</v>
      </c>
      <c r="AU225" s="290"/>
      <c r="AV225" s="289" t="str">
        <f t="shared" si="61"/>
        <v/>
      </c>
      <c r="AW225" s="288" t="str" cm="1">
        <f t="array" ref="AW225">IF(BD225="","",IFERROR(_xlfn.TEXTJOIN(" • ",TRUE,_xlfn.UNIQUE(_xlfn._xlws.FILTER("⚠ "&amp;BK29:BK489,(BI29:BI489&lt;&gt;"")*ISNUMBER(SEARCH(" "&amp;BI29:BI489&amp;" "," "&amp;BD225&amp;" "))))),""))</f>
        <v/>
      </c>
      <c r="AX225" s="287" t="str">
        <f t="shared" si="68"/>
        <v>soy</v>
      </c>
      <c r="AY225" s="287" t="str">
        <f t="shared" si="69"/>
        <v>⚠ Soja</v>
      </c>
      <c r="AZ225" s="287" t="str">
        <f t="shared" si="70"/>
        <v/>
      </c>
      <c r="BA225" s="287" t="str">
        <f t="shared" si="62"/>
        <v/>
      </c>
      <c r="BB225" s="287" t="str">
        <f t="shared" si="63"/>
        <v/>
      </c>
      <c r="BC225" s="287" t="str">
        <f t="shared" si="71"/>
        <v/>
      </c>
      <c r="BD225" s="287" t="str">
        <f t="shared" si="64"/>
        <v/>
      </c>
      <c r="BE225" s="287" t="str">
        <f t="shared" si="72"/>
        <v>soy</v>
      </c>
      <c r="BF225" s="287" t="str">
        <f t="shared" si="65"/>
        <v>soy</v>
      </c>
      <c r="BG225" s="287" t="str">
        <f t="shared" si="66"/>
        <v>soy</v>
      </c>
      <c r="BH225" s="293" t="s">
        <v>317</v>
      </c>
      <c r="BI225" s="285" t="str">
        <f t="shared" si="67"/>
        <v>soy</v>
      </c>
      <c r="BJ225" s="284" t="s">
        <v>291</v>
      </c>
      <c r="BK225" s="292" t="s">
        <v>311</v>
      </c>
      <c r="BL225" s="296" t="s">
        <v>310</v>
      </c>
      <c r="BT225" s="35"/>
      <c r="BU225" s="35"/>
      <c r="BV225" s="35"/>
      <c r="BW225" s="35"/>
      <c r="BX225" s="35"/>
      <c r="BY225" s="3">
        <v>1</v>
      </c>
    </row>
    <row r="226" spans="10:77" ht="21" customHeight="1">
      <c r="J226" s="910"/>
      <c r="K226" s="55"/>
      <c r="L226" s="49" t="str" cm="1">
        <f t="array" ref="L226">IF(ROW()=ROW(L215),K218,INDEX(M215:M228,ROW()-ROW(L215)))</f>
        <v/>
      </c>
      <c r="M226" s="89" t="str">
        <f>IF(OR(L226="",K217="",K217&lt;=0,N226=""),"",TRIM(MID(L226,LEN(N226)+1+IF(MID(L226,LEN(N226)+1,1)=" ",1,0),99999)))</f>
        <v/>
      </c>
      <c r="N226" s="49" t="str">
        <f>IF(OR(O226="",O226=0,O226="0"),"",IF(LEN(O226)&lt;=K217,O226,IF(LEN(SUBSTITUTE(P226," ",""))=K217+1,LEFT(O226,K217),LEFT(O226,FIND("§",SUBSTITUTE(P226," ","§",LEN(P226)-LEN(SUBSTITUTE(P226," ",""))))-1))))</f>
        <v/>
      </c>
      <c r="O226" s="49" t="str">
        <f t="shared" si="60"/>
        <v/>
      </c>
      <c r="P226" s="49" t="str">
        <f>IF(OR(O226="",O226=0,O226="0"),"",LEFT(O226,K217+1))</f>
        <v/>
      </c>
      <c r="Q226" s="49"/>
      <c r="R226" s="107"/>
      <c r="S226" s="90" t="str">
        <f>IF(LEN(TRIM(T226))&gt;0,MAX(S46:S225)+1,"")</f>
        <v/>
      </c>
      <c r="T226" s="234"/>
      <c r="U226" s="107"/>
      <c r="V226" s="107"/>
      <c r="X226" s="224"/>
      <c r="Y226" s="281"/>
      <c r="Z226" s="282"/>
      <c r="AA226" s="281"/>
      <c r="AB226" s="280"/>
      <c r="AC226" s="279"/>
      <c r="AD226" s="278"/>
      <c r="AE226" s="277"/>
      <c r="AF226" s="276"/>
      <c r="AG226" s="275"/>
      <c r="AH226" s="274"/>
      <c r="AI226" s="273"/>
      <c r="AJ226" s="272"/>
      <c r="AK226" s="271"/>
      <c r="AL226" s="270"/>
      <c r="AM226" s="269"/>
      <c r="AN226" s="268"/>
      <c r="AO226" s="267"/>
      <c r="AP226" s="266"/>
      <c r="AQ226" s="265"/>
      <c r="AS226" s="2"/>
      <c r="AT226" s="294">
        <v>198</v>
      </c>
      <c r="AU226" s="290"/>
      <c r="AV226" s="289" t="str">
        <f t="shared" si="61"/>
        <v/>
      </c>
      <c r="AW226" s="288" t="str" cm="1">
        <f t="array" ref="AW226">IF(BD226="","",IFERROR(_xlfn.TEXTJOIN(" • ",TRUE,_xlfn.UNIQUE(_xlfn._xlws.FILTER("⚠ "&amp;BK29:BK489,(BI29:BI489&lt;&gt;"")*ISNUMBER(SEARCH(" "&amp;BI29:BI489&amp;" "," "&amp;BD226&amp;" "))))),""))</f>
        <v/>
      </c>
      <c r="AX226" s="287" t="str">
        <f t="shared" si="68"/>
        <v>soya</v>
      </c>
      <c r="AY226" s="287" t="str">
        <f t="shared" si="69"/>
        <v>⚠ Soja</v>
      </c>
      <c r="AZ226" s="287" t="str">
        <f t="shared" si="70"/>
        <v/>
      </c>
      <c r="BA226" s="287" t="str">
        <f t="shared" si="62"/>
        <v/>
      </c>
      <c r="BB226" s="287" t="str">
        <f t="shared" si="63"/>
        <v/>
      </c>
      <c r="BC226" s="287" t="str">
        <f t="shared" si="71"/>
        <v/>
      </c>
      <c r="BD226" s="287" t="str">
        <f t="shared" si="64"/>
        <v/>
      </c>
      <c r="BE226" s="287" t="str">
        <f t="shared" si="72"/>
        <v>soya</v>
      </c>
      <c r="BF226" s="287" t="str">
        <f t="shared" si="65"/>
        <v>soya</v>
      </c>
      <c r="BG226" s="287" t="str">
        <f t="shared" si="66"/>
        <v>soya</v>
      </c>
      <c r="BH226" s="293" t="s">
        <v>316</v>
      </c>
      <c r="BI226" s="285" t="str">
        <f t="shared" si="67"/>
        <v>soya</v>
      </c>
      <c r="BJ226" s="284" t="s">
        <v>291</v>
      </c>
      <c r="BK226" s="292" t="s">
        <v>311</v>
      </c>
      <c r="BL226" s="296" t="s">
        <v>310</v>
      </c>
      <c r="BT226" s="35"/>
      <c r="BU226" s="35"/>
      <c r="BV226" s="35"/>
      <c r="BW226" s="35"/>
      <c r="BX226" s="35"/>
      <c r="BY226" s="3">
        <v>1</v>
      </c>
    </row>
    <row r="227" spans="10:77" ht="21" customHeight="1">
      <c r="J227" s="910"/>
      <c r="K227" s="55"/>
      <c r="L227" s="49" t="str" cm="1">
        <f t="array" ref="L227">IF(ROW()=ROW(L215),K218,INDEX(M215:M228,ROW()-ROW(L215)))</f>
        <v/>
      </c>
      <c r="M227" s="89" t="str">
        <f>IF(OR(L227="",K217="",K217&lt;=0,N227=""),"",TRIM(MID(L227,LEN(N227)+1+IF(MID(L227,LEN(N227)+1,1)=" ",1,0),99999)))</f>
        <v/>
      </c>
      <c r="N227" s="49" t="str">
        <f>IF(OR(O227="",O227=0,O227="0"),"",IF(LEN(O227)&lt;=K217,O227,IF(LEN(SUBSTITUTE(P227," ",""))=K217+1,LEFT(O227,K217),LEFT(O227,FIND("§",SUBSTITUTE(P227," ","§",LEN(P227)-LEN(SUBSTITUTE(P227," ",""))))-1))))</f>
        <v/>
      </c>
      <c r="O227" s="49" t="str">
        <f t="shared" si="60"/>
        <v/>
      </c>
      <c r="P227" s="49" t="str">
        <f>IF(OR(O227="",O227=0,O227="0"),"",LEFT(O227,K217+1))</f>
        <v/>
      </c>
      <c r="Q227" s="49"/>
      <c r="R227" s="107"/>
      <c r="S227" s="90" t="str">
        <f>IF(LEN(TRIM(T227))&gt;0,MAX(S46:S226)+1,"")</f>
        <v/>
      </c>
      <c r="T227" s="234"/>
      <c r="U227" s="107"/>
      <c r="V227" s="107"/>
      <c r="X227" s="224"/>
      <c r="Y227" s="281"/>
      <c r="Z227" s="282"/>
      <c r="AA227" s="281"/>
      <c r="AB227" s="280"/>
      <c r="AC227" s="279"/>
      <c r="AD227" s="278"/>
      <c r="AE227" s="277"/>
      <c r="AF227" s="276"/>
      <c r="AG227" s="275"/>
      <c r="AH227" s="274"/>
      <c r="AI227" s="273"/>
      <c r="AJ227" s="272"/>
      <c r="AK227" s="271"/>
      <c r="AL227" s="270"/>
      <c r="AM227" s="269"/>
      <c r="AN227" s="268"/>
      <c r="AO227" s="267"/>
      <c r="AP227" s="266"/>
      <c r="AQ227" s="265"/>
      <c r="AS227" s="2"/>
      <c r="AT227" s="294">
        <v>199</v>
      </c>
      <c r="AU227" s="290"/>
      <c r="AV227" s="289" t="str">
        <f t="shared" si="61"/>
        <v/>
      </c>
      <c r="AW227" s="288" t="str" cm="1">
        <f t="array" ref="AW227">IF(BD227="","",IFERROR(_xlfn.TEXTJOIN(" • ",TRUE,_xlfn.UNIQUE(_xlfn._xlws.FILTER("⚠ "&amp;BK29:BK489,(BI29:BI489&lt;&gt;"")*ISNUMBER(SEARCH(" "&amp;BI29:BI489&amp;" "," "&amp;BD227&amp;" "))))),""))</f>
        <v/>
      </c>
      <c r="AX227" s="287" t="str">
        <f t="shared" si="68"/>
        <v>soybean</v>
      </c>
      <c r="AY227" s="287" t="str">
        <f t="shared" si="69"/>
        <v>⚠ Soja</v>
      </c>
      <c r="AZ227" s="287" t="str">
        <f t="shared" si="70"/>
        <v/>
      </c>
      <c r="BA227" s="287" t="str">
        <f t="shared" si="62"/>
        <v/>
      </c>
      <c r="BB227" s="287" t="str">
        <f t="shared" si="63"/>
        <v/>
      </c>
      <c r="BC227" s="287" t="str">
        <f t="shared" si="71"/>
        <v/>
      </c>
      <c r="BD227" s="287" t="str">
        <f t="shared" si="64"/>
        <v/>
      </c>
      <c r="BE227" s="287" t="str">
        <f t="shared" si="72"/>
        <v>soybean</v>
      </c>
      <c r="BF227" s="287" t="str">
        <f t="shared" si="65"/>
        <v>soybean</v>
      </c>
      <c r="BG227" s="287" t="str">
        <f t="shared" si="66"/>
        <v>soybean</v>
      </c>
      <c r="BH227" s="293" t="s">
        <v>315</v>
      </c>
      <c r="BI227" s="285" t="str">
        <f t="shared" si="67"/>
        <v>soybean</v>
      </c>
      <c r="BJ227" s="284" t="s">
        <v>291</v>
      </c>
      <c r="BK227" s="292" t="s">
        <v>311</v>
      </c>
      <c r="BL227" s="296" t="s">
        <v>310</v>
      </c>
      <c r="BT227" s="35"/>
      <c r="BU227" s="35"/>
      <c r="BV227" s="35"/>
      <c r="BW227" s="35"/>
      <c r="BX227" s="35"/>
      <c r="BY227" s="3">
        <v>1</v>
      </c>
    </row>
    <row r="228" spans="10:77" ht="21" customHeight="1">
      <c r="J228" s="910"/>
      <c r="K228" s="55"/>
      <c r="L228" s="49" t="str" cm="1">
        <f t="array" ref="L228">IF(ROW()=ROW(L215),K218,INDEX(M215:M228,ROW()-ROW(L215)))</f>
        <v/>
      </c>
      <c r="M228" s="89" t="str">
        <f>IF(OR(L228="",K217="",K217&lt;=0,N228=""),"",TRIM(MID(L228,LEN(N228)+1+IF(MID(L228,LEN(N228)+1,1)=" ",1,0),99999)))</f>
        <v/>
      </c>
      <c r="N228" s="49" t="str">
        <f>IF(OR(O228="",O228=0,O228="0"),"",IF(LEN(O228)&lt;=K217,O228,IF(LEN(SUBSTITUTE(P228," ",""))=K217+1,LEFT(O228,K217),LEFT(O228,FIND("§",SUBSTITUTE(P228," ","§",LEN(P228)-LEN(SUBSTITUTE(P228," ",""))))-1))))</f>
        <v/>
      </c>
      <c r="O228" s="49" t="str">
        <f t="shared" si="60"/>
        <v/>
      </c>
      <c r="P228" s="49" t="str">
        <f>IF(OR(O228="",O228=0,O228="0"),"",LEFT(O228,K217+1))</f>
        <v/>
      </c>
      <c r="Q228" s="49"/>
      <c r="R228" s="107"/>
      <c r="S228" s="90" t="str">
        <f>IF(LEN(TRIM(T228))&gt;0,MAX(S46:S227)+1,"")</f>
        <v/>
      </c>
      <c r="T228" s="234"/>
      <c r="U228" s="107"/>
      <c r="V228" s="107"/>
      <c r="X228" s="224"/>
      <c r="Y228" s="281"/>
      <c r="Z228" s="282"/>
      <c r="AA228" s="281"/>
      <c r="AB228" s="280"/>
      <c r="AC228" s="279"/>
      <c r="AD228" s="278"/>
      <c r="AE228" s="277"/>
      <c r="AF228" s="276"/>
      <c r="AG228" s="275"/>
      <c r="AH228" s="274"/>
      <c r="AI228" s="273"/>
      <c r="AJ228" s="272"/>
      <c r="AK228" s="271"/>
      <c r="AL228" s="270"/>
      <c r="AM228" s="269"/>
      <c r="AN228" s="268"/>
      <c r="AO228" s="267"/>
      <c r="AP228" s="266"/>
      <c r="AQ228" s="265"/>
      <c r="AS228" s="2"/>
      <c r="AT228" s="294">
        <v>200</v>
      </c>
      <c r="AU228" s="290"/>
      <c r="AV228" s="289" t="str">
        <f t="shared" si="61"/>
        <v/>
      </c>
      <c r="AW228" s="288" t="str" cm="1">
        <f t="array" ref="AW228">IF(BD228="","",IFERROR(_xlfn.TEXTJOIN(" • ",TRUE,_xlfn.UNIQUE(_xlfn._xlws.FILTER("⚠ "&amp;BK29:BK489,(BI29:BI489&lt;&gt;"")*ISNUMBER(SEARCH(" "&amp;BI29:BI489&amp;" "," "&amp;BD228&amp;" "))))),""))</f>
        <v/>
      </c>
      <c r="AX228" s="287" t="str">
        <f t="shared" si="68"/>
        <v>tamari</v>
      </c>
      <c r="AY228" s="287" t="str">
        <f t="shared" si="69"/>
        <v>⚠ Soja</v>
      </c>
      <c r="AZ228" s="287" t="str">
        <f t="shared" si="70"/>
        <v/>
      </c>
      <c r="BA228" s="287" t="str">
        <f t="shared" si="62"/>
        <v/>
      </c>
      <c r="BB228" s="287" t="str">
        <f t="shared" si="63"/>
        <v/>
      </c>
      <c r="BC228" s="287" t="str">
        <f t="shared" si="71"/>
        <v/>
      </c>
      <c r="BD228" s="287" t="str">
        <f t="shared" si="64"/>
        <v/>
      </c>
      <c r="BE228" s="287" t="str">
        <f t="shared" si="72"/>
        <v>tamari</v>
      </c>
      <c r="BF228" s="287" t="str">
        <f t="shared" si="65"/>
        <v>tamari</v>
      </c>
      <c r="BG228" s="287" t="str">
        <f t="shared" si="66"/>
        <v>tamari</v>
      </c>
      <c r="BH228" s="293" t="s">
        <v>314</v>
      </c>
      <c r="BI228" s="285" t="str">
        <f t="shared" si="67"/>
        <v>tamari</v>
      </c>
      <c r="BJ228" s="284" t="s">
        <v>291</v>
      </c>
      <c r="BK228" s="292" t="s">
        <v>311</v>
      </c>
      <c r="BL228" s="296" t="s">
        <v>310</v>
      </c>
      <c r="BT228" s="35"/>
      <c r="BU228" s="35"/>
      <c r="BV228" s="35"/>
      <c r="BW228" s="35"/>
      <c r="BX228" s="35"/>
      <c r="BY228" s="3">
        <v>1</v>
      </c>
    </row>
    <row r="229" spans="10:77" ht="21" customHeight="1">
      <c r="J229" s="910"/>
      <c r="K229" s="88" t="str">
        <f>IF(TRIM(SUBSTITUTE(R60,CHAR(160),""))="","",R60)</f>
        <v/>
      </c>
      <c r="L229" s="49" t="str" cm="1">
        <f t="array" ref="L229">IF(ROW()=ROW(L229),K232,INDEX(M229:M242,ROW()-ROW(L229)))</f>
        <v/>
      </c>
      <c r="M229" s="89" t="str">
        <f>IF(OR(L229="",K231="",K231&lt;=0,N229=""),"",TRIM(MID(L229,LEN(N229)+1+IF(MID(L229,LEN(N229)+1,1)=" ",1,0),99999)))</f>
        <v/>
      </c>
      <c r="N229" s="49" t="str">
        <f>IF(OR(O229="",O229=0,O229="0"),"",IF(LEN(O229)&lt;=K231,O229,IF(LEN(SUBSTITUTE(P229," ",""))=K231+1,LEFT(O229,K231),LEFT(O229,FIND("§",SUBSTITUTE(P229," ","§",LEN(P229)-LEN(SUBSTITUTE(P229," ",""))))-1))))</f>
        <v/>
      </c>
      <c r="O229" s="49" t="str">
        <f t="shared" si="60"/>
        <v/>
      </c>
      <c r="P229" s="49" t="str">
        <f>IF(OR(O229="",O229=0,O229="0"),"",LEFT(O229,K231+1))</f>
        <v/>
      </c>
      <c r="Q229" s="49"/>
      <c r="R229" s="107"/>
      <c r="S229" s="90" t="str">
        <f>IF(LEN(TRIM(T229))&gt;0,MAX(S46:S228)+1,"")</f>
        <v/>
      </c>
      <c r="T229" s="234"/>
      <c r="U229" s="107"/>
      <c r="V229" s="107"/>
      <c r="X229" s="224"/>
      <c r="Y229" s="281"/>
      <c r="Z229" s="282"/>
      <c r="AA229" s="281"/>
      <c r="AB229" s="280"/>
      <c r="AC229" s="279"/>
      <c r="AD229" s="278"/>
      <c r="AE229" s="277"/>
      <c r="AF229" s="276"/>
      <c r="AG229" s="275"/>
      <c r="AH229" s="274"/>
      <c r="AI229" s="273"/>
      <c r="AJ229" s="272"/>
      <c r="AK229" s="271"/>
      <c r="AL229" s="270"/>
      <c r="AM229" s="269"/>
      <c r="AN229" s="268"/>
      <c r="AO229" s="267"/>
      <c r="AP229" s="266"/>
      <c r="AQ229" s="265"/>
      <c r="AS229" s="2"/>
      <c r="AT229" s="294">
        <v>201</v>
      </c>
      <c r="AU229" s="290"/>
      <c r="AV229" s="289" t="str">
        <f t="shared" si="61"/>
        <v/>
      </c>
      <c r="AW229" s="288" t="str" cm="1">
        <f t="array" ref="AW229">IF(BD229="","",IFERROR(_xlfn.TEXTJOIN(" • ",TRUE,_xlfn.UNIQUE(_xlfn._xlws.FILTER("⚠ "&amp;BK29:BK489,(BI29:BI489&lt;&gt;"")*ISNUMBER(SEARCH(" "&amp;BI29:BI489&amp;" "," "&amp;BD229&amp;" "))))),""))</f>
        <v/>
      </c>
      <c r="AX229" s="287" t="str">
        <f t="shared" si="68"/>
        <v>tempeh</v>
      </c>
      <c r="AY229" s="287" t="str">
        <f t="shared" si="69"/>
        <v>⚠ Soja</v>
      </c>
      <c r="AZ229" s="287" t="str">
        <f t="shared" si="70"/>
        <v/>
      </c>
      <c r="BA229" s="287" t="str">
        <f t="shared" si="62"/>
        <v/>
      </c>
      <c r="BB229" s="287" t="str">
        <f t="shared" si="63"/>
        <v/>
      </c>
      <c r="BC229" s="287" t="str">
        <f t="shared" si="71"/>
        <v/>
      </c>
      <c r="BD229" s="287" t="str">
        <f t="shared" si="64"/>
        <v/>
      </c>
      <c r="BE229" s="287" t="str">
        <f t="shared" si="72"/>
        <v>tempeh</v>
      </c>
      <c r="BF229" s="287" t="str">
        <f t="shared" si="65"/>
        <v>tempeh</v>
      </c>
      <c r="BG229" s="287" t="str">
        <f t="shared" si="66"/>
        <v>tempeh</v>
      </c>
      <c r="BH229" s="293" t="s">
        <v>313</v>
      </c>
      <c r="BI229" s="285" t="str">
        <f t="shared" si="67"/>
        <v>tempeh</v>
      </c>
      <c r="BJ229" s="284" t="s">
        <v>291</v>
      </c>
      <c r="BK229" s="292" t="s">
        <v>311</v>
      </c>
      <c r="BL229" s="296" t="s">
        <v>310</v>
      </c>
      <c r="BT229" s="35"/>
      <c r="BU229" s="35"/>
      <c r="BV229" s="35"/>
      <c r="BW229" s="35"/>
      <c r="BX229" s="35"/>
      <c r="BY229" s="3">
        <v>1</v>
      </c>
    </row>
    <row r="230" spans="10:77" ht="21" customHeight="1">
      <c r="J230" s="910"/>
      <c r="K230" s="55" t="str">
        <f>TRIM(SUBSTITUTE(SUBSTITUTE(SUBSTITUTE(SUBSTITUTE(SUBSTITUTE(SUBSTITUTE(SUBSTITUTE(SUBSTITUTE(SUBSTITUTE(CLEAN(IF(OR(LEFT(K229,1)="-",LEFT(K229,1)="="),MID(K229,2,99999),K229)),"—","-"),"–","-"),CHAR(160)," "),CHAR(9)," "),CHAR(13)," "),CHAR(10)," ")," "," ")," "," ")," "," "))</f>
        <v/>
      </c>
      <c r="L230" s="49" t="str" cm="1">
        <f t="array" ref="L230">IF(ROW()=ROW(L229),K232,INDEX(M229:M242,ROW()-ROW(L229)))</f>
        <v/>
      </c>
      <c r="M230" s="89" t="str">
        <f>IF(OR(L230="",K231="",K231&lt;=0,N230=""),"",TRIM(MID(L230,LEN(N230)+1+IF(MID(L230,LEN(N230)+1,1)=" ",1,0),99999)))</f>
        <v/>
      </c>
      <c r="N230" s="49" t="str">
        <f>IF(OR(O230="",O230=0,O230="0"),"",IF(LEN(O230)&lt;=K231,O230,IF(LEN(SUBSTITUTE(P230," ",""))=K231+1,LEFT(O230,K231),LEFT(O230,FIND("§",SUBSTITUTE(P230," ","§",LEN(P230)-LEN(SUBSTITUTE(P230," ",""))))-1))))</f>
        <v/>
      </c>
      <c r="O230" s="49" t="str">
        <f t="shared" si="60"/>
        <v/>
      </c>
      <c r="P230" s="49" t="str">
        <f>IF(OR(O230="",O230=0,O230="0"),"",LEFT(O230,K231+1))</f>
        <v/>
      </c>
      <c r="Q230" s="49"/>
      <c r="R230" s="107"/>
      <c r="S230" s="90" t="str">
        <f>IF(LEN(TRIM(T230))&gt;0,MAX(S46:S229)+1,"")</f>
        <v/>
      </c>
      <c r="T230" s="234"/>
      <c r="U230" s="107"/>
      <c r="V230" s="107"/>
      <c r="X230" s="224"/>
      <c r="Y230" s="281"/>
      <c r="Z230" s="282"/>
      <c r="AA230" s="281"/>
      <c r="AB230" s="280"/>
      <c r="AC230" s="279"/>
      <c r="AD230" s="278"/>
      <c r="AE230" s="277"/>
      <c r="AF230" s="276"/>
      <c r="AG230" s="275"/>
      <c r="AH230" s="274"/>
      <c r="AI230" s="273"/>
      <c r="AJ230" s="272"/>
      <c r="AK230" s="271"/>
      <c r="AL230" s="270"/>
      <c r="AM230" s="269"/>
      <c r="AN230" s="268"/>
      <c r="AO230" s="267"/>
      <c r="AP230" s="266"/>
      <c r="AQ230" s="265"/>
      <c r="AS230" s="2"/>
      <c r="AT230" s="294">
        <v>202</v>
      </c>
      <c r="AU230" s="290"/>
      <c r="AV230" s="289" t="str">
        <f t="shared" si="61"/>
        <v/>
      </c>
      <c r="AW230" s="288" t="str" cm="1">
        <f t="array" ref="AW230">IF(BD230="","",IFERROR(_xlfn.TEXTJOIN(" • ",TRUE,_xlfn.UNIQUE(_xlfn._xlws.FILTER("⚠ "&amp;BK29:BK489,(BI29:BI489&lt;&gt;"")*ISNUMBER(SEARCH(" "&amp;BI29:BI489&amp;" "," "&amp;BD230&amp;" "))))),""))</f>
        <v/>
      </c>
      <c r="AX230" s="287" t="str">
        <f t="shared" si="68"/>
        <v>tofu</v>
      </c>
      <c r="AY230" s="287" t="str">
        <f t="shared" si="69"/>
        <v>⚠ Soja</v>
      </c>
      <c r="AZ230" s="287" t="str">
        <f t="shared" si="70"/>
        <v/>
      </c>
      <c r="BA230" s="287" t="str">
        <f t="shared" si="62"/>
        <v/>
      </c>
      <c r="BB230" s="287" t="str">
        <f t="shared" si="63"/>
        <v/>
      </c>
      <c r="BC230" s="287" t="str">
        <f t="shared" si="71"/>
        <v/>
      </c>
      <c r="BD230" s="287" t="str">
        <f t="shared" si="64"/>
        <v/>
      </c>
      <c r="BE230" s="287" t="str">
        <f t="shared" si="72"/>
        <v>tofu</v>
      </c>
      <c r="BF230" s="287" t="str">
        <f t="shared" si="65"/>
        <v>tofu</v>
      </c>
      <c r="BG230" s="287" t="str">
        <f t="shared" si="66"/>
        <v>tofu</v>
      </c>
      <c r="BH230" s="293" t="s">
        <v>312</v>
      </c>
      <c r="BI230" s="285" t="str">
        <f t="shared" si="67"/>
        <v>tofu</v>
      </c>
      <c r="BJ230" s="284" t="s">
        <v>291</v>
      </c>
      <c r="BK230" s="292" t="s">
        <v>311</v>
      </c>
      <c r="BL230" s="296" t="s">
        <v>310</v>
      </c>
      <c r="BT230" s="35"/>
      <c r="BU230" s="35"/>
      <c r="BV230" s="35"/>
      <c r="BW230" s="35"/>
      <c r="BX230" s="35"/>
      <c r="BY230" s="3">
        <v>1</v>
      </c>
    </row>
    <row r="231" spans="10:77" ht="21" customHeight="1">
      <c r="J231" s="910"/>
      <c r="K231" s="92">
        <f>K44</f>
        <v>120</v>
      </c>
      <c r="L231" s="49" t="str" cm="1">
        <f t="array" ref="L231">IF(ROW()=ROW(L229),K232,INDEX(M229:M242,ROW()-ROW(L229)))</f>
        <v/>
      </c>
      <c r="M231" s="89" t="str">
        <f>IF(OR(L231="",K231="",K231&lt;=0,N231=""),"",TRIM(MID(L231,LEN(N231)+1+IF(MID(L231,LEN(N231)+1,1)=" ",1,0),99999)))</f>
        <v/>
      </c>
      <c r="N231" s="49" t="str">
        <f>IF(OR(O231="",O231=0,O231="0"),"",IF(LEN(O231)&lt;=K231,O231,IF(LEN(SUBSTITUTE(P231," ",""))=K231+1,LEFT(O231,K231),LEFT(O231,FIND("§",SUBSTITUTE(P231," ","§",LEN(P231)-LEN(SUBSTITUTE(P231," ",""))))-1))))</f>
        <v/>
      </c>
      <c r="O231" s="49" t="str">
        <f t="shared" si="60"/>
        <v/>
      </c>
      <c r="P231" s="49" t="str">
        <f>IF(OR(O231="",O231=0,O231="0"),"",LEFT(O231,K231+1))</f>
        <v/>
      </c>
      <c r="Q231" s="49"/>
      <c r="R231" s="107"/>
      <c r="S231" s="90" t="str">
        <f>IF(LEN(TRIM(T231))&gt;0,MAX(S46:S230)+1,"")</f>
        <v/>
      </c>
      <c r="T231" s="234"/>
      <c r="U231" s="107"/>
      <c r="V231" s="107"/>
      <c r="X231" s="224"/>
      <c r="Y231" s="281"/>
      <c r="Z231" s="282"/>
      <c r="AA231" s="281"/>
      <c r="AB231" s="280"/>
      <c r="AC231" s="279"/>
      <c r="AD231" s="278"/>
      <c r="AE231" s="277"/>
      <c r="AF231" s="276"/>
      <c r="AG231" s="275"/>
      <c r="AH231" s="274"/>
      <c r="AI231" s="273"/>
      <c r="AJ231" s="272"/>
      <c r="AK231" s="271"/>
      <c r="AL231" s="270"/>
      <c r="AM231" s="269"/>
      <c r="AN231" s="268"/>
      <c r="AO231" s="267"/>
      <c r="AP231" s="266"/>
      <c r="AQ231" s="265"/>
      <c r="AS231" s="2"/>
      <c r="AT231" s="294">
        <v>203</v>
      </c>
      <c r="AU231" s="290"/>
      <c r="AV231" s="289" t="str">
        <f t="shared" si="61"/>
        <v/>
      </c>
      <c r="AW231" s="288" t="str" cm="1">
        <f t="array" ref="AW231">IF(BD231="","",IFERROR(_xlfn.TEXTJOIN(" • ",TRUE,_xlfn.UNIQUE(_xlfn._xlws.FILTER("⚠ "&amp;BK29:BK489,(BI29:BI489&lt;&gt;"")*ISNUMBER(SEARCH(" "&amp;BI29:BI489&amp;" "," "&amp;BD231&amp;" "))))),""))</f>
        <v/>
      </c>
      <c r="AX231" s="287" t="str">
        <f t="shared" si="68"/>
        <v>anhydride sulfureux</v>
      </c>
      <c r="AY231" s="287" t="str">
        <f t="shared" si="69"/>
        <v>⚠ Sulfites</v>
      </c>
      <c r="AZ231" s="287" t="str">
        <f t="shared" si="70"/>
        <v/>
      </c>
      <c r="BA231" s="287" t="str">
        <f t="shared" si="62"/>
        <v/>
      </c>
      <c r="BB231" s="287" t="str">
        <f t="shared" si="63"/>
        <v/>
      </c>
      <c r="BC231" s="287" t="str">
        <f t="shared" si="71"/>
        <v/>
      </c>
      <c r="BD231" s="287" t="str">
        <f t="shared" si="64"/>
        <v/>
      </c>
      <c r="BE231" s="287" t="str">
        <f t="shared" si="72"/>
        <v>anhydride sulfureux</v>
      </c>
      <c r="BF231" s="287" t="str">
        <f t="shared" si="65"/>
        <v>anhydride sulfureux</v>
      </c>
      <c r="BG231" s="287" t="str">
        <f t="shared" si="66"/>
        <v>anhydride sulfureux</v>
      </c>
      <c r="BH231" s="293" t="s">
        <v>309</v>
      </c>
      <c r="BI231" s="285" t="str">
        <f t="shared" si="67"/>
        <v>anhydride sulfureux</v>
      </c>
      <c r="BJ231" s="284" t="s">
        <v>291</v>
      </c>
      <c r="BK231" s="292" t="s">
        <v>293</v>
      </c>
      <c r="BL231" s="295" t="s">
        <v>292</v>
      </c>
      <c r="BT231" s="35"/>
      <c r="BU231" s="35"/>
      <c r="BV231" s="35"/>
      <c r="BW231" s="35"/>
      <c r="BX231" s="35"/>
      <c r="BY231" s="3">
        <v>1</v>
      </c>
    </row>
    <row r="232" spans="10:77" ht="21" customHeight="1">
      <c r="J232" s="910"/>
      <c r="K232" s="55" t="str">
        <f>IF(UPPER(TRIM(K45))="X",K236,K230)</f>
        <v/>
      </c>
      <c r="L232" s="49" t="str" cm="1">
        <f t="array" ref="L232">IF(ROW()=ROW(L229),K232,INDEX(M229:M242,ROW()-ROW(L229)))</f>
        <v/>
      </c>
      <c r="M232" s="89" t="str">
        <f>IF(OR(L232="",K231="",K231&lt;=0,N232=""),"",TRIM(MID(L232,LEN(N232)+1+IF(MID(L232,LEN(N232)+1,1)=" ",1,0),99999)))</f>
        <v/>
      </c>
      <c r="N232" s="49" t="str">
        <f>IF(OR(O232="",O232=0,O232="0"),"",IF(LEN(O232)&lt;=K231,O232,IF(LEN(SUBSTITUTE(P232," ",""))=K231+1,LEFT(O232,K231),LEFT(O232,FIND("§",SUBSTITUTE(P232," ","§",LEN(P232)-LEN(SUBSTITUTE(P232," ",""))))-1))))</f>
        <v/>
      </c>
      <c r="O232" s="49" t="str">
        <f t="shared" si="60"/>
        <v/>
      </c>
      <c r="P232" s="49" t="str">
        <f>IF(OR(O232="",O232=0,O232="0"),"",LEFT(O232,K231+1))</f>
        <v/>
      </c>
      <c r="Q232" s="49"/>
      <c r="R232" s="107"/>
      <c r="S232" s="90" t="str">
        <f>IF(LEN(TRIM(T232))&gt;0,MAX(S46:S231)+1,"")</f>
        <v/>
      </c>
      <c r="T232" s="234"/>
      <c r="U232" s="107"/>
      <c r="V232" s="107"/>
      <c r="X232" s="224"/>
      <c r="Y232" s="281"/>
      <c r="Z232" s="282"/>
      <c r="AA232" s="281"/>
      <c r="AB232" s="280"/>
      <c r="AC232" s="279"/>
      <c r="AD232" s="278"/>
      <c r="AE232" s="277"/>
      <c r="AF232" s="276"/>
      <c r="AG232" s="275"/>
      <c r="AH232" s="274"/>
      <c r="AI232" s="273"/>
      <c r="AJ232" s="272"/>
      <c r="AK232" s="271"/>
      <c r="AL232" s="270"/>
      <c r="AM232" s="269"/>
      <c r="AN232" s="268"/>
      <c r="AO232" s="267"/>
      <c r="AP232" s="266"/>
      <c r="AQ232" s="265"/>
      <c r="AS232" s="2"/>
      <c r="AT232" s="294">
        <v>204</v>
      </c>
      <c r="AU232" s="290"/>
      <c r="AV232" s="289" t="str">
        <f t="shared" si="61"/>
        <v/>
      </c>
      <c r="AW232" s="288" t="str" cm="1">
        <f t="array" ref="AW232">IF(BD232="","",IFERROR(_xlfn.TEXTJOIN(" • ",TRUE,_xlfn.UNIQUE(_xlfn._xlws.FILTER("⚠ "&amp;BK29:BK489,(BI29:BI489&lt;&gt;"")*ISNUMBER(SEARCH(" "&amp;BI29:BI489&amp;" "," "&amp;BD232&amp;" "))))),""))</f>
        <v/>
      </c>
      <c r="AX232" s="287" t="str">
        <f t="shared" si="68"/>
        <v>bisulfite</v>
      </c>
      <c r="AY232" s="287" t="str">
        <f t="shared" si="69"/>
        <v>⚠ Sulfites</v>
      </c>
      <c r="AZ232" s="287" t="str">
        <f t="shared" si="70"/>
        <v/>
      </c>
      <c r="BA232" s="287" t="str">
        <f t="shared" si="62"/>
        <v/>
      </c>
      <c r="BB232" s="287" t="str">
        <f t="shared" si="63"/>
        <v/>
      </c>
      <c r="BC232" s="287" t="str">
        <f t="shared" si="71"/>
        <v/>
      </c>
      <c r="BD232" s="287" t="str">
        <f t="shared" si="64"/>
        <v/>
      </c>
      <c r="BE232" s="287" t="str">
        <f t="shared" si="72"/>
        <v>bisulfite</v>
      </c>
      <c r="BF232" s="287" t="str">
        <f t="shared" si="65"/>
        <v>bisulfite</v>
      </c>
      <c r="BG232" s="287" t="str">
        <f t="shared" si="66"/>
        <v>bisulfite</v>
      </c>
      <c r="BH232" s="293" t="s">
        <v>308</v>
      </c>
      <c r="BI232" s="285" t="str">
        <f t="shared" si="67"/>
        <v>bisulfite</v>
      </c>
      <c r="BJ232" s="284" t="s">
        <v>291</v>
      </c>
      <c r="BK232" s="292" t="s">
        <v>293</v>
      </c>
      <c r="BL232" s="295" t="s">
        <v>292</v>
      </c>
      <c r="BT232" s="35"/>
      <c r="BU232" s="35"/>
      <c r="BV232" s="35"/>
      <c r="BW232" s="35"/>
      <c r="BX232" s="35"/>
      <c r="BY232" s="3">
        <v>1</v>
      </c>
    </row>
    <row r="233" spans="10:77" ht="21" customHeight="1">
      <c r="J233" s="910"/>
      <c r="K233" s="94" t="str">
        <f>TRIM(SUBSTITUTE(SUBSTITUTE(SUBSTITUTE(SUBSTITUTE(SUBSTITUTE(SUBSTITUTE(SUBSTITUTE(SUBSTITUTE(SUBSTITUTE(SUBSTITUTE(K230,","," "),";"," "),":"," "),"!"," "),"?"," "),"…"," "),"»"," "),"«"," "),"/"," "),"."," "))</f>
        <v/>
      </c>
      <c r="L233" s="49" t="str" cm="1">
        <f t="array" ref="L233">IF(ROW()=ROW(L229),K232,INDEX(M229:M242,ROW()-ROW(L229)))</f>
        <v/>
      </c>
      <c r="M233" s="89" t="str">
        <f>IF(OR(L233="",K231="",K231&lt;=0,N233=""),"",TRIM(MID(L233,LEN(N233)+1+IF(MID(L233,LEN(N233)+1,1)=" ",1,0),99999)))</f>
        <v/>
      </c>
      <c r="N233" s="49" t="str">
        <f>IF(OR(O233="",O233=0,O233="0"),"",IF(LEN(O233)&lt;=K231,O233,IF(LEN(SUBSTITUTE(P233," ",""))=K231+1,LEFT(O233,K231),LEFT(O233,FIND("§",SUBSTITUTE(P233," ","§",LEN(P233)-LEN(SUBSTITUTE(P233," ",""))))-1))))</f>
        <v/>
      </c>
      <c r="O233" s="49" t="str">
        <f t="shared" si="60"/>
        <v/>
      </c>
      <c r="P233" s="49" t="str">
        <f>IF(OR(O233="",O233=0,O233="0"),"",LEFT(O233,K231+1))</f>
        <v/>
      </c>
      <c r="Q233" s="49"/>
      <c r="R233" s="107"/>
      <c r="S233" s="90" t="str">
        <f>IF(LEN(TRIM(T233))&gt;0,MAX(S46:S232)+1,"")</f>
        <v/>
      </c>
      <c r="T233" s="234"/>
      <c r="U233" s="107"/>
      <c r="V233" s="107"/>
      <c r="X233" s="224"/>
      <c r="Y233" s="281"/>
      <c r="Z233" s="282"/>
      <c r="AA233" s="281"/>
      <c r="AB233" s="280"/>
      <c r="AC233" s="279"/>
      <c r="AD233" s="278"/>
      <c r="AE233" s="277"/>
      <c r="AF233" s="276"/>
      <c r="AG233" s="275"/>
      <c r="AH233" s="274"/>
      <c r="AI233" s="273"/>
      <c r="AJ233" s="272"/>
      <c r="AK233" s="271"/>
      <c r="AL233" s="270"/>
      <c r="AM233" s="269"/>
      <c r="AN233" s="268"/>
      <c r="AO233" s="267"/>
      <c r="AP233" s="266"/>
      <c r="AQ233" s="265"/>
      <c r="AS233" s="2"/>
      <c r="AT233" s="294">
        <v>205</v>
      </c>
      <c r="AU233" s="290"/>
      <c r="AV233" s="289" t="str">
        <f t="shared" si="61"/>
        <v/>
      </c>
      <c r="AW233" s="288" t="str" cm="1">
        <f t="array" ref="AW233">IF(BD233="","",IFERROR(_xlfn.TEXTJOIN(" • ",TRUE,_xlfn.UNIQUE(_xlfn._xlws.FILTER("⚠ "&amp;BK29:BK489,(BI29:BI489&lt;&gt;"")*ISNUMBER(SEARCH(" "&amp;BI29:BI489&amp;" "," "&amp;BD233&amp;" "))))),""))</f>
        <v/>
      </c>
      <c r="AX233" s="287" t="str">
        <f t="shared" si="68"/>
        <v>e220</v>
      </c>
      <c r="AY233" s="287" t="str">
        <f t="shared" si="69"/>
        <v>⚠ Sulfites</v>
      </c>
      <c r="AZ233" s="287" t="str">
        <f t="shared" si="70"/>
        <v/>
      </c>
      <c r="BA233" s="287" t="str">
        <f t="shared" si="62"/>
        <v/>
      </c>
      <c r="BB233" s="287" t="str">
        <f t="shared" si="63"/>
        <v/>
      </c>
      <c r="BC233" s="287" t="str">
        <f t="shared" si="71"/>
        <v/>
      </c>
      <c r="BD233" s="287" t="str">
        <f t="shared" si="64"/>
        <v/>
      </c>
      <c r="BE233" s="287" t="str">
        <f t="shared" si="72"/>
        <v>e220</v>
      </c>
      <c r="BF233" s="287" t="str">
        <f t="shared" si="65"/>
        <v>e220</v>
      </c>
      <c r="BG233" s="287" t="str">
        <f t="shared" si="66"/>
        <v>e220</v>
      </c>
      <c r="BH233" s="293" t="s">
        <v>307</v>
      </c>
      <c r="BI233" s="285" t="str">
        <f t="shared" si="67"/>
        <v>e220</v>
      </c>
      <c r="BJ233" s="284" t="s">
        <v>291</v>
      </c>
      <c r="BK233" s="292" t="s">
        <v>293</v>
      </c>
      <c r="BL233" s="295" t="s">
        <v>292</v>
      </c>
      <c r="BT233" s="35"/>
      <c r="BU233" s="35"/>
      <c r="BV233" s="35"/>
      <c r="BW233" s="35"/>
      <c r="BX233" s="35"/>
      <c r="BY233" s="3">
        <v>1</v>
      </c>
    </row>
    <row r="234" spans="10:77" ht="21" customHeight="1">
      <c r="J234" s="910"/>
      <c r="K234" s="49" t="str">
        <f>TRIM(SUBSTITUTE(SUBSTITUTE(SUBSTITUTE(SUBSTITUTE(SUBSTITUTE(SUBSTITUTE(SUBSTITUTE(SUBSTITUTE(K233,"("," "),")"," "),CHAR(34)," "),"-"," "),"_"," "),"&lt;"," "),"&gt;"," "),"="," "))</f>
        <v/>
      </c>
      <c r="L234" s="49" t="str" cm="1">
        <f t="array" ref="L234">IF(ROW()=ROW(L229),K232,INDEX(M229:M242,ROW()-ROW(L229)))</f>
        <v/>
      </c>
      <c r="M234" s="89" t="str">
        <f>IF(OR(L234="",K231="",K231&lt;=0,N234=""),"",TRIM(MID(L234,LEN(N234)+1+IF(MID(L234,LEN(N234)+1,1)=" ",1,0),99999)))</f>
        <v/>
      </c>
      <c r="N234" s="49" t="str">
        <f>IF(OR(O234="",O234=0,O234="0"),"",IF(LEN(O234)&lt;=K231,O234,IF(LEN(SUBSTITUTE(P234," ",""))=K231+1,LEFT(O234,K231),LEFT(O234,FIND("§",SUBSTITUTE(P234," ","§",LEN(P234)-LEN(SUBSTITUTE(P234," ",""))))-1))))</f>
        <v/>
      </c>
      <c r="O234" s="49" t="str">
        <f t="shared" si="60"/>
        <v/>
      </c>
      <c r="P234" s="49" t="str">
        <f>IF(OR(O234="",O234=0,O234="0"),"",LEFT(O234,K231+1))</f>
        <v/>
      </c>
      <c r="Q234" s="49"/>
      <c r="R234" s="107"/>
      <c r="S234" s="90" t="str">
        <f>IF(LEN(TRIM(T234))&gt;0,MAX(S46:S233)+1,"")</f>
        <v/>
      </c>
      <c r="T234" s="234"/>
      <c r="U234" s="107"/>
      <c r="V234" s="107"/>
      <c r="X234" s="224"/>
      <c r="Y234" s="281"/>
      <c r="Z234" s="282"/>
      <c r="AA234" s="281"/>
      <c r="AB234" s="280"/>
      <c r="AC234" s="279"/>
      <c r="AD234" s="278"/>
      <c r="AE234" s="277"/>
      <c r="AF234" s="276"/>
      <c r="AG234" s="275"/>
      <c r="AH234" s="274"/>
      <c r="AI234" s="273"/>
      <c r="AJ234" s="272"/>
      <c r="AK234" s="271"/>
      <c r="AL234" s="270"/>
      <c r="AM234" s="269"/>
      <c r="AN234" s="268"/>
      <c r="AO234" s="267"/>
      <c r="AP234" s="266"/>
      <c r="AQ234" s="265"/>
      <c r="AS234" s="2"/>
      <c r="AT234" s="294">
        <v>206</v>
      </c>
      <c r="AU234" s="290"/>
      <c r="AV234" s="289" t="str">
        <f t="shared" si="61"/>
        <v/>
      </c>
      <c r="AW234" s="288" t="str" cm="1">
        <f t="array" ref="AW234">IF(BD234="","",IFERROR(_xlfn.TEXTJOIN(" • ",TRUE,_xlfn.UNIQUE(_xlfn._xlws.FILTER("⚠ "&amp;BK29:BK489,(BI29:BI489&lt;&gt;"")*ISNUMBER(SEARCH(" "&amp;BI29:BI489&amp;" "," "&amp;BD234&amp;" "))))),""))</f>
        <v/>
      </c>
      <c r="AX234" s="287" t="str">
        <f t="shared" si="68"/>
        <v>e221</v>
      </c>
      <c r="AY234" s="287" t="str">
        <f t="shared" si="69"/>
        <v>⚠ Sulfites</v>
      </c>
      <c r="AZ234" s="287" t="str">
        <f t="shared" si="70"/>
        <v/>
      </c>
      <c r="BA234" s="287" t="str">
        <f t="shared" si="62"/>
        <v/>
      </c>
      <c r="BB234" s="287" t="str">
        <f t="shared" si="63"/>
        <v/>
      </c>
      <c r="BC234" s="287" t="str">
        <f t="shared" si="71"/>
        <v/>
      </c>
      <c r="BD234" s="287" t="str">
        <f t="shared" si="64"/>
        <v/>
      </c>
      <c r="BE234" s="287" t="str">
        <f t="shared" si="72"/>
        <v>e221</v>
      </c>
      <c r="BF234" s="287" t="str">
        <f t="shared" si="65"/>
        <v>e221</v>
      </c>
      <c r="BG234" s="287" t="str">
        <f t="shared" si="66"/>
        <v>e221</v>
      </c>
      <c r="BH234" s="293" t="s">
        <v>306</v>
      </c>
      <c r="BI234" s="285" t="str">
        <f t="shared" si="67"/>
        <v>e221</v>
      </c>
      <c r="BJ234" s="284" t="s">
        <v>291</v>
      </c>
      <c r="BK234" s="292" t="s">
        <v>293</v>
      </c>
      <c r="BL234" s="295" t="s">
        <v>292</v>
      </c>
      <c r="BT234" s="35"/>
      <c r="BU234" s="35"/>
      <c r="BV234" s="35"/>
      <c r="BW234" s="35"/>
      <c r="BX234" s="35"/>
      <c r="BY234" s="3">
        <v>1</v>
      </c>
    </row>
    <row r="235" spans="10:77" ht="21" customHeight="1">
      <c r="J235" s="910"/>
      <c r="K235" s="55" t="str">
        <f>TRIM(SUBSTITUTE(SUBSTITUTE(SUBSTITUTE(SUBSTITUTE(K234,"►"," "),"▼"," "),"▲"," "),"◄"," "))</f>
        <v/>
      </c>
      <c r="L235" s="49" t="str" cm="1">
        <f t="array" ref="L235">IF(ROW()=ROW(L229),K232,INDEX(M229:M242,ROW()-ROW(L229)))</f>
        <v/>
      </c>
      <c r="M235" s="89" t="str">
        <f>IF(OR(L235="",K231="",K231&lt;=0,N235=""),"",TRIM(MID(L235,LEN(N235)+1+IF(MID(L235,LEN(N235)+1,1)=" ",1,0),99999)))</f>
        <v/>
      </c>
      <c r="N235" s="49" t="str">
        <f>IF(OR(O235="",O235=0,O235="0"),"",IF(LEN(O235)&lt;=K231,O235,IF(LEN(SUBSTITUTE(P235," ",""))=K231+1,LEFT(O235,K231),LEFT(O235,FIND("§",SUBSTITUTE(P235," ","§",LEN(P235)-LEN(SUBSTITUTE(P235," ",""))))-1))))</f>
        <v/>
      </c>
      <c r="O235" s="49" t="str">
        <f t="shared" si="60"/>
        <v/>
      </c>
      <c r="P235" s="49" t="str">
        <f>IF(OR(O235="",O235=0,O235="0"),"",LEFT(O235,K231+1))</f>
        <v/>
      </c>
      <c r="Q235" s="49"/>
      <c r="R235" s="107"/>
      <c r="S235" s="90" t="str">
        <f>IF(LEN(TRIM(T235))&gt;0,MAX(S46:S234)+1,"")</f>
        <v/>
      </c>
      <c r="T235" s="234"/>
      <c r="U235" s="107"/>
      <c r="V235" s="107"/>
      <c r="X235" s="224"/>
      <c r="Y235" s="281"/>
      <c r="Z235" s="282"/>
      <c r="AA235" s="281"/>
      <c r="AB235" s="280"/>
      <c r="AC235" s="279"/>
      <c r="AD235" s="278"/>
      <c r="AE235" s="277"/>
      <c r="AF235" s="276"/>
      <c r="AG235" s="275"/>
      <c r="AH235" s="274"/>
      <c r="AI235" s="273"/>
      <c r="AJ235" s="272"/>
      <c r="AK235" s="271"/>
      <c r="AL235" s="270"/>
      <c r="AM235" s="269"/>
      <c r="AN235" s="268"/>
      <c r="AO235" s="267"/>
      <c r="AP235" s="266"/>
      <c r="AQ235" s="265"/>
      <c r="AS235" s="2"/>
      <c r="AT235" s="294">
        <v>207</v>
      </c>
      <c r="AU235" s="290"/>
      <c r="AV235" s="289" t="str">
        <f t="shared" si="61"/>
        <v/>
      </c>
      <c r="AW235" s="288" t="str" cm="1">
        <f t="array" ref="AW235">IF(BD235="","",IFERROR(_xlfn.TEXTJOIN(" • ",TRUE,_xlfn.UNIQUE(_xlfn._xlws.FILTER("⚠ "&amp;BK29:BK489,(BI29:BI489&lt;&gt;"")*ISNUMBER(SEARCH(" "&amp;BI29:BI489&amp;" "," "&amp;BD235&amp;" "))))),""))</f>
        <v/>
      </c>
      <c r="AX235" s="287" t="str">
        <f t="shared" si="68"/>
        <v>e222</v>
      </c>
      <c r="AY235" s="287" t="str">
        <f t="shared" si="69"/>
        <v>⚠ Sulfites</v>
      </c>
      <c r="AZ235" s="287" t="str">
        <f t="shared" si="70"/>
        <v/>
      </c>
      <c r="BA235" s="287" t="str">
        <f t="shared" si="62"/>
        <v/>
      </c>
      <c r="BB235" s="287" t="str">
        <f t="shared" si="63"/>
        <v/>
      </c>
      <c r="BC235" s="287" t="str">
        <f t="shared" si="71"/>
        <v/>
      </c>
      <c r="BD235" s="287" t="str">
        <f t="shared" si="64"/>
        <v/>
      </c>
      <c r="BE235" s="287" t="str">
        <f t="shared" si="72"/>
        <v>e222</v>
      </c>
      <c r="BF235" s="287" t="str">
        <f t="shared" si="65"/>
        <v>e222</v>
      </c>
      <c r="BG235" s="287" t="str">
        <f t="shared" si="66"/>
        <v>e222</v>
      </c>
      <c r="BH235" s="293" t="s">
        <v>305</v>
      </c>
      <c r="BI235" s="285" t="str">
        <f t="shared" si="67"/>
        <v>e222</v>
      </c>
      <c r="BJ235" s="284" t="s">
        <v>291</v>
      </c>
      <c r="BK235" s="292" t="s">
        <v>293</v>
      </c>
      <c r="BL235" s="295" t="s">
        <v>292</v>
      </c>
      <c r="BT235" s="35"/>
      <c r="BU235" s="35"/>
      <c r="BV235" s="35"/>
      <c r="BW235" s="35"/>
      <c r="BX235" s="35"/>
      <c r="BY235" s="3">
        <v>1</v>
      </c>
    </row>
    <row r="236" spans="10:77" ht="21" customHeight="1">
      <c r="J236" s="910"/>
      <c r="K236" s="55" t="str">
        <f>TRIM(SUBSTITUTE(SUBSTITUTE(K235,"“"," "),"”"," "))</f>
        <v/>
      </c>
      <c r="L236" s="49" t="str" cm="1">
        <f t="array" ref="L236">IF(ROW()=ROW(L229),K232,INDEX(M229:M242,ROW()-ROW(L229)))</f>
        <v/>
      </c>
      <c r="M236" s="89" t="str">
        <f>IF(OR(L236="",K231="",K231&lt;=0,N236=""),"",TRIM(MID(L236,LEN(N236)+1+IF(MID(L236,LEN(N236)+1,1)=" ",1,0),99999)))</f>
        <v/>
      </c>
      <c r="N236" s="49" t="str">
        <f>IF(OR(O236="",O236=0,O236="0"),"",IF(LEN(O236)&lt;=K231,O236,IF(LEN(SUBSTITUTE(P236," ",""))=K231+1,LEFT(O236,K231),LEFT(O236,FIND("§",SUBSTITUTE(P236," ","§",LEN(P236)-LEN(SUBSTITUTE(P236," ",""))))-1))))</f>
        <v/>
      </c>
      <c r="O236" s="49" t="str">
        <f t="shared" si="60"/>
        <v/>
      </c>
      <c r="P236" s="49" t="str">
        <f>IF(OR(O236="",O236=0,O236="0"),"",LEFT(O236,K231+1))</f>
        <v/>
      </c>
      <c r="Q236" s="49"/>
      <c r="R236" s="107"/>
      <c r="S236" s="90" t="str">
        <f>IF(LEN(TRIM(T236))&gt;0,MAX(S46:S235)+1,"")</f>
        <v/>
      </c>
      <c r="T236" s="234"/>
      <c r="U236" s="107"/>
      <c r="V236" s="107"/>
      <c r="X236" s="224"/>
      <c r="Y236" s="281"/>
      <c r="Z236" s="282"/>
      <c r="AA236" s="281"/>
      <c r="AB236" s="280"/>
      <c r="AC236" s="279"/>
      <c r="AD236" s="278"/>
      <c r="AE236" s="277"/>
      <c r="AF236" s="276"/>
      <c r="AG236" s="275"/>
      <c r="AH236" s="274"/>
      <c r="AI236" s="273"/>
      <c r="AJ236" s="272"/>
      <c r="AK236" s="271"/>
      <c r="AL236" s="270"/>
      <c r="AM236" s="269"/>
      <c r="AN236" s="268"/>
      <c r="AO236" s="267"/>
      <c r="AP236" s="266"/>
      <c r="AQ236" s="265"/>
      <c r="AS236" s="2"/>
      <c r="AT236" s="294">
        <v>208</v>
      </c>
      <c r="AU236" s="290"/>
      <c r="AV236" s="289" t="str">
        <f t="shared" si="61"/>
        <v/>
      </c>
      <c r="AW236" s="288" t="str" cm="1">
        <f t="array" ref="AW236">IF(BD236="","",IFERROR(_xlfn.TEXTJOIN(" • ",TRUE,_xlfn.UNIQUE(_xlfn._xlws.FILTER("⚠ "&amp;BK29:BK489,(BI29:BI489&lt;&gt;"")*ISNUMBER(SEARCH(" "&amp;BI29:BI489&amp;" "," "&amp;BD236&amp;" "))))),""))</f>
        <v/>
      </c>
      <c r="AX236" s="287" t="str">
        <f t="shared" si="68"/>
        <v>e223</v>
      </c>
      <c r="AY236" s="287" t="str">
        <f t="shared" si="69"/>
        <v>⚠ Sulfites</v>
      </c>
      <c r="AZ236" s="287" t="str">
        <f t="shared" si="70"/>
        <v/>
      </c>
      <c r="BA236" s="287" t="str">
        <f t="shared" si="62"/>
        <v/>
      </c>
      <c r="BB236" s="287" t="str">
        <f t="shared" si="63"/>
        <v/>
      </c>
      <c r="BC236" s="287" t="str">
        <f t="shared" si="71"/>
        <v/>
      </c>
      <c r="BD236" s="287" t="str">
        <f t="shared" si="64"/>
        <v/>
      </c>
      <c r="BE236" s="287" t="str">
        <f t="shared" si="72"/>
        <v>e223</v>
      </c>
      <c r="BF236" s="287" t="str">
        <f t="shared" si="65"/>
        <v>e223</v>
      </c>
      <c r="BG236" s="287" t="str">
        <f t="shared" si="66"/>
        <v>e223</v>
      </c>
      <c r="BH236" s="293" t="s">
        <v>304</v>
      </c>
      <c r="BI236" s="285" t="str">
        <f t="shared" si="67"/>
        <v>e223</v>
      </c>
      <c r="BJ236" s="284" t="s">
        <v>291</v>
      </c>
      <c r="BK236" s="292" t="s">
        <v>293</v>
      </c>
      <c r="BL236" s="295" t="s">
        <v>292</v>
      </c>
      <c r="BT236" s="35"/>
      <c r="BU236" s="35"/>
      <c r="BV236" s="35"/>
      <c r="BW236" s="35"/>
      <c r="BX236" s="35"/>
      <c r="BY236" s="3">
        <v>1</v>
      </c>
    </row>
    <row r="237" spans="10:77" ht="21" customHeight="1">
      <c r="J237" s="910"/>
      <c r="K237" s="55"/>
      <c r="L237" s="49" t="str" cm="1">
        <f t="array" ref="L237">IF(ROW()=ROW(L229),K232,INDEX(M229:M242,ROW()-ROW(L229)))</f>
        <v/>
      </c>
      <c r="M237" s="89" t="str">
        <f>IF(OR(L237="",K231="",K231&lt;=0,N237=""),"",TRIM(MID(L237,LEN(N237)+1+IF(MID(L237,LEN(N237)+1,1)=" ",1,0),99999)))</f>
        <v/>
      </c>
      <c r="N237" s="49" t="str">
        <f>IF(OR(O237="",O237=0,O237="0"),"",IF(LEN(O237)&lt;=K231,O237,IF(LEN(SUBSTITUTE(P237," ",""))=K231+1,LEFT(O237,K231),LEFT(O237,FIND("§",SUBSTITUTE(P237," ","§",LEN(P237)-LEN(SUBSTITUTE(P237," ",""))))-1))))</f>
        <v/>
      </c>
      <c r="O237" s="49" t="str">
        <f t="shared" si="60"/>
        <v/>
      </c>
      <c r="P237" s="49" t="str">
        <f>IF(OR(O237="",O237=0,O237="0"),"",LEFT(O237,K231+1))</f>
        <v/>
      </c>
      <c r="Q237" s="49"/>
      <c r="R237" s="107"/>
      <c r="S237" s="90" t="str">
        <f>IF(LEN(TRIM(T237))&gt;0,MAX(S46:S236)+1,"")</f>
        <v/>
      </c>
      <c r="T237" s="234"/>
      <c r="U237" s="107"/>
      <c r="V237" s="107"/>
      <c r="X237" s="224"/>
      <c r="Y237" s="281"/>
      <c r="Z237" s="282"/>
      <c r="AA237" s="281"/>
      <c r="AB237" s="280"/>
      <c r="AC237" s="279"/>
      <c r="AD237" s="278"/>
      <c r="AE237" s="277"/>
      <c r="AF237" s="276"/>
      <c r="AG237" s="275"/>
      <c r="AH237" s="274"/>
      <c r="AI237" s="273"/>
      <c r="AJ237" s="272"/>
      <c r="AK237" s="271"/>
      <c r="AL237" s="270"/>
      <c r="AM237" s="269"/>
      <c r="AN237" s="268"/>
      <c r="AO237" s="267"/>
      <c r="AP237" s="266"/>
      <c r="AQ237" s="265"/>
      <c r="AS237" s="2"/>
      <c r="AT237" s="294">
        <v>209</v>
      </c>
      <c r="AU237" s="290"/>
      <c r="AV237" s="289" t="str">
        <f t="shared" si="61"/>
        <v/>
      </c>
      <c r="AW237" s="288" t="str" cm="1">
        <f t="array" ref="AW237">IF(BD237="","",IFERROR(_xlfn.TEXTJOIN(" • ",TRUE,_xlfn.UNIQUE(_xlfn._xlws.FILTER("⚠ "&amp;BK29:BK489,(BI29:BI489&lt;&gt;"")*ISNUMBER(SEARCH(" "&amp;BI29:BI489&amp;" "," "&amp;BD237&amp;" "))))),""))</f>
        <v/>
      </c>
      <c r="AX237" s="287" t="str">
        <f t="shared" si="68"/>
        <v>e224</v>
      </c>
      <c r="AY237" s="287" t="str">
        <f t="shared" si="69"/>
        <v>⚠ Sulfites</v>
      </c>
      <c r="AZ237" s="287" t="str">
        <f t="shared" si="70"/>
        <v/>
      </c>
      <c r="BA237" s="287" t="str">
        <f t="shared" si="62"/>
        <v/>
      </c>
      <c r="BB237" s="287" t="str">
        <f t="shared" si="63"/>
        <v/>
      </c>
      <c r="BC237" s="287" t="str">
        <f t="shared" si="71"/>
        <v/>
      </c>
      <c r="BD237" s="287" t="str">
        <f t="shared" si="64"/>
        <v/>
      </c>
      <c r="BE237" s="287" t="str">
        <f t="shared" si="72"/>
        <v>e224</v>
      </c>
      <c r="BF237" s="287" t="str">
        <f t="shared" si="65"/>
        <v>e224</v>
      </c>
      <c r="BG237" s="287" t="str">
        <f t="shared" si="66"/>
        <v>e224</v>
      </c>
      <c r="BH237" s="293" t="s">
        <v>303</v>
      </c>
      <c r="BI237" s="285" t="str">
        <f t="shared" si="67"/>
        <v>e224</v>
      </c>
      <c r="BJ237" s="284" t="s">
        <v>291</v>
      </c>
      <c r="BK237" s="292" t="s">
        <v>293</v>
      </c>
      <c r="BL237" s="295" t="s">
        <v>292</v>
      </c>
      <c r="BT237" s="35"/>
      <c r="BU237" s="35"/>
      <c r="BV237" s="35"/>
      <c r="BW237" s="35"/>
      <c r="BX237" s="35"/>
      <c r="BY237" s="3">
        <v>1</v>
      </c>
    </row>
    <row r="238" spans="10:77" ht="21" customHeight="1">
      <c r="J238" s="910"/>
      <c r="K238" s="55"/>
      <c r="L238" s="49" t="str" cm="1">
        <f t="array" ref="L238">IF(ROW()=ROW(L229),K232,INDEX(M229:M242,ROW()-ROW(L229)))</f>
        <v/>
      </c>
      <c r="M238" s="89" t="str">
        <f>IF(OR(L238="",K231="",K231&lt;=0,N238=""),"",TRIM(MID(L238,LEN(N238)+1+IF(MID(L238,LEN(N238)+1,1)=" ",1,0),99999)))</f>
        <v/>
      </c>
      <c r="N238" s="49" t="str">
        <f>IF(OR(O238="",O238=0,O238="0"),"",IF(LEN(O238)&lt;=K231,O238,IF(LEN(SUBSTITUTE(P238," ",""))=K231+1,LEFT(O238,K231),LEFT(O238,FIND("§",SUBSTITUTE(P238," ","§",LEN(P238)-LEN(SUBSTITUTE(P238," ",""))))-1))))</f>
        <v/>
      </c>
      <c r="O238" s="49" t="str">
        <f t="shared" si="60"/>
        <v/>
      </c>
      <c r="P238" s="49" t="str">
        <f>IF(OR(O238="",O238=0,O238="0"),"",LEFT(O238,K231+1))</f>
        <v/>
      </c>
      <c r="Q238" s="49"/>
      <c r="R238" s="107"/>
      <c r="S238" s="90" t="str">
        <f>IF(LEN(TRIM(T238))&gt;0,MAX(S46:S237)+1,"")</f>
        <v/>
      </c>
      <c r="T238" s="234"/>
      <c r="U238" s="107"/>
      <c r="V238" s="107"/>
      <c r="X238" s="224"/>
      <c r="Y238" s="281"/>
      <c r="Z238" s="282"/>
      <c r="AA238" s="281"/>
      <c r="AB238" s="280"/>
      <c r="AC238" s="279"/>
      <c r="AD238" s="278"/>
      <c r="AE238" s="277"/>
      <c r="AF238" s="276"/>
      <c r="AG238" s="275"/>
      <c r="AH238" s="274"/>
      <c r="AI238" s="273"/>
      <c r="AJ238" s="272"/>
      <c r="AK238" s="271"/>
      <c r="AL238" s="270"/>
      <c r="AM238" s="269"/>
      <c r="AN238" s="268"/>
      <c r="AO238" s="267"/>
      <c r="AP238" s="266"/>
      <c r="AQ238" s="265"/>
      <c r="AS238" s="2"/>
      <c r="AT238" s="294">
        <v>210</v>
      </c>
      <c r="AU238" s="290"/>
      <c r="AV238" s="289" t="str">
        <f t="shared" si="61"/>
        <v/>
      </c>
      <c r="AW238" s="288" t="str" cm="1">
        <f t="array" ref="AW238">IF(BD238="","",IFERROR(_xlfn.TEXTJOIN(" • ",TRUE,_xlfn.UNIQUE(_xlfn._xlws.FILTER("⚠ "&amp;BK29:BK489,(BI29:BI489&lt;&gt;"")*ISNUMBER(SEARCH(" "&amp;BI29:BI489&amp;" "," "&amp;BD238&amp;" "))))),""))</f>
        <v/>
      </c>
      <c r="AX238" s="287" t="str">
        <f t="shared" si="68"/>
        <v>e225</v>
      </c>
      <c r="AY238" s="287" t="str">
        <f t="shared" si="69"/>
        <v>⚠ Sulfites</v>
      </c>
      <c r="AZ238" s="287" t="str">
        <f t="shared" si="70"/>
        <v/>
      </c>
      <c r="BA238" s="287" t="str">
        <f t="shared" si="62"/>
        <v/>
      </c>
      <c r="BB238" s="287" t="str">
        <f t="shared" si="63"/>
        <v/>
      </c>
      <c r="BC238" s="287" t="str">
        <f t="shared" si="71"/>
        <v/>
      </c>
      <c r="BD238" s="287" t="str">
        <f t="shared" si="64"/>
        <v/>
      </c>
      <c r="BE238" s="287" t="str">
        <f t="shared" si="72"/>
        <v>e225</v>
      </c>
      <c r="BF238" s="287" t="str">
        <f t="shared" si="65"/>
        <v>e225</v>
      </c>
      <c r="BG238" s="287" t="str">
        <f t="shared" si="66"/>
        <v>e225</v>
      </c>
      <c r="BH238" s="293" t="s">
        <v>302</v>
      </c>
      <c r="BI238" s="285" t="str">
        <f t="shared" si="67"/>
        <v>e225</v>
      </c>
      <c r="BJ238" s="284" t="s">
        <v>291</v>
      </c>
      <c r="BK238" s="292" t="s">
        <v>293</v>
      </c>
      <c r="BL238" s="295" t="s">
        <v>292</v>
      </c>
      <c r="BT238" s="35"/>
      <c r="BU238" s="35"/>
      <c r="BV238" s="35"/>
      <c r="BW238" s="35"/>
      <c r="BX238" s="35"/>
      <c r="BY238" s="3">
        <v>1</v>
      </c>
    </row>
    <row r="239" spans="10:77" ht="21" customHeight="1">
      <c r="J239" s="910"/>
      <c r="K239" s="55"/>
      <c r="L239" s="49" t="str" cm="1">
        <f t="array" ref="L239">IF(ROW()=ROW(L229),K232,INDEX(M229:M242,ROW()-ROW(L229)))</f>
        <v/>
      </c>
      <c r="M239" s="89" t="str">
        <f>IF(OR(L239="",K231="",K231&lt;=0,N239=""),"",TRIM(MID(L239,LEN(N239)+1+IF(MID(L239,LEN(N239)+1,1)=" ",1,0),99999)))</f>
        <v/>
      </c>
      <c r="N239" s="49" t="str">
        <f>IF(OR(O239="",O239=0,O239="0"),"",IF(LEN(O239)&lt;=K231,O239,IF(LEN(SUBSTITUTE(P239," ",""))=K231+1,LEFT(O239,K231),LEFT(O239,FIND("§",SUBSTITUTE(P239," ","§",LEN(P239)-LEN(SUBSTITUTE(P239," ",""))))-1))))</f>
        <v/>
      </c>
      <c r="O239" s="49" t="str">
        <f t="shared" ref="O239:O302" si="73">IF(OR(L239="",L239=0),"",TRIM(SUBSTITUTE(SUBSTITUTE(L239,CHAR(160)," "),CHAR(10)," ")))</f>
        <v/>
      </c>
      <c r="P239" s="49" t="str">
        <f>IF(OR(O239="",O239=0,O239="0"),"",LEFT(O239,K231+1))</f>
        <v/>
      </c>
      <c r="Q239" s="49"/>
      <c r="R239" s="107"/>
      <c r="S239" s="90" t="str">
        <f>IF(LEN(TRIM(T239))&gt;0,MAX(S46:S238)+1,"")</f>
        <v/>
      </c>
      <c r="T239" s="234"/>
      <c r="U239" s="107"/>
      <c r="V239" s="107"/>
      <c r="X239" s="224"/>
      <c r="Y239" s="281"/>
      <c r="Z239" s="282"/>
      <c r="AA239" s="281"/>
      <c r="AB239" s="280"/>
      <c r="AC239" s="279"/>
      <c r="AD239" s="278"/>
      <c r="AE239" s="277"/>
      <c r="AF239" s="276"/>
      <c r="AG239" s="275"/>
      <c r="AH239" s="274"/>
      <c r="AI239" s="273"/>
      <c r="AJ239" s="272"/>
      <c r="AK239" s="271"/>
      <c r="AL239" s="270"/>
      <c r="AM239" s="269"/>
      <c r="AN239" s="268"/>
      <c r="AO239" s="267"/>
      <c r="AP239" s="266"/>
      <c r="AQ239" s="265"/>
      <c r="AS239" s="2"/>
      <c r="AT239" s="294">
        <v>211</v>
      </c>
      <c r="AU239" s="290"/>
      <c r="AV239" s="289" t="str">
        <f t="shared" si="61"/>
        <v/>
      </c>
      <c r="AW239" s="288" t="str" cm="1">
        <f t="array" ref="AW239">IF(BD239="","",IFERROR(_xlfn.TEXTJOIN(" • ",TRUE,_xlfn.UNIQUE(_xlfn._xlws.FILTER("⚠ "&amp;BK29:BK489,(BI29:BI489&lt;&gt;"")*ISNUMBER(SEARCH(" "&amp;BI29:BI489&amp;" "," "&amp;BD239&amp;" "))))),""))</f>
        <v/>
      </c>
      <c r="AX239" s="287" t="str">
        <f t="shared" si="68"/>
        <v>e226</v>
      </c>
      <c r="AY239" s="287" t="str">
        <f t="shared" si="69"/>
        <v>⚠ Sulfites</v>
      </c>
      <c r="AZ239" s="287" t="str">
        <f t="shared" si="70"/>
        <v/>
      </c>
      <c r="BA239" s="287" t="str">
        <f t="shared" si="62"/>
        <v/>
      </c>
      <c r="BB239" s="287" t="str">
        <f t="shared" si="63"/>
        <v/>
      </c>
      <c r="BC239" s="287" t="str">
        <f t="shared" si="71"/>
        <v/>
      </c>
      <c r="BD239" s="287" t="str">
        <f t="shared" si="64"/>
        <v/>
      </c>
      <c r="BE239" s="287" t="str">
        <f t="shared" si="72"/>
        <v>e226</v>
      </c>
      <c r="BF239" s="287" t="str">
        <f t="shared" si="65"/>
        <v>e226</v>
      </c>
      <c r="BG239" s="287" t="str">
        <f t="shared" si="66"/>
        <v>e226</v>
      </c>
      <c r="BH239" s="293" t="s">
        <v>301</v>
      </c>
      <c r="BI239" s="285" t="str">
        <f t="shared" si="67"/>
        <v>e226</v>
      </c>
      <c r="BJ239" s="284" t="s">
        <v>291</v>
      </c>
      <c r="BK239" s="292" t="s">
        <v>293</v>
      </c>
      <c r="BL239" s="295" t="s">
        <v>292</v>
      </c>
      <c r="BT239" s="35"/>
      <c r="BU239" s="35"/>
      <c r="BV239" s="35"/>
      <c r="BW239" s="35"/>
      <c r="BX239" s="35"/>
      <c r="BY239" s="3">
        <v>1</v>
      </c>
    </row>
    <row r="240" spans="10:77" ht="21" customHeight="1">
      <c r="J240" s="910"/>
      <c r="K240" s="55"/>
      <c r="L240" s="49" t="str" cm="1">
        <f t="array" ref="L240">IF(ROW()=ROW(L229),K232,INDEX(M229:M242,ROW()-ROW(L229)))</f>
        <v/>
      </c>
      <c r="M240" s="89" t="str">
        <f>IF(OR(L240="",K231="",K231&lt;=0,N240=""),"",TRIM(MID(L240,LEN(N240)+1+IF(MID(L240,LEN(N240)+1,1)=" ",1,0),99999)))</f>
        <v/>
      </c>
      <c r="N240" s="49" t="str">
        <f>IF(OR(O240="",O240=0,O240="0"),"",IF(LEN(O240)&lt;=K231,O240,IF(LEN(SUBSTITUTE(P240," ",""))=K231+1,LEFT(O240,K231),LEFT(O240,FIND("§",SUBSTITUTE(P240," ","§",LEN(P240)-LEN(SUBSTITUTE(P240," ",""))))-1))))</f>
        <v/>
      </c>
      <c r="O240" s="49" t="str">
        <f t="shared" si="73"/>
        <v/>
      </c>
      <c r="P240" s="49" t="str">
        <f>IF(OR(O240="",O240=0,O240="0"),"",LEFT(O240,K231+1))</f>
        <v/>
      </c>
      <c r="Q240" s="49"/>
      <c r="R240" s="107"/>
      <c r="S240" s="90" t="str">
        <f>IF(LEN(TRIM(T240))&gt;0,MAX(S46:S239)+1,"")</f>
        <v/>
      </c>
      <c r="T240" s="234"/>
      <c r="U240" s="107"/>
      <c r="V240" s="107"/>
      <c r="X240" s="224"/>
      <c r="Y240" s="281"/>
      <c r="Z240" s="282"/>
      <c r="AA240" s="281"/>
      <c r="AB240" s="280"/>
      <c r="AC240" s="279"/>
      <c r="AD240" s="278"/>
      <c r="AE240" s="277"/>
      <c r="AF240" s="276"/>
      <c r="AG240" s="275"/>
      <c r="AH240" s="274"/>
      <c r="AI240" s="273"/>
      <c r="AJ240" s="272"/>
      <c r="AK240" s="271"/>
      <c r="AL240" s="270"/>
      <c r="AM240" s="269"/>
      <c r="AN240" s="268"/>
      <c r="AO240" s="267"/>
      <c r="AP240" s="266"/>
      <c r="AQ240" s="265"/>
      <c r="AS240" s="2"/>
      <c r="AT240" s="294">
        <v>212</v>
      </c>
      <c r="AU240" s="290"/>
      <c r="AV240" s="289" t="str">
        <f t="shared" si="61"/>
        <v/>
      </c>
      <c r="AW240" s="288" t="str" cm="1">
        <f t="array" ref="AW240">IF(BD240="","",IFERROR(_xlfn.TEXTJOIN(" • ",TRUE,_xlfn.UNIQUE(_xlfn._xlws.FILTER("⚠ "&amp;BK29:BK489,(BI29:BI489&lt;&gt;"")*ISNUMBER(SEARCH(" "&amp;BI29:BI489&amp;" "," "&amp;BD240&amp;" "))))),""))</f>
        <v/>
      </c>
      <c r="AX240" s="287" t="str">
        <f t="shared" si="68"/>
        <v>e227</v>
      </c>
      <c r="AY240" s="287" t="str">
        <f t="shared" si="69"/>
        <v>⚠ Sulfites</v>
      </c>
      <c r="AZ240" s="287" t="str">
        <f t="shared" si="70"/>
        <v/>
      </c>
      <c r="BA240" s="287" t="str">
        <f t="shared" si="62"/>
        <v/>
      </c>
      <c r="BB240" s="287" t="str">
        <f t="shared" si="63"/>
        <v/>
      </c>
      <c r="BC240" s="287" t="str">
        <f t="shared" si="71"/>
        <v/>
      </c>
      <c r="BD240" s="287" t="str">
        <f t="shared" si="64"/>
        <v/>
      </c>
      <c r="BE240" s="287" t="str">
        <f t="shared" si="72"/>
        <v>e227</v>
      </c>
      <c r="BF240" s="287" t="str">
        <f t="shared" si="65"/>
        <v>e227</v>
      </c>
      <c r="BG240" s="287" t="str">
        <f t="shared" si="66"/>
        <v>e227</v>
      </c>
      <c r="BH240" s="293" t="s">
        <v>300</v>
      </c>
      <c r="BI240" s="285" t="str">
        <f t="shared" si="67"/>
        <v>e227</v>
      </c>
      <c r="BJ240" s="284" t="s">
        <v>291</v>
      </c>
      <c r="BK240" s="292" t="s">
        <v>293</v>
      </c>
      <c r="BL240" s="295" t="s">
        <v>292</v>
      </c>
      <c r="BT240" s="35"/>
      <c r="BU240" s="35"/>
      <c r="BV240" s="35"/>
      <c r="BW240" s="35"/>
      <c r="BX240" s="35"/>
      <c r="BY240" s="3">
        <v>1</v>
      </c>
    </row>
    <row r="241" spans="10:77" ht="21" customHeight="1">
      <c r="J241" s="910"/>
      <c r="K241" s="55"/>
      <c r="L241" s="49" t="str" cm="1">
        <f t="array" ref="L241">IF(ROW()=ROW(L229),K232,INDEX(M229:M242,ROW()-ROW(L229)))</f>
        <v/>
      </c>
      <c r="M241" s="89" t="str">
        <f>IF(OR(L241="",K231="",K231&lt;=0,N241=""),"",TRIM(MID(L241,LEN(N241)+1+IF(MID(L241,LEN(N241)+1,1)=" ",1,0),99999)))</f>
        <v/>
      </c>
      <c r="N241" s="49" t="str">
        <f>IF(OR(O241="",O241=0,O241="0"),"",IF(LEN(O241)&lt;=K231,O241,IF(LEN(SUBSTITUTE(P241," ",""))=K231+1,LEFT(O241,K231),LEFT(O241,FIND("§",SUBSTITUTE(P241," ","§",LEN(P241)-LEN(SUBSTITUTE(P241," ",""))))-1))))</f>
        <v/>
      </c>
      <c r="O241" s="49" t="str">
        <f t="shared" si="73"/>
        <v/>
      </c>
      <c r="P241" s="49" t="str">
        <f>IF(OR(O241="",O241=0,O241="0"),"",LEFT(O241,K231+1))</f>
        <v/>
      </c>
      <c r="Q241" s="49"/>
      <c r="R241" s="107"/>
      <c r="S241" s="90" t="str">
        <f>IF(LEN(TRIM(T241))&gt;0,MAX(S46:S240)+1,"")</f>
        <v/>
      </c>
      <c r="T241" s="234"/>
      <c r="U241" s="107"/>
      <c r="V241" s="107"/>
      <c r="X241" s="224"/>
      <c r="Y241" s="281"/>
      <c r="Z241" s="282"/>
      <c r="AA241" s="281"/>
      <c r="AB241" s="280"/>
      <c r="AC241" s="279"/>
      <c r="AD241" s="278"/>
      <c r="AE241" s="277"/>
      <c r="AF241" s="276"/>
      <c r="AG241" s="275"/>
      <c r="AH241" s="274"/>
      <c r="AI241" s="273"/>
      <c r="AJ241" s="272"/>
      <c r="AK241" s="271"/>
      <c r="AL241" s="270"/>
      <c r="AM241" s="269"/>
      <c r="AN241" s="268"/>
      <c r="AO241" s="267"/>
      <c r="AP241" s="266"/>
      <c r="AQ241" s="265"/>
      <c r="AS241" s="2"/>
      <c r="AT241" s="294">
        <v>213</v>
      </c>
      <c r="AU241" s="290"/>
      <c r="AV241" s="289" t="str">
        <f t="shared" si="61"/>
        <v/>
      </c>
      <c r="AW241" s="288" t="str" cm="1">
        <f t="array" ref="AW241">IF(BD241="","",IFERROR(_xlfn.TEXTJOIN(" • ",TRUE,_xlfn.UNIQUE(_xlfn._xlws.FILTER("⚠ "&amp;BK29:BK489,(BI29:BI489&lt;&gt;"")*ISNUMBER(SEARCH(" "&amp;BI29:BI489&amp;" "," "&amp;BD241&amp;" "))))),""))</f>
        <v/>
      </c>
      <c r="AX241" s="287" t="str">
        <f t="shared" si="68"/>
        <v>e228</v>
      </c>
      <c r="AY241" s="287" t="str">
        <f t="shared" si="69"/>
        <v>⚠ Sulfites</v>
      </c>
      <c r="AZ241" s="287" t="str">
        <f t="shared" si="70"/>
        <v/>
      </c>
      <c r="BA241" s="287" t="str">
        <f t="shared" si="62"/>
        <v/>
      </c>
      <c r="BB241" s="287" t="str">
        <f t="shared" si="63"/>
        <v/>
      </c>
      <c r="BC241" s="287" t="str">
        <f t="shared" si="71"/>
        <v/>
      </c>
      <c r="BD241" s="287" t="str">
        <f t="shared" si="64"/>
        <v/>
      </c>
      <c r="BE241" s="287" t="str">
        <f t="shared" si="72"/>
        <v>e228</v>
      </c>
      <c r="BF241" s="287" t="str">
        <f t="shared" si="65"/>
        <v>e228</v>
      </c>
      <c r="BG241" s="287" t="str">
        <f t="shared" si="66"/>
        <v>e228</v>
      </c>
      <c r="BH241" s="293" t="s">
        <v>299</v>
      </c>
      <c r="BI241" s="285" t="str">
        <f t="shared" si="67"/>
        <v>e228</v>
      </c>
      <c r="BJ241" s="284" t="s">
        <v>291</v>
      </c>
      <c r="BK241" s="292" t="s">
        <v>293</v>
      </c>
      <c r="BL241" s="295" t="s">
        <v>292</v>
      </c>
      <c r="BT241" s="35"/>
      <c r="BU241" s="35"/>
      <c r="BV241" s="35"/>
      <c r="BW241" s="35"/>
      <c r="BX241" s="35"/>
      <c r="BY241" s="3">
        <v>1</v>
      </c>
    </row>
    <row r="242" spans="10:77" ht="21" customHeight="1">
      <c r="J242" s="910"/>
      <c r="K242" s="55"/>
      <c r="L242" s="49" t="str" cm="1">
        <f t="array" ref="L242">IF(ROW()=ROW(L229),K232,INDEX(M229:M242,ROW()-ROW(L229)))</f>
        <v/>
      </c>
      <c r="M242" s="89" t="str">
        <f>IF(OR(L242="",K231="",K231&lt;=0,N242=""),"",TRIM(MID(L242,LEN(N242)+1+IF(MID(L242,LEN(N242)+1,1)=" ",1,0),99999)))</f>
        <v/>
      </c>
      <c r="N242" s="49" t="str">
        <f>IF(OR(O242="",O242=0,O242="0"),"",IF(LEN(O242)&lt;=K231,O242,IF(LEN(SUBSTITUTE(P242," ",""))=K231+1,LEFT(O242,K231),LEFT(O242,FIND("§",SUBSTITUTE(P242," ","§",LEN(P242)-LEN(SUBSTITUTE(P242," ",""))))-1))))</f>
        <v/>
      </c>
      <c r="O242" s="49" t="str">
        <f t="shared" si="73"/>
        <v/>
      </c>
      <c r="P242" s="49" t="str">
        <f>IF(OR(O242="",O242=0,O242="0"),"",LEFT(O242,K231+1))</f>
        <v/>
      </c>
      <c r="Q242" s="49"/>
      <c r="R242" s="107"/>
      <c r="S242" s="90" t="str">
        <f>IF(LEN(TRIM(T242))&gt;0,MAX(S46:S241)+1,"")</f>
        <v/>
      </c>
      <c r="T242" s="234"/>
      <c r="U242" s="107"/>
      <c r="V242" s="107"/>
      <c r="X242" s="224"/>
      <c r="Y242" s="281"/>
      <c r="Z242" s="282"/>
      <c r="AA242" s="281"/>
      <c r="AB242" s="280"/>
      <c r="AC242" s="279"/>
      <c r="AD242" s="278"/>
      <c r="AE242" s="277"/>
      <c r="AF242" s="276"/>
      <c r="AG242" s="275"/>
      <c r="AH242" s="274"/>
      <c r="AI242" s="273"/>
      <c r="AJ242" s="272"/>
      <c r="AK242" s="271"/>
      <c r="AL242" s="270"/>
      <c r="AM242" s="269"/>
      <c r="AN242" s="268"/>
      <c r="AO242" s="267"/>
      <c r="AP242" s="266"/>
      <c r="AQ242" s="265"/>
      <c r="AS242" s="2"/>
      <c r="AT242" s="294">
        <v>214</v>
      </c>
      <c r="AU242" s="290"/>
      <c r="AV242" s="289" t="str">
        <f t="shared" si="61"/>
        <v/>
      </c>
      <c r="AW242" s="288" t="str" cm="1">
        <f t="array" ref="AW242">IF(BD242="","",IFERROR(_xlfn.TEXTJOIN(" • ",TRUE,_xlfn.UNIQUE(_xlfn._xlws.FILTER("⚠ "&amp;BK29:BK489,(BI29:BI489&lt;&gt;"")*ISNUMBER(SEARCH(" "&amp;BI29:BI489&amp;" "," "&amp;BD242&amp;" "))))),""))</f>
        <v/>
      </c>
      <c r="AX242" s="287" t="str">
        <f t="shared" si="68"/>
        <v>metabisulfite</v>
      </c>
      <c r="AY242" s="287" t="str">
        <f t="shared" si="69"/>
        <v>⚠ Sulfites</v>
      </c>
      <c r="AZ242" s="287" t="str">
        <f t="shared" si="70"/>
        <v/>
      </c>
      <c r="BA242" s="287" t="str">
        <f t="shared" si="62"/>
        <v/>
      </c>
      <c r="BB242" s="287" t="str">
        <f t="shared" si="63"/>
        <v/>
      </c>
      <c r="BC242" s="287" t="str">
        <f t="shared" si="71"/>
        <v/>
      </c>
      <c r="BD242" s="287" t="str">
        <f t="shared" si="64"/>
        <v/>
      </c>
      <c r="BE242" s="287" t="str">
        <f t="shared" si="72"/>
        <v>metabisulfite</v>
      </c>
      <c r="BF242" s="287" t="str">
        <f t="shared" si="65"/>
        <v>metabisulfite</v>
      </c>
      <c r="BG242" s="287" t="str">
        <f t="shared" si="66"/>
        <v>metabisulfite</v>
      </c>
      <c r="BH242" s="293" t="s">
        <v>298</v>
      </c>
      <c r="BI242" s="285" t="str">
        <f t="shared" si="67"/>
        <v>metabisulfite</v>
      </c>
      <c r="BJ242" s="284" t="s">
        <v>291</v>
      </c>
      <c r="BK242" s="292" t="s">
        <v>293</v>
      </c>
      <c r="BL242" s="295" t="s">
        <v>292</v>
      </c>
      <c r="BT242" s="35"/>
      <c r="BU242" s="35"/>
      <c r="BV242" s="35"/>
      <c r="BW242" s="35"/>
      <c r="BX242" s="35"/>
      <c r="BY242" s="3">
        <v>1</v>
      </c>
    </row>
    <row r="243" spans="10:77" ht="21" customHeight="1">
      <c r="J243" s="910"/>
      <c r="K243" s="88" t="str">
        <f>IF(TRIM(SUBSTITUTE(R61,CHAR(160),""))="","",R61)</f>
        <v/>
      </c>
      <c r="L243" s="49" t="str" cm="1">
        <f t="array" ref="L243">IF(ROW()=ROW(L243),K246,INDEX(M243:M256,ROW()-ROW(L243)))</f>
        <v/>
      </c>
      <c r="M243" s="89" t="str">
        <f>IF(OR(L243="",K245="",K245&lt;=0,N243=""),"",TRIM(MID(L243,LEN(N243)+1+IF(MID(L243,LEN(N243)+1,1)=" ",1,0),99999)))</f>
        <v/>
      </c>
      <c r="N243" s="49" t="str">
        <f>IF(OR(O243="",O243=0,O243="0"),"",IF(LEN(O243)&lt;=K245,O243,IF(LEN(SUBSTITUTE(P243," ",""))=K245+1,LEFT(O243,K245),LEFT(O243,FIND("§",SUBSTITUTE(P243," ","§",LEN(P243)-LEN(SUBSTITUTE(P243," ",""))))-1))))</f>
        <v/>
      </c>
      <c r="O243" s="49" t="str">
        <f t="shared" si="73"/>
        <v/>
      </c>
      <c r="P243" s="49" t="str">
        <f>IF(OR(O243="",O243=0,O243="0"),"",LEFT(O243,K245+1))</f>
        <v/>
      </c>
      <c r="Q243" s="49"/>
      <c r="R243" s="107"/>
      <c r="S243" s="90" t="str">
        <f>IF(LEN(TRIM(T243))&gt;0,MAX(S46:S242)+1,"")</f>
        <v/>
      </c>
      <c r="T243" s="234"/>
      <c r="U243" s="107"/>
      <c r="V243" s="107"/>
      <c r="X243" s="224"/>
      <c r="Y243" s="281"/>
      <c r="Z243" s="282"/>
      <c r="AA243" s="281"/>
      <c r="AB243" s="280"/>
      <c r="AC243" s="279"/>
      <c r="AD243" s="278"/>
      <c r="AE243" s="277"/>
      <c r="AF243" s="276"/>
      <c r="AG243" s="275"/>
      <c r="AH243" s="274"/>
      <c r="AI243" s="273"/>
      <c r="AJ243" s="272"/>
      <c r="AK243" s="271"/>
      <c r="AL243" s="270"/>
      <c r="AM243" s="269"/>
      <c r="AN243" s="268"/>
      <c r="AO243" s="267"/>
      <c r="AP243" s="266"/>
      <c r="AQ243" s="265"/>
      <c r="AS243" s="2"/>
      <c r="AT243" s="294">
        <v>215</v>
      </c>
      <c r="AU243" s="290"/>
      <c r="AV243" s="289" t="str">
        <f t="shared" si="61"/>
        <v/>
      </c>
      <c r="AW243" s="288" t="str" cm="1">
        <f t="array" ref="AW243">IF(BD243="","",IFERROR(_xlfn.TEXTJOIN(" • ",TRUE,_xlfn.UNIQUE(_xlfn._xlws.FILTER("⚠ "&amp;BK29:BK489,(BI29:BI489&lt;&gt;"")*ISNUMBER(SEARCH(" "&amp;BI29:BI489&amp;" "," "&amp;BD243&amp;" "))))),""))</f>
        <v/>
      </c>
      <c r="AX243" s="287" t="str">
        <f t="shared" si="68"/>
        <v>sulfites</v>
      </c>
      <c r="AY243" s="287" t="str">
        <f t="shared" si="69"/>
        <v>⚠ Sulfites</v>
      </c>
      <c r="AZ243" s="287" t="str">
        <f t="shared" si="70"/>
        <v/>
      </c>
      <c r="BA243" s="287" t="str">
        <f t="shared" si="62"/>
        <v/>
      </c>
      <c r="BB243" s="287" t="str">
        <f t="shared" si="63"/>
        <v/>
      </c>
      <c r="BC243" s="287" t="str">
        <f t="shared" si="71"/>
        <v/>
      </c>
      <c r="BD243" s="287" t="str">
        <f t="shared" si="64"/>
        <v/>
      </c>
      <c r="BE243" s="287" t="str">
        <f t="shared" si="72"/>
        <v>sulfites</v>
      </c>
      <c r="BF243" s="287" t="str">
        <f t="shared" si="65"/>
        <v>sulfites</v>
      </c>
      <c r="BG243" s="287" t="str">
        <f t="shared" si="66"/>
        <v>sulfites</v>
      </c>
      <c r="BH243" s="293" t="s">
        <v>297</v>
      </c>
      <c r="BI243" s="285" t="str">
        <f t="shared" si="67"/>
        <v>sulfites</v>
      </c>
      <c r="BJ243" s="284" t="s">
        <v>291</v>
      </c>
      <c r="BK243" s="292" t="s">
        <v>293</v>
      </c>
      <c r="BL243" s="295" t="s">
        <v>292</v>
      </c>
      <c r="BT243" s="35"/>
      <c r="BU243" s="35"/>
      <c r="BV243" s="35"/>
      <c r="BW243" s="35"/>
      <c r="BX243" s="35"/>
      <c r="BY243" s="3">
        <v>1</v>
      </c>
    </row>
    <row r="244" spans="10:77" ht="21" customHeight="1">
      <c r="J244" s="910"/>
      <c r="K244" s="55" t="str">
        <f>TRIM(SUBSTITUTE(SUBSTITUTE(SUBSTITUTE(SUBSTITUTE(SUBSTITUTE(SUBSTITUTE(SUBSTITUTE(SUBSTITUTE(SUBSTITUTE(CLEAN(IF(OR(LEFT(K243,1)="-",LEFT(K243,1)="="),MID(K243,2,99999),K243)),"—","-"),"–","-"),CHAR(160)," "),CHAR(9)," "),CHAR(13)," "),CHAR(10)," ")," "," ")," "," ")," "," "))</f>
        <v/>
      </c>
      <c r="L244" s="49" t="str" cm="1">
        <f t="array" ref="L244">IF(ROW()=ROW(L243),K246,INDEX(M243:M256,ROW()-ROW(L243)))</f>
        <v/>
      </c>
      <c r="M244" s="89" t="str">
        <f>IF(OR(L244="",K245="",K245&lt;=0,N244=""),"",TRIM(MID(L244,LEN(N244)+1+IF(MID(L244,LEN(N244)+1,1)=" ",1,0),99999)))</f>
        <v/>
      </c>
      <c r="N244" s="49" t="str">
        <f>IF(OR(O244="",O244=0,O244="0"),"",IF(LEN(O244)&lt;=K245,O244,IF(LEN(SUBSTITUTE(P244," ",""))=K245+1,LEFT(O244,K245),LEFT(O244,FIND("§",SUBSTITUTE(P244," ","§",LEN(P244)-LEN(SUBSTITUTE(P244," ",""))))-1))))</f>
        <v/>
      </c>
      <c r="O244" s="49" t="str">
        <f t="shared" si="73"/>
        <v/>
      </c>
      <c r="P244" s="49" t="str">
        <f>IF(OR(O244="",O244=0,O244="0"),"",LEFT(O244,K245+1))</f>
        <v/>
      </c>
      <c r="Q244" s="49"/>
      <c r="R244" s="107"/>
      <c r="S244" s="90" t="str">
        <f>IF(LEN(TRIM(T244))&gt;0,MAX(S46:S243)+1,"")</f>
        <v/>
      </c>
      <c r="T244" s="234"/>
      <c r="U244" s="107"/>
      <c r="V244" s="107"/>
      <c r="X244" s="224"/>
      <c r="Y244" s="281"/>
      <c r="Z244" s="282"/>
      <c r="AA244" s="281"/>
      <c r="AB244" s="280"/>
      <c r="AC244" s="279"/>
      <c r="AD244" s="278"/>
      <c r="AE244" s="277"/>
      <c r="AF244" s="276"/>
      <c r="AG244" s="275"/>
      <c r="AH244" s="274"/>
      <c r="AI244" s="273"/>
      <c r="AJ244" s="272"/>
      <c r="AK244" s="271"/>
      <c r="AL244" s="270"/>
      <c r="AM244" s="269"/>
      <c r="AN244" s="268"/>
      <c r="AO244" s="267"/>
      <c r="AP244" s="266"/>
      <c r="AQ244" s="265"/>
      <c r="AS244" s="2"/>
      <c r="AT244" s="294">
        <v>216</v>
      </c>
      <c r="AU244" s="290"/>
      <c r="AV244" s="289" t="str">
        <f t="shared" si="61"/>
        <v/>
      </c>
      <c r="AW244" s="288" t="str" cm="1">
        <f t="array" ref="AW244">IF(BD244="","",IFERROR(_xlfn.TEXTJOIN(" • ",TRUE,_xlfn.UNIQUE(_xlfn._xlws.FILTER("⚠ "&amp;BK29:BK489,(BI29:BI489&lt;&gt;"")*ISNUMBER(SEARCH(" "&amp;BI29:BI489&amp;" "," "&amp;BD244&amp;" "))))),""))</f>
        <v/>
      </c>
      <c r="AX244" s="287" t="str">
        <f t="shared" si="68"/>
        <v>sulfur dioxide</v>
      </c>
      <c r="AY244" s="287" t="str">
        <f t="shared" si="69"/>
        <v>⚠ Sulfites</v>
      </c>
      <c r="AZ244" s="287" t="str">
        <f t="shared" si="70"/>
        <v/>
      </c>
      <c r="BA244" s="287" t="str">
        <f t="shared" si="62"/>
        <v/>
      </c>
      <c r="BB244" s="287" t="str">
        <f t="shared" si="63"/>
        <v/>
      </c>
      <c r="BC244" s="287" t="str">
        <f t="shared" si="71"/>
        <v/>
      </c>
      <c r="BD244" s="287" t="str">
        <f t="shared" si="64"/>
        <v/>
      </c>
      <c r="BE244" s="287" t="str">
        <f t="shared" si="72"/>
        <v>sulfur dioxide</v>
      </c>
      <c r="BF244" s="287" t="str">
        <f t="shared" si="65"/>
        <v>sulfur dioxide</v>
      </c>
      <c r="BG244" s="287" t="str">
        <f t="shared" si="66"/>
        <v>sulfur dioxide</v>
      </c>
      <c r="BH244" s="293" t="s">
        <v>296</v>
      </c>
      <c r="BI244" s="285" t="str">
        <f t="shared" si="67"/>
        <v>sulfur dioxide</v>
      </c>
      <c r="BJ244" s="284" t="s">
        <v>291</v>
      </c>
      <c r="BK244" s="292" t="s">
        <v>293</v>
      </c>
      <c r="BL244" s="295" t="s">
        <v>292</v>
      </c>
      <c r="BT244" s="35"/>
      <c r="BU244" s="35"/>
      <c r="BV244" s="35"/>
      <c r="BW244" s="35"/>
      <c r="BX244" s="35"/>
      <c r="BY244" s="3">
        <v>1</v>
      </c>
    </row>
    <row r="245" spans="10:77" ht="21" customHeight="1">
      <c r="J245" s="910"/>
      <c r="K245" s="92">
        <f>K44</f>
        <v>120</v>
      </c>
      <c r="L245" s="49" t="str" cm="1">
        <f t="array" ref="L245">IF(ROW()=ROW(L243),K246,INDEX(M243:M256,ROW()-ROW(L243)))</f>
        <v/>
      </c>
      <c r="M245" s="89" t="str">
        <f>IF(OR(L245="",K245="",K245&lt;=0,N245=""),"",TRIM(MID(L245,LEN(N245)+1+IF(MID(L245,LEN(N245)+1,1)=" ",1,0),99999)))</f>
        <v/>
      </c>
      <c r="N245" s="49" t="str">
        <f>IF(OR(O245="",O245=0,O245="0"),"",IF(LEN(O245)&lt;=K245,O245,IF(LEN(SUBSTITUTE(P245," ",""))=K245+1,LEFT(O245,K245),LEFT(O245,FIND("§",SUBSTITUTE(P245," ","§",LEN(P245)-LEN(SUBSTITUTE(P245," ",""))))-1))))</f>
        <v/>
      </c>
      <c r="O245" s="49" t="str">
        <f t="shared" si="73"/>
        <v/>
      </c>
      <c r="P245" s="49" t="str">
        <f>IF(OR(O245="",O245=0,O245="0"),"",LEFT(O245,K245+1))</f>
        <v/>
      </c>
      <c r="Q245" s="49"/>
      <c r="R245" s="107"/>
      <c r="S245" s="90" t="str">
        <f>IF(LEN(TRIM(T245))&gt;0,MAX(S46:S244)+1,"")</f>
        <v/>
      </c>
      <c r="T245" s="234"/>
      <c r="U245" s="107"/>
      <c r="V245" s="107"/>
      <c r="X245" s="224"/>
      <c r="Y245" s="281"/>
      <c r="Z245" s="282"/>
      <c r="AA245" s="281"/>
      <c r="AB245" s="280"/>
      <c r="AC245" s="279"/>
      <c r="AD245" s="278"/>
      <c r="AE245" s="277"/>
      <c r="AF245" s="276"/>
      <c r="AG245" s="275"/>
      <c r="AH245" s="274"/>
      <c r="AI245" s="273"/>
      <c r="AJ245" s="272"/>
      <c r="AK245" s="271"/>
      <c r="AL245" s="270"/>
      <c r="AM245" s="269"/>
      <c r="AN245" s="268"/>
      <c r="AO245" s="267"/>
      <c r="AP245" s="266"/>
      <c r="AQ245" s="265"/>
      <c r="AS245" s="2"/>
      <c r="AT245" s="294">
        <v>217</v>
      </c>
      <c r="AU245" s="290"/>
      <c r="AV245" s="289" t="str">
        <f t="shared" si="61"/>
        <v/>
      </c>
      <c r="AW245" s="288" t="str" cm="1">
        <f t="array" ref="AW245">IF(BD245="","",IFERROR(_xlfn.TEXTJOIN(" • ",TRUE,_xlfn.UNIQUE(_xlfn._xlws.FILTER("⚠ "&amp;BK29:BK489,(BI29:BI489&lt;&gt;"")*ISNUMBER(SEARCH(" "&amp;BI29:BI489&amp;" "," "&amp;BD245&amp;" "))))),""))</f>
        <v/>
      </c>
      <c r="AX245" s="287" t="str">
        <f t="shared" si="68"/>
        <v>sulphite</v>
      </c>
      <c r="AY245" s="287" t="str">
        <f t="shared" si="69"/>
        <v>⚠ Sulfites</v>
      </c>
      <c r="AZ245" s="287" t="str">
        <f t="shared" si="70"/>
        <v/>
      </c>
      <c r="BA245" s="287" t="str">
        <f t="shared" si="62"/>
        <v/>
      </c>
      <c r="BB245" s="287" t="str">
        <f t="shared" si="63"/>
        <v/>
      </c>
      <c r="BC245" s="287" t="str">
        <f t="shared" si="71"/>
        <v/>
      </c>
      <c r="BD245" s="287" t="str">
        <f t="shared" si="64"/>
        <v/>
      </c>
      <c r="BE245" s="287" t="str">
        <f t="shared" si="72"/>
        <v>sulphite</v>
      </c>
      <c r="BF245" s="287" t="str">
        <f t="shared" si="65"/>
        <v>sulphite</v>
      </c>
      <c r="BG245" s="287" t="str">
        <f t="shared" si="66"/>
        <v>sulphite</v>
      </c>
      <c r="BH245" s="293" t="s">
        <v>295</v>
      </c>
      <c r="BI245" s="285" t="str">
        <f t="shared" si="67"/>
        <v>sulphite</v>
      </c>
      <c r="BJ245" s="284" t="s">
        <v>291</v>
      </c>
      <c r="BK245" s="292" t="s">
        <v>293</v>
      </c>
      <c r="BL245" s="295" t="s">
        <v>292</v>
      </c>
      <c r="BT245" s="35"/>
      <c r="BU245" s="35"/>
      <c r="BV245" s="35"/>
      <c r="BW245" s="35"/>
      <c r="BX245" s="35"/>
      <c r="BY245" s="3">
        <v>1</v>
      </c>
    </row>
    <row r="246" spans="10:77" ht="21" customHeight="1">
      <c r="J246" s="910"/>
      <c r="K246" s="55" t="str">
        <f>IF(UPPER(TRIM(K45))="X",K250,K244)</f>
        <v/>
      </c>
      <c r="L246" s="49" t="str" cm="1">
        <f t="array" ref="L246">IF(ROW()=ROW(L243),K246,INDEX(M243:M256,ROW()-ROW(L243)))</f>
        <v/>
      </c>
      <c r="M246" s="89" t="str">
        <f>IF(OR(L246="",K245="",K245&lt;=0,N246=""),"",TRIM(MID(L246,LEN(N246)+1+IF(MID(L246,LEN(N246)+1,1)=" ",1,0),99999)))</f>
        <v/>
      </c>
      <c r="N246" s="49" t="str">
        <f>IF(OR(O246="",O246=0,O246="0"),"",IF(LEN(O246)&lt;=K245,O246,IF(LEN(SUBSTITUTE(P246," ",""))=K245+1,LEFT(O246,K245),LEFT(O246,FIND("§",SUBSTITUTE(P246," ","§",LEN(P246)-LEN(SUBSTITUTE(P246," ",""))))-1))))</f>
        <v/>
      </c>
      <c r="O246" s="49" t="str">
        <f t="shared" si="73"/>
        <v/>
      </c>
      <c r="P246" s="49" t="str">
        <f>IF(OR(O246="",O246=0,O246="0"),"",LEFT(O246,K245+1))</f>
        <v/>
      </c>
      <c r="Q246" s="49"/>
      <c r="R246" s="107"/>
      <c r="S246" s="90" t="str">
        <f>IF(LEN(TRIM(T246))&gt;0,MAX(S46:S245)+1,"")</f>
        <v/>
      </c>
      <c r="T246" s="234"/>
      <c r="U246" s="107"/>
      <c r="V246" s="107"/>
      <c r="X246" s="224"/>
      <c r="Y246" s="281"/>
      <c r="Z246" s="282"/>
      <c r="AA246" s="281"/>
      <c r="AB246" s="280"/>
      <c r="AC246" s="279"/>
      <c r="AD246" s="278"/>
      <c r="AE246" s="277"/>
      <c r="AF246" s="276"/>
      <c r="AG246" s="275"/>
      <c r="AH246" s="274"/>
      <c r="AI246" s="273"/>
      <c r="AJ246" s="272"/>
      <c r="AK246" s="271"/>
      <c r="AL246" s="270"/>
      <c r="AM246" s="269"/>
      <c r="AN246" s="268"/>
      <c r="AO246" s="267"/>
      <c r="AP246" s="266"/>
      <c r="AQ246" s="265"/>
      <c r="AS246" s="2"/>
      <c r="AT246" s="294">
        <v>218</v>
      </c>
      <c r="AU246" s="290"/>
      <c r="AV246" s="289" t="str">
        <f t="shared" si="61"/>
        <v/>
      </c>
      <c r="AW246" s="288" t="str" cm="1">
        <f t="array" ref="AW246">IF(BD246="","",IFERROR(_xlfn.TEXTJOIN(" • ",TRUE,_xlfn.UNIQUE(_xlfn._xlws.FILTER("⚠ "&amp;BK29:BK489,(BI29:BI489&lt;&gt;"")*ISNUMBER(SEARCH(" "&amp;BI29:BI489&amp;" "," "&amp;BD246&amp;" "))))),""))</f>
        <v/>
      </c>
      <c r="AX246" s="287" t="str">
        <f t="shared" si="68"/>
        <v>sulphites</v>
      </c>
      <c r="AY246" s="287" t="str">
        <f t="shared" si="69"/>
        <v>⚠ Sulfites</v>
      </c>
      <c r="AZ246" s="287" t="str">
        <f t="shared" si="70"/>
        <v/>
      </c>
      <c r="BA246" s="287" t="str">
        <f t="shared" si="62"/>
        <v/>
      </c>
      <c r="BB246" s="287" t="str">
        <f t="shared" si="63"/>
        <v/>
      </c>
      <c r="BC246" s="287" t="str">
        <f t="shared" si="71"/>
        <v/>
      </c>
      <c r="BD246" s="287" t="str">
        <f t="shared" si="64"/>
        <v/>
      </c>
      <c r="BE246" s="287" t="str">
        <f t="shared" si="72"/>
        <v>sulphites</v>
      </c>
      <c r="BF246" s="287" t="str">
        <f t="shared" si="65"/>
        <v>sulphites</v>
      </c>
      <c r="BG246" s="287" t="str">
        <f t="shared" si="66"/>
        <v>sulphites</v>
      </c>
      <c r="BH246" s="293" t="s">
        <v>294</v>
      </c>
      <c r="BI246" s="285" t="str">
        <f t="shared" si="67"/>
        <v>sulphites</v>
      </c>
      <c r="BJ246" s="284" t="s">
        <v>291</v>
      </c>
      <c r="BK246" s="292" t="s">
        <v>293</v>
      </c>
      <c r="BL246" s="295" t="s">
        <v>292</v>
      </c>
      <c r="BT246" s="35"/>
      <c r="BU246" s="35"/>
      <c r="BV246" s="35"/>
      <c r="BW246" s="35"/>
      <c r="BX246" s="35"/>
      <c r="BY246" s="3">
        <v>1</v>
      </c>
    </row>
    <row r="247" spans="10:77" ht="21" customHeight="1">
      <c r="J247" s="910"/>
      <c r="K247" s="94" t="str">
        <f>TRIM(SUBSTITUTE(SUBSTITUTE(SUBSTITUTE(SUBSTITUTE(SUBSTITUTE(SUBSTITUTE(SUBSTITUTE(SUBSTITUTE(SUBSTITUTE(SUBSTITUTE(K244,","," "),";"," "),":"," "),"!"," "),"?"," "),"…"," "),"»"," "),"«"," "),"/"," "),"."," "))</f>
        <v/>
      </c>
      <c r="L247" s="49" t="str" cm="1">
        <f t="array" ref="L247">IF(ROW()=ROW(L243),K246,INDEX(M243:M256,ROW()-ROW(L243)))</f>
        <v/>
      </c>
      <c r="M247" s="89" t="str">
        <f>IF(OR(L247="",K245="",K245&lt;=0,N247=""),"",TRIM(MID(L247,LEN(N247)+1+IF(MID(L247,LEN(N247)+1,1)=" ",1,0),99999)))</f>
        <v/>
      </c>
      <c r="N247" s="49" t="str">
        <f>IF(OR(O247="",O247=0,O247="0"),"",IF(LEN(O247)&lt;=K245,O247,IF(LEN(SUBSTITUTE(P247," ",""))=K245+1,LEFT(O247,K245),LEFT(O247,FIND("§",SUBSTITUTE(P247," ","§",LEN(P247)-LEN(SUBSTITUTE(P247," ",""))))-1))))</f>
        <v/>
      </c>
      <c r="O247" s="49" t="str">
        <f t="shared" si="73"/>
        <v/>
      </c>
      <c r="P247" s="49" t="str">
        <f>IF(OR(O247="",O247=0,O247="0"),"",LEFT(O247,K245+1))</f>
        <v/>
      </c>
      <c r="Q247" s="49"/>
      <c r="R247" s="107"/>
      <c r="S247" s="90" t="str">
        <f>IF(LEN(TRIM(T247))&gt;0,MAX(S46:S246)+1,"")</f>
        <v/>
      </c>
      <c r="T247" s="234"/>
      <c r="U247" s="107"/>
      <c r="V247" s="107"/>
      <c r="X247" s="224"/>
      <c r="Y247" s="281"/>
      <c r="Z247" s="282"/>
      <c r="AA247" s="281"/>
      <c r="AB247" s="280"/>
      <c r="AC247" s="279"/>
      <c r="AD247" s="278"/>
      <c r="AE247" s="277"/>
      <c r="AF247" s="276"/>
      <c r="AG247" s="275"/>
      <c r="AH247" s="274"/>
      <c r="AI247" s="273"/>
      <c r="AJ247" s="272"/>
      <c r="AK247" s="271"/>
      <c r="AL247" s="270"/>
      <c r="AM247" s="269"/>
      <c r="AN247" s="268"/>
      <c r="AO247" s="267"/>
      <c r="AP247" s="266"/>
      <c r="AQ247" s="265"/>
      <c r="AS247" s="2"/>
      <c r="AT247" s="294">
        <v>219</v>
      </c>
      <c r="AU247" s="290"/>
      <c r="AV247" s="289" t="str">
        <f t="shared" si="61"/>
        <v/>
      </c>
      <c r="AW247" s="288" t="str" cm="1">
        <f t="array" ref="AW247">IF(BD247="","",IFERROR(_xlfn.TEXTJOIN(" • ",TRUE,_xlfn.UNIQUE(_xlfn._xlws.FILTER("⚠ "&amp;BK29:BK489,(BI29:BI489&lt;&gt;"")*ISNUMBER(SEARCH(" "&amp;BI29:BI489&amp;" "," "&amp;BD247&amp;" "))))),""))</f>
        <v/>
      </c>
      <c r="AX247" s="287" t="str">
        <f t="shared" si="68"/>
        <v/>
      </c>
      <c r="AY247" s="287" t="str">
        <f t="shared" si="69"/>
        <v/>
      </c>
      <c r="AZ247" s="287" t="str">
        <f t="shared" si="70"/>
        <v/>
      </c>
      <c r="BA247" s="287" t="str">
        <f t="shared" si="62"/>
        <v/>
      </c>
      <c r="BB247" s="287" t="str">
        <f t="shared" si="63"/>
        <v/>
      </c>
      <c r="BC247" s="287" t="str">
        <f t="shared" si="71"/>
        <v/>
      </c>
      <c r="BD247" s="287" t="str">
        <f t="shared" si="64"/>
        <v/>
      </c>
      <c r="BE247" s="287" t="str">
        <f t="shared" si="72"/>
        <v/>
      </c>
      <c r="BF247" s="287" t="str">
        <f t="shared" si="65"/>
        <v/>
      </c>
      <c r="BG247" s="287" t="str">
        <f t="shared" si="66"/>
        <v/>
      </c>
      <c r="BH247" s="293"/>
      <c r="BI247" s="285" t="str">
        <f t="shared" si="67"/>
        <v/>
      </c>
      <c r="BJ247" s="284" t="s">
        <v>291</v>
      </c>
      <c r="BK247" s="292"/>
      <c r="BT247" s="35"/>
      <c r="BU247" s="35"/>
      <c r="BV247" s="35"/>
      <c r="BW247" s="35"/>
      <c r="BX247" s="35"/>
      <c r="BY247" s="3">
        <v>1</v>
      </c>
    </row>
    <row r="248" spans="10:77" ht="21" customHeight="1">
      <c r="J248" s="910"/>
      <c r="K248" s="49" t="str">
        <f>TRIM(SUBSTITUTE(SUBSTITUTE(SUBSTITUTE(SUBSTITUTE(SUBSTITUTE(SUBSTITUTE(SUBSTITUTE(SUBSTITUTE(K247,"("," "),")"," "),CHAR(34)," "),"-"," "),"_"," "),"&lt;"," "),"&gt;"," "),"="," "))</f>
        <v/>
      </c>
      <c r="L248" s="49" t="str" cm="1">
        <f t="array" ref="L248">IF(ROW()=ROW(L243),K246,INDEX(M243:M256,ROW()-ROW(L243)))</f>
        <v/>
      </c>
      <c r="M248" s="89" t="str">
        <f>IF(OR(L248="",K245="",K245&lt;=0,N248=""),"",TRIM(MID(L248,LEN(N248)+1+IF(MID(L248,LEN(N248)+1,1)=" ",1,0),99999)))</f>
        <v/>
      </c>
      <c r="N248" s="49" t="str">
        <f>IF(OR(O248="",O248=0,O248="0"),"",IF(LEN(O248)&lt;=K245,O248,IF(LEN(SUBSTITUTE(P248," ",""))=K245+1,LEFT(O248,K245),LEFT(O248,FIND("§",SUBSTITUTE(P248," ","§",LEN(P248)-LEN(SUBSTITUTE(P248," ",""))))-1))))</f>
        <v/>
      </c>
      <c r="O248" s="49" t="str">
        <f t="shared" si="73"/>
        <v/>
      </c>
      <c r="P248" s="49" t="str">
        <f>IF(OR(O248="",O248=0,O248="0"),"",LEFT(O248,K245+1))</f>
        <v/>
      </c>
      <c r="Q248" s="49"/>
      <c r="R248" s="107"/>
      <c r="S248" s="90" t="str">
        <f>IF(LEN(TRIM(T248))&gt;0,MAX(S46:S247)+1,"")</f>
        <v/>
      </c>
      <c r="T248" s="234"/>
      <c r="U248" s="107"/>
      <c r="V248" s="107"/>
      <c r="X248" s="224"/>
      <c r="Y248" s="281"/>
      <c r="Z248" s="282"/>
      <c r="AA248" s="281"/>
      <c r="AB248" s="280"/>
      <c r="AC248" s="279"/>
      <c r="AD248" s="278"/>
      <c r="AE248" s="277"/>
      <c r="AF248" s="276"/>
      <c r="AG248" s="275"/>
      <c r="AH248" s="274"/>
      <c r="AI248" s="273"/>
      <c r="AJ248" s="272"/>
      <c r="AK248" s="271"/>
      <c r="AL248" s="270"/>
      <c r="AM248" s="269"/>
      <c r="AN248" s="268"/>
      <c r="AO248" s="267"/>
      <c r="AP248" s="266"/>
      <c r="AQ248" s="265"/>
      <c r="AS248" s="2"/>
      <c r="AT248" s="294">
        <v>220</v>
      </c>
      <c r="AU248" s="290"/>
      <c r="AV248" s="289" t="str">
        <f t="shared" si="61"/>
        <v/>
      </c>
      <c r="AW248" s="288" t="str" cm="1">
        <f t="array" ref="AW248">IF(BD248="","",IFERROR(_xlfn.TEXTJOIN(" • ",TRUE,_xlfn.UNIQUE(_xlfn._xlws.FILTER("⚠ "&amp;BK29:BK489,(BI29:BI489&lt;&gt;"")*ISNUMBER(SEARCH(" "&amp;BI29:BI489&amp;" "," "&amp;BD248&amp;" "))))),""))</f>
        <v/>
      </c>
      <c r="AX248" s="287" t="str">
        <f t="shared" si="68"/>
        <v/>
      </c>
      <c r="AY248" s="287" t="str">
        <f t="shared" si="69"/>
        <v/>
      </c>
      <c r="AZ248" s="287" t="str">
        <f t="shared" si="70"/>
        <v/>
      </c>
      <c r="BA248" s="287" t="str">
        <f t="shared" si="62"/>
        <v/>
      </c>
      <c r="BB248" s="287" t="str">
        <f t="shared" si="63"/>
        <v/>
      </c>
      <c r="BC248" s="287" t="str">
        <f t="shared" si="71"/>
        <v/>
      </c>
      <c r="BD248" s="287" t="str">
        <f t="shared" si="64"/>
        <v/>
      </c>
      <c r="BE248" s="287" t="str">
        <f t="shared" si="72"/>
        <v/>
      </c>
      <c r="BF248" s="287" t="str">
        <f t="shared" si="65"/>
        <v/>
      </c>
      <c r="BG248" s="287" t="str">
        <f t="shared" si="66"/>
        <v/>
      </c>
      <c r="BH248" s="293"/>
      <c r="BI248" s="285" t="str">
        <f t="shared" si="67"/>
        <v/>
      </c>
      <c r="BJ248" s="284" t="s">
        <v>291</v>
      </c>
      <c r="BK248" s="292"/>
      <c r="BT248" s="35"/>
      <c r="BU248" s="35"/>
      <c r="BV248" s="35"/>
      <c r="BW248" s="35"/>
      <c r="BX248" s="35"/>
      <c r="BY248" s="3">
        <v>1</v>
      </c>
    </row>
    <row r="249" spans="10:77" ht="21" customHeight="1">
      <c r="J249" s="910"/>
      <c r="K249" s="55" t="str">
        <f>TRIM(SUBSTITUTE(SUBSTITUTE(SUBSTITUTE(SUBSTITUTE(K248,"►"," "),"▼"," "),"▲"," "),"◄"," "))</f>
        <v/>
      </c>
      <c r="L249" s="49" t="str" cm="1">
        <f t="array" ref="L249">IF(ROW()=ROW(L243),K246,INDEX(M243:M256,ROW()-ROW(L243)))</f>
        <v/>
      </c>
      <c r="M249" s="89" t="str">
        <f>IF(OR(L249="",K245="",K245&lt;=0,N249=""),"",TRIM(MID(L249,LEN(N249)+1+IF(MID(L249,LEN(N249)+1,1)=" ",1,0),99999)))</f>
        <v/>
      </c>
      <c r="N249" s="49" t="str">
        <f>IF(OR(O249="",O249=0,O249="0"),"",IF(LEN(O249)&lt;=K245,O249,IF(LEN(SUBSTITUTE(P249," ",""))=K245+1,LEFT(O249,K245),LEFT(O249,FIND("§",SUBSTITUTE(P249," ","§",LEN(P249)-LEN(SUBSTITUTE(P249," ",""))))-1))))</f>
        <v/>
      </c>
      <c r="O249" s="49" t="str">
        <f t="shared" si="73"/>
        <v/>
      </c>
      <c r="P249" s="49" t="str">
        <f>IF(OR(O249="",O249=0,O249="0"),"",LEFT(O249,K245+1))</f>
        <v/>
      </c>
      <c r="Q249" s="49"/>
      <c r="R249" s="107"/>
      <c r="S249" s="90" t="str">
        <f>IF(LEN(TRIM(T249))&gt;0,MAX(S46:S248)+1,"")</f>
        <v/>
      </c>
      <c r="T249" s="234"/>
      <c r="U249" s="107"/>
      <c r="V249" s="107"/>
      <c r="X249" s="224"/>
      <c r="Y249" s="281"/>
      <c r="Z249" s="282"/>
      <c r="AA249" s="281"/>
      <c r="AB249" s="280"/>
      <c r="AC249" s="279"/>
      <c r="AD249" s="278"/>
      <c r="AE249" s="277"/>
      <c r="AF249" s="276"/>
      <c r="AG249" s="275"/>
      <c r="AH249" s="274"/>
      <c r="AI249" s="273"/>
      <c r="AJ249" s="272"/>
      <c r="AK249" s="271"/>
      <c r="AL249" s="270"/>
      <c r="AM249" s="269"/>
      <c r="AN249" s="268"/>
      <c r="AO249" s="267"/>
      <c r="AP249" s="266"/>
      <c r="AQ249" s="265"/>
      <c r="AS249" s="2"/>
      <c r="AT249" s="294">
        <v>221</v>
      </c>
      <c r="AU249" s="290"/>
      <c r="AV249" s="289" t="str">
        <f t="shared" si="61"/>
        <v/>
      </c>
      <c r="AW249" s="288" t="str" cm="1">
        <f t="array" ref="AW249">IF(BD249="","",IFERROR(_xlfn.TEXTJOIN(" • ",TRUE,_xlfn.UNIQUE(_xlfn._xlws.FILTER("⚠ "&amp;BK29:BK489,(BI29:BI489&lt;&gt;"")*ISNUMBER(SEARCH(" "&amp;BI29:BI489&amp;" "," "&amp;BD249&amp;" "))))),""))</f>
        <v/>
      </c>
      <c r="AX249" s="287" t="str">
        <f t="shared" si="68"/>
        <v/>
      </c>
      <c r="AY249" s="287" t="str">
        <f t="shared" si="69"/>
        <v/>
      </c>
      <c r="AZ249" s="287" t="str">
        <f t="shared" si="70"/>
        <v/>
      </c>
      <c r="BA249" s="287" t="str">
        <f t="shared" si="62"/>
        <v/>
      </c>
      <c r="BB249" s="287" t="str">
        <f t="shared" si="63"/>
        <v/>
      </c>
      <c r="BC249" s="287" t="str">
        <f t="shared" si="71"/>
        <v/>
      </c>
      <c r="BD249" s="287" t="str">
        <f t="shared" si="64"/>
        <v/>
      </c>
      <c r="BE249" s="287" t="str">
        <f t="shared" si="72"/>
        <v/>
      </c>
      <c r="BF249" s="287" t="str">
        <f t="shared" si="65"/>
        <v/>
      </c>
      <c r="BG249" s="287" t="str">
        <f t="shared" si="66"/>
        <v/>
      </c>
      <c r="BH249" s="293"/>
      <c r="BI249" s="285" t="str">
        <f t="shared" si="67"/>
        <v/>
      </c>
      <c r="BJ249" s="284" t="s">
        <v>291</v>
      </c>
      <c r="BK249" s="292"/>
      <c r="BT249" s="35"/>
      <c r="BU249" s="35"/>
      <c r="BV249" s="35"/>
      <c r="BW249" s="35"/>
      <c r="BX249" s="35"/>
      <c r="BY249" s="3">
        <v>1</v>
      </c>
    </row>
    <row r="250" spans="10:77" ht="21" customHeight="1">
      <c r="J250" s="910"/>
      <c r="K250" s="55" t="str">
        <f>TRIM(SUBSTITUTE(SUBSTITUTE(K249,"“"," "),"”"," "))</f>
        <v/>
      </c>
      <c r="L250" s="49" t="str" cm="1">
        <f t="array" ref="L250">IF(ROW()=ROW(L243),K246,INDEX(M243:M256,ROW()-ROW(L243)))</f>
        <v/>
      </c>
      <c r="M250" s="89" t="str">
        <f>IF(OR(L250="",K245="",K245&lt;=0,N250=""),"",TRIM(MID(L250,LEN(N250)+1+IF(MID(L250,LEN(N250)+1,1)=" ",1,0),99999)))</f>
        <v/>
      </c>
      <c r="N250" s="49" t="str">
        <f>IF(OR(O250="",O250=0,O250="0"),"",IF(LEN(O250)&lt;=K245,O250,IF(LEN(SUBSTITUTE(P250," ",""))=K245+1,LEFT(O250,K245),LEFT(O250,FIND("§",SUBSTITUTE(P250," ","§",LEN(P250)-LEN(SUBSTITUTE(P250," ",""))))-1))))</f>
        <v/>
      </c>
      <c r="O250" s="49" t="str">
        <f t="shared" si="73"/>
        <v/>
      </c>
      <c r="P250" s="49" t="str">
        <f>IF(OR(O250="",O250=0,O250="0"),"",LEFT(O250,K245+1))</f>
        <v/>
      </c>
      <c r="Q250" s="49"/>
      <c r="R250" s="107"/>
      <c r="S250" s="90" t="str">
        <f>IF(LEN(TRIM(T250))&gt;0,MAX(S46:S249)+1,"")</f>
        <v/>
      </c>
      <c r="T250" s="234"/>
      <c r="U250" s="107"/>
      <c r="V250" s="107"/>
      <c r="X250" s="224"/>
      <c r="Y250" s="281"/>
      <c r="Z250" s="282"/>
      <c r="AA250" s="281"/>
      <c r="AB250" s="280"/>
      <c r="AC250" s="279"/>
      <c r="AD250" s="278"/>
      <c r="AE250" s="277"/>
      <c r="AF250" s="276"/>
      <c r="AG250" s="275"/>
      <c r="AH250" s="274"/>
      <c r="AI250" s="273"/>
      <c r="AJ250" s="272"/>
      <c r="AK250" s="271"/>
      <c r="AL250" s="270"/>
      <c r="AM250" s="269"/>
      <c r="AN250" s="268"/>
      <c r="AO250" s="267"/>
      <c r="AP250" s="266"/>
      <c r="AQ250" s="265"/>
      <c r="AS250" s="2"/>
      <c r="AT250" s="294">
        <v>222</v>
      </c>
      <c r="AU250" s="290"/>
      <c r="AV250" s="289" t="str">
        <f t="shared" si="61"/>
        <v/>
      </c>
      <c r="AW250" s="288" t="str" cm="1">
        <f t="array" ref="AW250">IF(BD250="","",IFERROR(_xlfn.TEXTJOIN(" • ",TRUE,_xlfn.UNIQUE(_xlfn._xlws.FILTER("⚠ "&amp;BK29:BK489,(BI29:BI489&lt;&gt;"")*ISNUMBER(SEARCH(" "&amp;BI29:BI489&amp;" "," "&amp;BD250&amp;" "))))),""))</f>
        <v/>
      </c>
      <c r="AX250" s="287" t="str">
        <f t="shared" si="68"/>
        <v/>
      </c>
      <c r="AY250" s="287" t="str">
        <f t="shared" si="69"/>
        <v/>
      </c>
      <c r="AZ250" s="287" t="str">
        <f t="shared" si="70"/>
        <v/>
      </c>
      <c r="BA250" s="287" t="str">
        <f t="shared" si="62"/>
        <v/>
      </c>
      <c r="BB250" s="287" t="str">
        <f t="shared" si="63"/>
        <v/>
      </c>
      <c r="BC250" s="287" t="str">
        <f t="shared" si="71"/>
        <v/>
      </c>
      <c r="BD250" s="287" t="str">
        <f t="shared" si="64"/>
        <v/>
      </c>
      <c r="BE250" s="287" t="str">
        <f t="shared" si="72"/>
        <v/>
      </c>
      <c r="BF250" s="287" t="str">
        <f t="shared" si="65"/>
        <v/>
      </c>
      <c r="BG250" s="287" t="str">
        <f t="shared" si="66"/>
        <v/>
      </c>
      <c r="BH250" s="293"/>
      <c r="BI250" s="285" t="str">
        <f t="shared" si="67"/>
        <v/>
      </c>
      <c r="BJ250" s="284" t="s">
        <v>291</v>
      </c>
      <c r="BK250" s="292"/>
      <c r="BT250" s="35"/>
      <c r="BU250" s="35"/>
      <c r="BV250" s="35"/>
      <c r="BW250" s="35"/>
      <c r="BX250" s="35"/>
      <c r="BY250" s="3">
        <v>1</v>
      </c>
    </row>
    <row r="251" spans="10:77" ht="21" customHeight="1">
      <c r="J251" s="910"/>
      <c r="K251" s="55"/>
      <c r="L251" s="49" t="str" cm="1">
        <f t="array" ref="L251">IF(ROW()=ROW(L243),K246,INDEX(M243:M256,ROW()-ROW(L243)))</f>
        <v/>
      </c>
      <c r="M251" s="89" t="str">
        <f>IF(OR(L251="",K245="",K245&lt;=0,N251=""),"",TRIM(MID(L251,LEN(N251)+1+IF(MID(L251,LEN(N251)+1,1)=" ",1,0),99999)))</f>
        <v/>
      </c>
      <c r="N251" s="49" t="str">
        <f>IF(OR(O251="",O251=0,O251="0"),"",IF(LEN(O251)&lt;=K245,O251,IF(LEN(SUBSTITUTE(P251," ",""))=K245+1,LEFT(O251,K245),LEFT(O251,FIND("§",SUBSTITUTE(P251," ","§",LEN(P251)-LEN(SUBSTITUTE(P251," ",""))))-1))))</f>
        <v/>
      </c>
      <c r="O251" s="49" t="str">
        <f t="shared" si="73"/>
        <v/>
      </c>
      <c r="P251" s="49" t="str">
        <f>IF(OR(O251="",O251=0,O251="0"),"",LEFT(O251,K245+1))</f>
        <v/>
      </c>
      <c r="Q251" s="49"/>
      <c r="R251" s="107"/>
      <c r="S251" s="90" t="str">
        <f>IF(LEN(TRIM(T251))&gt;0,MAX(S46:S250)+1,"")</f>
        <v/>
      </c>
      <c r="T251" s="234"/>
      <c r="U251" s="107"/>
      <c r="V251" s="107"/>
      <c r="X251" s="224"/>
      <c r="Y251" s="281"/>
      <c r="Z251" s="282"/>
      <c r="AA251" s="281"/>
      <c r="AB251" s="280"/>
      <c r="AC251" s="279"/>
      <c r="AD251" s="278"/>
      <c r="AE251" s="277"/>
      <c r="AF251" s="276"/>
      <c r="AG251" s="275"/>
      <c r="AH251" s="274"/>
      <c r="AI251" s="273"/>
      <c r="AJ251" s="272"/>
      <c r="AK251" s="271"/>
      <c r="AL251" s="270"/>
      <c r="AM251" s="269"/>
      <c r="AN251" s="268"/>
      <c r="AO251" s="267"/>
      <c r="AP251" s="266"/>
      <c r="AQ251" s="265"/>
      <c r="AS251" s="2"/>
      <c r="AT251" s="294">
        <v>223</v>
      </c>
      <c r="AU251" s="290"/>
      <c r="AV251" s="289" t="str">
        <f t="shared" si="61"/>
        <v/>
      </c>
      <c r="AW251" s="288" t="str" cm="1">
        <f t="array" ref="AW251">IF(BD251="","",IFERROR(_xlfn.TEXTJOIN(" • ",TRUE,_xlfn.UNIQUE(_xlfn._xlws.FILTER("⚠ "&amp;BK29:BK489,(BI29:BI489&lt;&gt;"")*ISNUMBER(SEARCH(" "&amp;BI29:BI489&amp;" "," "&amp;BD251&amp;" "))))),""))</f>
        <v/>
      </c>
      <c r="AX251" s="287" t="str">
        <f t="shared" si="68"/>
        <v/>
      </c>
      <c r="AY251" s="287" t="str">
        <f t="shared" si="69"/>
        <v/>
      </c>
      <c r="AZ251" s="287" t="str">
        <f t="shared" si="70"/>
        <v/>
      </c>
      <c r="BA251" s="287" t="str">
        <f t="shared" si="62"/>
        <v/>
      </c>
      <c r="BB251" s="287" t="str">
        <f t="shared" si="63"/>
        <v/>
      </c>
      <c r="BC251" s="287" t="str">
        <f t="shared" si="71"/>
        <v/>
      </c>
      <c r="BD251" s="287" t="str">
        <f t="shared" si="64"/>
        <v/>
      </c>
      <c r="BE251" s="287" t="str">
        <f t="shared" si="72"/>
        <v/>
      </c>
      <c r="BF251" s="287" t="str">
        <f t="shared" si="65"/>
        <v/>
      </c>
      <c r="BG251" s="287" t="str">
        <f t="shared" si="66"/>
        <v/>
      </c>
      <c r="BH251" s="293"/>
      <c r="BI251" s="285" t="str">
        <f t="shared" si="67"/>
        <v/>
      </c>
      <c r="BJ251" s="284" t="s">
        <v>291</v>
      </c>
      <c r="BK251" s="292"/>
      <c r="BT251" s="35"/>
      <c r="BU251" s="35"/>
      <c r="BV251" s="35"/>
      <c r="BW251" s="35"/>
      <c r="BX251" s="35"/>
      <c r="BY251" s="3">
        <v>1</v>
      </c>
    </row>
    <row r="252" spans="10:77" ht="21" customHeight="1">
      <c r="J252" s="910"/>
      <c r="K252" s="55"/>
      <c r="L252" s="49" t="str" cm="1">
        <f t="array" ref="L252">IF(ROW()=ROW(L243),K246,INDEX(M243:M256,ROW()-ROW(L243)))</f>
        <v/>
      </c>
      <c r="M252" s="89" t="str">
        <f>IF(OR(L252="",K245="",K245&lt;=0,N252=""),"",TRIM(MID(L252,LEN(N252)+1+IF(MID(L252,LEN(N252)+1,1)=" ",1,0),99999)))</f>
        <v/>
      </c>
      <c r="N252" s="49" t="str">
        <f>IF(OR(O252="",O252=0,O252="0"),"",IF(LEN(O252)&lt;=K245,O252,IF(LEN(SUBSTITUTE(P252," ",""))=K245+1,LEFT(O252,K245),LEFT(O252,FIND("§",SUBSTITUTE(P252," ","§",LEN(P252)-LEN(SUBSTITUTE(P252," ",""))))-1))))</f>
        <v/>
      </c>
      <c r="O252" s="49" t="str">
        <f t="shared" si="73"/>
        <v/>
      </c>
      <c r="P252" s="49" t="str">
        <f>IF(OR(O252="",O252=0,O252="0"),"",LEFT(O252,K245+1))</f>
        <v/>
      </c>
      <c r="Q252" s="49"/>
      <c r="R252" s="107"/>
      <c r="S252" s="90" t="str">
        <f>IF(LEN(TRIM(T252))&gt;0,MAX(S46:S251)+1,"")</f>
        <v/>
      </c>
      <c r="T252" s="234"/>
      <c r="U252" s="107"/>
      <c r="V252" s="107"/>
      <c r="X252" s="224"/>
      <c r="Y252" s="281"/>
      <c r="Z252" s="282"/>
      <c r="AA252" s="281"/>
      <c r="AB252" s="280"/>
      <c r="AC252" s="279"/>
      <c r="AD252" s="278"/>
      <c r="AE252" s="277"/>
      <c r="AF252" s="276"/>
      <c r="AG252" s="275"/>
      <c r="AH252" s="274"/>
      <c r="AI252" s="273"/>
      <c r="AJ252" s="272"/>
      <c r="AK252" s="271"/>
      <c r="AL252" s="270"/>
      <c r="AM252" s="269"/>
      <c r="AN252" s="268"/>
      <c r="AO252" s="267"/>
      <c r="AP252" s="266"/>
      <c r="AQ252" s="265"/>
      <c r="AS252" s="2"/>
      <c r="AT252" s="294">
        <v>224</v>
      </c>
      <c r="AU252" s="290"/>
      <c r="AV252" s="289" t="str">
        <f t="shared" si="61"/>
        <v/>
      </c>
      <c r="AW252" s="288" t="str" cm="1">
        <f t="array" ref="AW252">IF(BD252="","",IFERROR(_xlfn.TEXTJOIN(" • ",TRUE,_xlfn.UNIQUE(_xlfn._xlws.FILTER("⚠ "&amp;BK29:BK489,(BI29:BI489&lt;&gt;"")*ISNUMBER(SEARCH(" "&amp;BI29:BI489&amp;" "," "&amp;BD252&amp;" "))))),""))</f>
        <v/>
      </c>
      <c r="AX252" s="287" t="str">
        <f t="shared" si="68"/>
        <v/>
      </c>
      <c r="AY252" s="287" t="str">
        <f t="shared" si="69"/>
        <v/>
      </c>
      <c r="AZ252" s="287" t="str">
        <f t="shared" si="70"/>
        <v/>
      </c>
      <c r="BA252" s="287" t="str">
        <f t="shared" si="62"/>
        <v/>
      </c>
      <c r="BB252" s="287" t="str">
        <f t="shared" si="63"/>
        <v/>
      </c>
      <c r="BC252" s="287" t="str">
        <f t="shared" si="71"/>
        <v/>
      </c>
      <c r="BD252" s="287" t="str">
        <f t="shared" si="64"/>
        <v/>
      </c>
      <c r="BE252" s="287" t="str">
        <f t="shared" si="72"/>
        <v/>
      </c>
      <c r="BF252" s="287" t="str">
        <f t="shared" si="65"/>
        <v/>
      </c>
      <c r="BG252" s="287" t="str">
        <f t="shared" si="66"/>
        <v/>
      </c>
      <c r="BH252" s="293"/>
      <c r="BI252" s="285" t="str">
        <f t="shared" si="67"/>
        <v/>
      </c>
      <c r="BJ252" s="284" t="s">
        <v>291</v>
      </c>
      <c r="BK252" s="292"/>
      <c r="BT252" s="35"/>
      <c r="BU252" s="35"/>
      <c r="BV252" s="35"/>
      <c r="BW252" s="35"/>
      <c r="BX252" s="35"/>
      <c r="BY252" s="3">
        <v>1</v>
      </c>
    </row>
    <row r="253" spans="10:77" ht="21" customHeight="1">
      <c r="J253" s="910"/>
      <c r="K253" s="55"/>
      <c r="L253" s="49" t="str" cm="1">
        <f t="array" ref="L253">IF(ROW()=ROW(L243),K246,INDEX(M243:M256,ROW()-ROW(L243)))</f>
        <v/>
      </c>
      <c r="M253" s="89" t="str">
        <f>IF(OR(L253="",K245="",K245&lt;=0,N253=""),"",TRIM(MID(L253,LEN(N253)+1+IF(MID(L253,LEN(N253)+1,1)=" ",1,0),99999)))</f>
        <v/>
      </c>
      <c r="N253" s="49" t="str">
        <f>IF(OR(O253="",O253=0,O253="0"),"",IF(LEN(O253)&lt;=K245,O253,IF(LEN(SUBSTITUTE(P253," ",""))=K245+1,LEFT(O253,K245),LEFT(O253,FIND("§",SUBSTITUTE(P253," ","§",LEN(P253)-LEN(SUBSTITUTE(P253," ",""))))-1))))</f>
        <v/>
      </c>
      <c r="O253" s="49" t="str">
        <f t="shared" si="73"/>
        <v/>
      </c>
      <c r="P253" s="49" t="str">
        <f>IF(OR(O253="",O253=0,O253="0"),"",LEFT(O253,K245+1))</f>
        <v/>
      </c>
      <c r="Q253" s="49"/>
      <c r="R253" s="107"/>
      <c r="S253" s="90" t="str">
        <f>IF(LEN(TRIM(T253))&gt;0,MAX(S46:S252)+1,"")</f>
        <v/>
      </c>
      <c r="T253" s="234"/>
      <c r="U253" s="107"/>
      <c r="V253" s="107"/>
      <c r="X253" s="224"/>
      <c r="Y253" s="281"/>
      <c r="Z253" s="282"/>
      <c r="AA253" s="281"/>
      <c r="AB253" s="280"/>
      <c r="AC253" s="279"/>
      <c r="AD253" s="278"/>
      <c r="AE253" s="277"/>
      <c r="AF253" s="276"/>
      <c r="AG253" s="275"/>
      <c r="AH253" s="274"/>
      <c r="AI253" s="273"/>
      <c r="AJ253" s="272"/>
      <c r="AK253" s="271"/>
      <c r="AL253" s="270"/>
      <c r="AM253" s="269"/>
      <c r="AN253" s="268"/>
      <c r="AO253" s="267"/>
      <c r="AP253" s="266"/>
      <c r="AQ253" s="265"/>
      <c r="AS253" s="2"/>
      <c r="AT253" s="294">
        <v>225</v>
      </c>
      <c r="AU253" s="290"/>
      <c r="AV253" s="289" t="str">
        <f t="shared" si="61"/>
        <v/>
      </c>
      <c r="AW253" s="288" t="str" cm="1">
        <f t="array" ref="AW253">IF(BD253="","",IFERROR(_xlfn.TEXTJOIN(" • ",TRUE,_xlfn.UNIQUE(_xlfn._xlws.FILTER("⚠ "&amp;BK29:BK489,(BI29:BI489&lt;&gt;"")*ISNUMBER(SEARCH(" "&amp;BI29:BI489&amp;" "," "&amp;BD253&amp;" "))))),""))</f>
        <v/>
      </c>
      <c r="AX253" s="287" t="str">
        <f t="shared" si="68"/>
        <v/>
      </c>
      <c r="AY253" s="287" t="str">
        <f t="shared" si="69"/>
        <v/>
      </c>
      <c r="AZ253" s="287" t="str">
        <f t="shared" si="70"/>
        <v/>
      </c>
      <c r="BA253" s="287" t="str">
        <f t="shared" si="62"/>
        <v/>
      </c>
      <c r="BB253" s="287" t="str">
        <f t="shared" si="63"/>
        <v/>
      </c>
      <c r="BC253" s="287" t="str">
        <f t="shared" si="71"/>
        <v/>
      </c>
      <c r="BD253" s="287" t="str">
        <f t="shared" si="64"/>
        <v/>
      </c>
      <c r="BE253" s="287" t="str">
        <f t="shared" si="72"/>
        <v/>
      </c>
      <c r="BF253" s="287" t="str">
        <f t="shared" si="65"/>
        <v/>
      </c>
      <c r="BG253" s="287" t="str">
        <f t="shared" si="66"/>
        <v/>
      </c>
      <c r="BH253" s="293"/>
      <c r="BI253" s="285" t="str">
        <f t="shared" si="67"/>
        <v/>
      </c>
      <c r="BJ253" s="284" t="s">
        <v>291</v>
      </c>
      <c r="BK253" s="292"/>
      <c r="BT253" s="35"/>
      <c r="BU253" s="35"/>
      <c r="BV253" s="35"/>
      <c r="BW253" s="35"/>
      <c r="BX253" s="35"/>
      <c r="BY253" s="3">
        <v>1</v>
      </c>
    </row>
    <row r="254" spans="10:77" ht="21" customHeight="1">
      <c r="J254" s="910"/>
      <c r="K254" s="55"/>
      <c r="L254" s="49" t="str" cm="1">
        <f t="array" ref="L254">IF(ROW()=ROW(L243),K246,INDEX(M243:M256,ROW()-ROW(L243)))</f>
        <v/>
      </c>
      <c r="M254" s="89" t="str">
        <f>IF(OR(L254="",K245="",K245&lt;=0,N254=""),"",TRIM(MID(L254,LEN(N254)+1+IF(MID(L254,LEN(N254)+1,1)=" ",1,0),99999)))</f>
        <v/>
      </c>
      <c r="N254" s="49" t="str">
        <f>IF(OR(O254="",O254=0,O254="0"),"",IF(LEN(O254)&lt;=K245,O254,IF(LEN(SUBSTITUTE(P254," ",""))=K245+1,LEFT(O254,K245),LEFT(O254,FIND("§",SUBSTITUTE(P254," ","§",LEN(P254)-LEN(SUBSTITUTE(P254," ",""))))-1))))</f>
        <v/>
      </c>
      <c r="O254" s="49" t="str">
        <f t="shared" si="73"/>
        <v/>
      </c>
      <c r="P254" s="49" t="str">
        <f>IF(OR(O254="",O254=0,O254="0"),"",LEFT(O254,K245+1))</f>
        <v/>
      </c>
      <c r="Q254" s="49"/>
      <c r="R254" s="107"/>
      <c r="S254" s="90" t="str">
        <f>IF(LEN(TRIM(T254))&gt;0,MAX(S46:S253)+1,"")</f>
        <v/>
      </c>
      <c r="T254" s="234"/>
      <c r="U254" s="107"/>
      <c r="V254" s="107"/>
      <c r="X254" s="224"/>
      <c r="Y254" s="281"/>
      <c r="Z254" s="282"/>
      <c r="AA254" s="281"/>
      <c r="AB254" s="280"/>
      <c r="AC254" s="279"/>
      <c r="AD254" s="278"/>
      <c r="AE254" s="277"/>
      <c r="AF254" s="276"/>
      <c r="AG254" s="275"/>
      <c r="AH254" s="274"/>
      <c r="AI254" s="273"/>
      <c r="AJ254" s="272"/>
      <c r="AK254" s="271"/>
      <c r="AL254" s="270"/>
      <c r="AM254" s="269"/>
      <c r="AN254" s="268"/>
      <c r="AO254" s="267"/>
      <c r="AP254" s="266"/>
      <c r="AQ254" s="265"/>
      <c r="AS254" s="2"/>
      <c r="AT254" s="294">
        <v>226</v>
      </c>
      <c r="AU254" s="290"/>
      <c r="AV254" s="289" t="str">
        <f t="shared" si="61"/>
        <v/>
      </c>
      <c r="AW254" s="288" t="str" cm="1">
        <f t="array" ref="AW254">IF(BD254="","",IFERROR(_xlfn.TEXTJOIN(" • ",TRUE,_xlfn.UNIQUE(_xlfn._xlws.FILTER("⚠ "&amp;BK29:BK489,(BI29:BI489&lt;&gt;"")*ISNUMBER(SEARCH(" "&amp;BI29:BI489&amp;" "," "&amp;BD254&amp;" "))))),""))</f>
        <v/>
      </c>
      <c r="AX254" s="287" t="str">
        <f t="shared" si="68"/>
        <v/>
      </c>
      <c r="AY254" s="287" t="str">
        <f t="shared" si="69"/>
        <v/>
      </c>
      <c r="AZ254" s="287" t="str">
        <f t="shared" si="70"/>
        <v/>
      </c>
      <c r="BA254" s="287" t="str">
        <f t="shared" si="62"/>
        <v/>
      </c>
      <c r="BB254" s="287" t="str">
        <f t="shared" si="63"/>
        <v/>
      </c>
      <c r="BC254" s="287" t="str">
        <f t="shared" si="71"/>
        <v/>
      </c>
      <c r="BD254" s="287" t="str">
        <f t="shared" si="64"/>
        <v/>
      </c>
      <c r="BE254" s="287" t="str">
        <f t="shared" si="72"/>
        <v/>
      </c>
      <c r="BF254" s="287" t="str">
        <f t="shared" si="65"/>
        <v/>
      </c>
      <c r="BG254" s="287" t="str">
        <f t="shared" si="66"/>
        <v/>
      </c>
      <c r="BH254" s="293"/>
      <c r="BI254" s="285" t="str">
        <f t="shared" si="67"/>
        <v/>
      </c>
      <c r="BJ254" s="284" t="s">
        <v>291</v>
      </c>
      <c r="BK254" s="292"/>
      <c r="BT254" s="35"/>
      <c r="BU254" s="35"/>
      <c r="BV254" s="35"/>
      <c r="BW254" s="35"/>
      <c r="BX254" s="35"/>
      <c r="BY254" s="3">
        <v>1</v>
      </c>
    </row>
    <row r="255" spans="10:77" ht="21" customHeight="1">
      <c r="J255" s="910"/>
      <c r="K255" s="55"/>
      <c r="L255" s="49" t="str" cm="1">
        <f t="array" ref="L255">IF(ROW()=ROW(L243),K246,INDEX(M243:M256,ROW()-ROW(L243)))</f>
        <v/>
      </c>
      <c r="M255" s="89" t="str">
        <f>IF(OR(L255="",K245="",K245&lt;=0,N255=""),"",TRIM(MID(L255,LEN(N255)+1+IF(MID(L255,LEN(N255)+1,1)=" ",1,0),99999)))</f>
        <v/>
      </c>
      <c r="N255" s="49" t="str">
        <f>IF(OR(O255="",O255=0,O255="0"),"",IF(LEN(O255)&lt;=K245,O255,IF(LEN(SUBSTITUTE(P255," ",""))=K245+1,LEFT(O255,K245),LEFT(O255,FIND("§",SUBSTITUTE(P255," ","§",LEN(P255)-LEN(SUBSTITUTE(P255," ",""))))-1))))</f>
        <v/>
      </c>
      <c r="O255" s="49" t="str">
        <f t="shared" si="73"/>
        <v/>
      </c>
      <c r="P255" s="49" t="str">
        <f>IF(OR(O255="",O255=0,O255="0"),"",LEFT(O255,K245+1))</f>
        <v/>
      </c>
      <c r="Q255" s="49"/>
      <c r="R255" s="107"/>
      <c r="S255" s="90" t="str">
        <f>IF(LEN(TRIM(T255))&gt;0,MAX(S46:S254)+1,"")</f>
        <v/>
      </c>
      <c r="T255" s="234"/>
      <c r="U255" s="107"/>
      <c r="V255" s="107"/>
      <c r="X255" s="224"/>
      <c r="Y255" s="281"/>
      <c r="Z255" s="282"/>
      <c r="AA255" s="281"/>
      <c r="AB255" s="280"/>
      <c r="AC255" s="279"/>
      <c r="AD255" s="278"/>
      <c r="AE255" s="277"/>
      <c r="AF255" s="276"/>
      <c r="AG255" s="275"/>
      <c r="AH255" s="274"/>
      <c r="AI255" s="273"/>
      <c r="AJ255" s="272"/>
      <c r="AK255" s="271"/>
      <c r="AL255" s="270"/>
      <c r="AM255" s="269"/>
      <c r="AN255" s="268"/>
      <c r="AO255" s="267"/>
      <c r="AP255" s="266"/>
      <c r="AQ255" s="265"/>
      <c r="AS255" s="2"/>
      <c r="AT255" s="294">
        <v>227</v>
      </c>
      <c r="AU255" s="290"/>
      <c r="AV255" s="289" t="str">
        <f t="shared" si="61"/>
        <v/>
      </c>
      <c r="AW255" s="288" t="str" cm="1">
        <f t="array" ref="AW255">IF(BD255="","",IFERROR(_xlfn.TEXTJOIN(" • ",TRUE,_xlfn.UNIQUE(_xlfn._xlws.FILTER("⚠ "&amp;BK29:BK489,(BI29:BI489&lt;&gt;"")*ISNUMBER(SEARCH(" "&amp;BI29:BI489&amp;" "," "&amp;BD255&amp;" "))))),""))</f>
        <v/>
      </c>
      <c r="AX255" s="287" t="str">
        <f t="shared" si="68"/>
        <v/>
      </c>
      <c r="AY255" s="287" t="str">
        <f t="shared" si="69"/>
        <v/>
      </c>
      <c r="AZ255" s="287" t="str">
        <f t="shared" si="70"/>
        <v/>
      </c>
      <c r="BA255" s="287" t="str">
        <f t="shared" si="62"/>
        <v/>
      </c>
      <c r="BB255" s="287" t="str">
        <f t="shared" si="63"/>
        <v/>
      </c>
      <c r="BC255" s="287" t="str">
        <f t="shared" si="71"/>
        <v/>
      </c>
      <c r="BD255" s="287" t="str">
        <f t="shared" si="64"/>
        <v/>
      </c>
      <c r="BE255" s="287" t="str">
        <f t="shared" si="72"/>
        <v/>
      </c>
      <c r="BF255" s="287" t="str">
        <f t="shared" si="65"/>
        <v/>
      </c>
      <c r="BG255" s="287" t="str">
        <f t="shared" si="66"/>
        <v/>
      </c>
      <c r="BH255" s="293"/>
      <c r="BI255" s="285" t="str">
        <f t="shared" si="67"/>
        <v/>
      </c>
      <c r="BJ255" s="284" t="s">
        <v>291</v>
      </c>
      <c r="BK255" s="292"/>
      <c r="BT255" s="35"/>
      <c r="BU255" s="35"/>
      <c r="BV255" s="35"/>
      <c r="BW255" s="35"/>
      <c r="BX255" s="35"/>
      <c r="BY255" s="3">
        <v>1</v>
      </c>
    </row>
    <row r="256" spans="10:77" ht="21" customHeight="1">
      <c r="J256" s="910"/>
      <c r="K256" s="55"/>
      <c r="L256" s="49" t="str" cm="1">
        <f t="array" ref="L256">IF(ROW()=ROW(L243),K246,INDEX(M243:M256,ROW()-ROW(L243)))</f>
        <v/>
      </c>
      <c r="M256" s="89" t="str">
        <f>IF(OR(L256="",K245="",K245&lt;=0,N256=""),"",TRIM(MID(L256,LEN(N256)+1+IF(MID(L256,LEN(N256)+1,1)=" ",1,0),99999)))</f>
        <v/>
      </c>
      <c r="N256" s="49" t="str">
        <f>IF(OR(O256="",O256=0,O256="0"),"",IF(LEN(O256)&lt;=K245,O256,IF(LEN(SUBSTITUTE(P256," ",""))=K245+1,LEFT(O256,K245),LEFT(O256,FIND("§",SUBSTITUTE(P256," ","§",LEN(P256)-LEN(SUBSTITUTE(P256," ",""))))-1))))</f>
        <v/>
      </c>
      <c r="O256" s="49" t="str">
        <f t="shared" si="73"/>
        <v/>
      </c>
      <c r="P256" s="49" t="str">
        <f>IF(OR(O256="",O256=0,O256="0"),"",LEFT(O256,K245+1))</f>
        <v/>
      </c>
      <c r="Q256" s="49"/>
      <c r="R256" s="107"/>
      <c r="S256" s="90" t="str">
        <f>IF(LEN(TRIM(T256))&gt;0,MAX(S46:S255)+1,"")</f>
        <v/>
      </c>
      <c r="T256" s="234"/>
      <c r="U256" s="107"/>
      <c r="V256" s="107"/>
      <c r="X256" s="224"/>
      <c r="Y256" s="281"/>
      <c r="Z256" s="282"/>
      <c r="AA256" s="281"/>
      <c r="AB256" s="280"/>
      <c r="AC256" s="279"/>
      <c r="AD256" s="278"/>
      <c r="AE256" s="277"/>
      <c r="AF256" s="276"/>
      <c r="AG256" s="275"/>
      <c r="AH256" s="274"/>
      <c r="AI256" s="273"/>
      <c r="AJ256" s="272"/>
      <c r="AK256" s="271"/>
      <c r="AL256" s="270"/>
      <c r="AM256" s="269"/>
      <c r="AN256" s="268"/>
      <c r="AO256" s="267"/>
      <c r="AP256" s="266"/>
      <c r="AQ256" s="265"/>
      <c r="AS256" s="2"/>
      <c r="AT256" s="294">
        <v>228</v>
      </c>
      <c r="AU256" s="290"/>
      <c r="AV256" s="289" t="str">
        <f t="shared" si="61"/>
        <v/>
      </c>
      <c r="AW256" s="288" t="str" cm="1">
        <f t="array" ref="AW256">IF(BD256="","",IFERROR(_xlfn.TEXTJOIN(" • ",TRUE,_xlfn.UNIQUE(_xlfn._xlws.FILTER("⚠ "&amp;BK29:BK489,(BI29:BI489&lt;&gt;"")*ISNUMBER(SEARCH(" "&amp;BI29:BI489&amp;" "," "&amp;BD256&amp;" "))))),""))</f>
        <v/>
      </c>
      <c r="AX256" s="287" t="str">
        <f t="shared" si="68"/>
        <v/>
      </c>
      <c r="AY256" s="287" t="str">
        <f t="shared" si="69"/>
        <v/>
      </c>
      <c r="AZ256" s="287" t="str">
        <f t="shared" si="70"/>
        <v/>
      </c>
      <c r="BA256" s="287" t="str">
        <f t="shared" si="62"/>
        <v/>
      </c>
      <c r="BB256" s="287" t="str">
        <f t="shared" si="63"/>
        <v/>
      </c>
      <c r="BC256" s="287" t="str">
        <f t="shared" si="71"/>
        <v/>
      </c>
      <c r="BD256" s="287" t="str">
        <f t="shared" si="64"/>
        <v/>
      </c>
      <c r="BE256" s="287" t="str">
        <f t="shared" si="72"/>
        <v/>
      </c>
      <c r="BF256" s="287" t="str">
        <f t="shared" si="65"/>
        <v/>
      </c>
      <c r="BG256" s="287" t="str">
        <f t="shared" si="66"/>
        <v/>
      </c>
      <c r="BH256" s="293"/>
      <c r="BI256" s="285" t="str">
        <f t="shared" si="67"/>
        <v/>
      </c>
      <c r="BJ256" s="284" t="s">
        <v>291</v>
      </c>
      <c r="BK256" s="292"/>
      <c r="BT256" s="35"/>
      <c r="BU256" s="35"/>
      <c r="BV256" s="35"/>
      <c r="BW256" s="35"/>
      <c r="BX256" s="35"/>
      <c r="BY256" s="3">
        <v>1</v>
      </c>
    </row>
    <row r="257" spans="10:77" ht="21" customHeight="1">
      <c r="J257" s="910"/>
      <c r="K257" s="88" t="str">
        <f>IF(TRIM(SUBSTITUTE(R62,CHAR(160),""))="","",R62)</f>
        <v/>
      </c>
      <c r="L257" s="49" t="str" cm="1">
        <f t="array" ref="L257">IF(ROW()=ROW(L257),K260,INDEX(M257:M270,ROW()-ROW(L257)))</f>
        <v/>
      </c>
      <c r="M257" s="89" t="str">
        <f>IF(OR(L257="",K259="",K259&lt;=0,N257=""),"",TRIM(MID(L257,LEN(N257)+1+IF(MID(L257,LEN(N257)+1,1)=" ",1,0),99999)))</f>
        <v/>
      </c>
      <c r="N257" s="49" t="str">
        <f>IF(OR(O257="",O257=0,O257="0"),"",IF(LEN(O257)&lt;=K259,O257,IF(LEN(SUBSTITUTE(P257," ",""))=K259+1,LEFT(O257,K259),LEFT(O257,FIND("§",SUBSTITUTE(P257," ","§",LEN(P257)-LEN(SUBSTITUTE(P257," ",""))))-1))))</f>
        <v/>
      </c>
      <c r="O257" s="49" t="str">
        <f t="shared" si="73"/>
        <v/>
      </c>
      <c r="P257" s="49" t="str">
        <f>IF(OR(O257="",O257=0,O257="0"),"",LEFT(O257,K259+1))</f>
        <v/>
      </c>
      <c r="Q257" s="49"/>
      <c r="R257" s="107"/>
      <c r="S257" s="90" t="str">
        <f>IF(LEN(TRIM(T257))&gt;0,MAX(S46:S256)+1,"")</f>
        <v/>
      </c>
      <c r="T257" s="234"/>
      <c r="U257" s="107"/>
      <c r="V257" s="107"/>
      <c r="X257" s="224"/>
      <c r="Y257" s="281"/>
      <c r="Z257" s="282"/>
      <c r="AA257" s="281"/>
      <c r="AB257" s="280"/>
      <c r="AC257" s="279"/>
      <c r="AD257" s="278"/>
      <c r="AE257" s="277"/>
      <c r="AF257" s="276"/>
      <c r="AG257" s="275"/>
      <c r="AH257" s="274"/>
      <c r="AI257" s="273"/>
      <c r="AJ257" s="272"/>
      <c r="AK257" s="271"/>
      <c r="AL257" s="270"/>
      <c r="AM257" s="269"/>
      <c r="AN257" s="268"/>
      <c r="AO257" s="267"/>
      <c r="AP257" s="266"/>
      <c r="AQ257" s="265"/>
      <c r="AS257" s="2"/>
      <c r="AT257" s="294">
        <v>229</v>
      </c>
      <c r="AU257" s="290"/>
      <c r="AV257" s="289" t="str">
        <f t="shared" si="61"/>
        <v/>
      </c>
      <c r="AW257" s="288" t="str" cm="1">
        <f t="array" ref="AW257">IF(BD257="","",IFERROR(_xlfn.TEXTJOIN(" • ",TRUE,_xlfn.UNIQUE(_xlfn._xlws.FILTER("⚠ "&amp;BK29:BK489,(BI29:BI489&lt;&gt;"")*ISNUMBER(SEARCH(" "&amp;BI29:BI489&amp;" "," "&amp;BD257&amp;" "))))),""))</f>
        <v/>
      </c>
      <c r="AX257" s="287" t="str">
        <f t="shared" si="68"/>
        <v/>
      </c>
      <c r="AY257" s="287" t="str">
        <f t="shared" si="69"/>
        <v/>
      </c>
      <c r="AZ257" s="287" t="str">
        <f t="shared" si="70"/>
        <v/>
      </c>
      <c r="BA257" s="287" t="str">
        <f t="shared" si="62"/>
        <v/>
      </c>
      <c r="BB257" s="287" t="str">
        <f t="shared" si="63"/>
        <v/>
      </c>
      <c r="BC257" s="287" t="str">
        <f t="shared" si="71"/>
        <v/>
      </c>
      <c r="BD257" s="287" t="str">
        <f t="shared" si="64"/>
        <v/>
      </c>
      <c r="BE257" s="287" t="str">
        <f t="shared" si="72"/>
        <v/>
      </c>
      <c r="BF257" s="287" t="str">
        <f t="shared" si="65"/>
        <v/>
      </c>
      <c r="BG257" s="287" t="str">
        <f t="shared" si="66"/>
        <v/>
      </c>
      <c r="BH257" s="293"/>
      <c r="BI257" s="285" t="str">
        <f t="shared" si="67"/>
        <v/>
      </c>
      <c r="BJ257" s="284" t="s">
        <v>291</v>
      </c>
      <c r="BK257" s="292"/>
      <c r="BT257" s="35"/>
      <c r="BU257" s="35"/>
      <c r="BV257" s="35"/>
      <c r="BW257" s="35"/>
      <c r="BX257" s="35"/>
      <c r="BY257" s="3">
        <v>1</v>
      </c>
    </row>
    <row r="258" spans="10:77" ht="21" customHeight="1">
      <c r="J258" s="910"/>
      <c r="K258" s="55" t="str">
        <f>TRIM(SUBSTITUTE(SUBSTITUTE(SUBSTITUTE(SUBSTITUTE(SUBSTITUTE(SUBSTITUTE(SUBSTITUTE(SUBSTITUTE(SUBSTITUTE(CLEAN(IF(OR(LEFT(K257,1)="-",LEFT(K257,1)="="),MID(K257,2,99999),K257)),"—","-"),"–","-"),CHAR(160)," "),CHAR(9)," "),CHAR(13)," "),CHAR(10)," ")," "," ")," "," ")," "," "))</f>
        <v/>
      </c>
      <c r="L258" s="49" t="str" cm="1">
        <f t="array" ref="L258">IF(ROW()=ROW(L257),K260,INDEX(M257:M270,ROW()-ROW(L257)))</f>
        <v/>
      </c>
      <c r="M258" s="89" t="str">
        <f>IF(OR(L258="",K259="",K259&lt;=0,N258=""),"",TRIM(MID(L258,LEN(N258)+1+IF(MID(L258,LEN(N258)+1,1)=" ",1,0),99999)))</f>
        <v/>
      </c>
      <c r="N258" s="49" t="str">
        <f>IF(OR(O258="",O258=0,O258="0"),"",IF(LEN(O258)&lt;=K259,O258,IF(LEN(SUBSTITUTE(P258," ",""))=K259+1,LEFT(O258,K259),LEFT(O258,FIND("§",SUBSTITUTE(P258," ","§",LEN(P258)-LEN(SUBSTITUTE(P258," ",""))))-1))))</f>
        <v/>
      </c>
      <c r="O258" s="49" t="str">
        <f t="shared" si="73"/>
        <v/>
      </c>
      <c r="P258" s="49" t="str">
        <f>IF(OR(O258="",O258=0,O258="0"),"",LEFT(O258,K259+1))</f>
        <v/>
      </c>
      <c r="Q258" s="49"/>
      <c r="R258" s="107"/>
      <c r="S258" s="90" t="str">
        <f>IF(LEN(TRIM(T258))&gt;0,MAX(S46:S257)+1,"")</f>
        <v/>
      </c>
      <c r="T258" s="234"/>
      <c r="U258" s="107"/>
      <c r="V258" s="107"/>
      <c r="X258" s="224"/>
      <c r="Y258" s="281"/>
      <c r="Z258" s="282"/>
      <c r="AA258" s="281"/>
      <c r="AB258" s="280"/>
      <c r="AC258" s="279"/>
      <c r="AD258" s="278"/>
      <c r="AE258" s="277"/>
      <c r="AF258" s="276"/>
      <c r="AG258" s="275"/>
      <c r="AH258" s="274"/>
      <c r="AI258" s="273"/>
      <c r="AJ258" s="272"/>
      <c r="AK258" s="271"/>
      <c r="AL258" s="270"/>
      <c r="AM258" s="269"/>
      <c r="AN258" s="268"/>
      <c r="AO258" s="267"/>
      <c r="AP258" s="266"/>
      <c r="AQ258" s="265"/>
      <c r="AS258" s="2"/>
      <c r="AT258" s="294">
        <v>230</v>
      </c>
      <c r="AU258" s="290"/>
      <c r="AV258" s="289" t="str">
        <f t="shared" si="61"/>
        <v/>
      </c>
      <c r="AW258" s="288" t="str" cm="1">
        <f t="array" ref="AW258">IF(BD258="","",IFERROR(_xlfn.TEXTJOIN(" • ",TRUE,_xlfn.UNIQUE(_xlfn._xlws.FILTER("⚠ "&amp;BK29:BK489,(BI29:BI489&lt;&gt;"")*ISNUMBER(SEARCH(" "&amp;BI29:BI489&amp;" "," "&amp;BD258&amp;" "))))),""))</f>
        <v/>
      </c>
      <c r="AX258" s="287" t="str">
        <f t="shared" si="68"/>
        <v/>
      </c>
      <c r="AY258" s="287" t="str">
        <f t="shared" si="69"/>
        <v/>
      </c>
      <c r="AZ258" s="287" t="str">
        <f t="shared" si="70"/>
        <v/>
      </c>
      <c r="BA258" s="287" t="str">
        <f t="shared" si="62"/>
        <v/>
      </c>
      <c r="BB258" s="287" t="str">
        <f t="shared" si="63"/>
        <v/>
      </c>
      <c r="BC258" s="287" t="str">
        <f t="shared" si="71"/>
        <v/>
      </c>
      <c r="BD258" s="287" t="str">
        <f t="shared" si="64"/>
        <v/>
      </c>
      <c r="BE258" s="287" t="str">
        <f t="shared" si="72"/>
        <v/>
      </c>
      <c r="BF258" s="287" t="str">
        <f t="shared" si="65"/>
        <v/>
      </c>
      <c r="BG258" s="287" t="str">
        <f t="shared" si="66"/>
        <v/>
      </c>
      <c r="BH258" s="293"/>
      <c r="BI258" s="285" t="str">
        <f t="shared" si="67"/>
        <v/>
      </c>
      <c r="BJ258" s="284" t="s">
        <v>291</v>
      </c>
      <c r="BK258" s="292"/>
      <c r="BT258" s="35"/>
      <c r="BU258" s="35"/>
      <c r="BV258" s="35"/>
      <c r="BW258" s="35"/>
      <c r="BX258" s="35"/>
      <c r="BY258" s="3">
        <v>1</v>
      </c>
    </row>
    <row r="259" spans="10:77" ht="21" customHeight="1">
      <c r="J259" s="910"/>
      <c r="K259" s="92">
        <f>K44</f>
        <v>120</v>
      </c>
      <c r="L259" s="49" t="str" cm="1">
        <f t="array" ref="L259">IF(ROW()=ROW(L257),K260,INDEX(M257:M270,ROW()-ROW(L257)))</f>
        <v/>
      </c>
      <c r="M259" s="89" t="str">
        <f>IF(OR(L259="",K259="",K259&lt;=0,N259=""),"",TRIM(MID(L259,LEN(N259)+1+IF(MID(L259,LEN(N259)+1,1)=" ",1,0),99999)))</f>
        <v/>
      </c>
      <c r="N259" s="49" t="str">
        <f>IF(OR(O259="",O259=0,O259="0"),"",IF(LEN(O259)&lt;=K259,O259,IF(LEN(SUBSTITUTE(P259," ",""))=K259+1,LEFT(O259,K259),LEFT(O259,FIND("§",SUBSTITUTE(P259," ","§",LEN(P259)-LEN(SUBSTITUTE(P259," ",""))))-1))))</f>
        <v/>
      </c>
      <c r="O259" s="49" t="str">
        <f t="shared" si="73"/>
        <v/>
      </c>
      <c r="P259" s="49" t="str">
        <f>IF(OR(O259="",O259=0,O259="0"),"",LEFT(O259,K259+1))</f>
        <v/>
      </c>
      <c r="Q259" s="49"/>
      <c r="R259" s="107"/>
      <c r="S259" s="90" t="str">
        <f>IF(LEN(TRIM(T259))&gt;0,MAX(S46:S258)+1,"")</f>
        <v/>
      </c>
      <c r="T259" s="234"/>
      <c r="U259" s="107"/>
      <c r="V259" s="107"/>
      <c r="X259" s="224"/>
      <c r="Y259" s="281"/>
      <c r="Z259" s="282"/>
      <c r="AA259" s="281"/>
      <c r="AB259" s="280"/>
      <c r="AC259" s="279"/>
      <c r="AD259" s="278"/>
      <c r="AE259" s="277"/>
      <c r="AF259" s="276"/>
      <c r="AG259" s="275"/>
      <c r="AH259" s="274"/>
      <c r="AI259" s="273"/>
      <c r="AJ259" s="272"/>
      <c r="AK259" s="271"/>
      <c r="AL259" s="270"/>
      <c r="AM259" s="269"/>
      <c r="AN259" s="268"/>
      <c r="AO259" s="267"/>
      <c r="AP259" s="266"/>
      <c r="AQ259" s="265"/>
      <c r="AS259" s="2"/>
      <c r="AT259" s="294">
        <v>231</v>
      </c>
      <c r="AU259" s="290"/>
      <c r="AV259" s="289" t="str">
        <f t="shared" si="61"/>
        <v/>
      </c>
      <c r="AW259" s="288" t="str" cm="1">
        <f t="array" ref="AW259">IF(BD259="","",IFERROR(_xlfn.TEXTJOIN(" • ",TRUE,_xlfn.UNIQUE(_xlfn._xlws.FILTER("⚠ "&amp;BK29:BK489,(BI29:BI489&lt;&gt;"")*ISNUMBER(SEARCH(" "&amp;BI29:BI489&amp;" "," "&amp;BD259&amp;" "))))),""))</f>
        <v/>
      </c>
      <c r="AX259" s="287" t="str">
        <f t="shared" si="68"/>
        <v/>
      </c>
      <c r="AY259" s="287" t="str">
        <f t="shared" si="69"/>
        <v/>
      </c>
      <c r="AZ259" s="287" t="str">
        <f t="shared" si="70"/>
        <v/>
      </c>
      <c r="BA259" s="287" t="str">
        <f t="shared" si="62"/>
        <v/>
      </c>
      <c r="BB259" s="287" t="str">
        <f t="shared" si="63"/>
        <v/>
      </c>
      <c r="BC259" s="287" t="str">
        <f t="shared" si="71"/>
        <v/>
      </c>
      <c r="BD259" s="287" t="str">
        <f t="shared" si="64"/>
        <v/>
      </c>
      <c r="BE259" s="287" t="str">
        <f t="shared" si="72"/>
        <v/>
      </c>
      <c r="BF259" s="287" t="str">
        <f t="shared" si="65"/>
        <v/>
      </c>
      <c r="BG259" s="287" t="str">
        <f t="shared" si="66"/>
        <v/>
      </c>
      <c r="BH259" s="293"/>
      <c r="BI259" s="285" t="str">
        <f t="shared" si="67"/>
        <v/>
      </c>
      <c r="BJ259" s="284" t="s">
        <v>291</v>
      </c>
      <c r="BK259" s="292"/>
      <c r="BT259" s="35"/>
      <c r="BU259" s="35"/>
      <c r="BV259" s="35"/>
      <c r="BW259" s="35"/>
      <c r="BX259" s="35"/>
      <c r="BY259" s="3">
        <v>1</v>
      </c>
    </row>
    <row r="260" spans="10:77" ht="21" customHeight="1">
      <c r="J260" s="910"/>
      <c r="K260" s="55" t="str">
        <f>IF(UPPER(TRIM(K45))="X",K264,K258)</f>
        <v/>
      </c>
      <c r="L260" s="49" t="str" cm="1">
        <f t="array" ref="L260">IF(ROW()=ROW(L257),K260,INDEX(M257:M270,ROW()-ROW(L257)))</f>
        <v/>
      </c>
      <c r="M260" s="89" t="str">
        <f>IF(OR(L260="",K259="",K259&lt;=0,N260=""),"",TRIM(MID(L260,LEN(N260)+1+IF(MID(L260,LEN(N260)+1,1)=" ",1,0),99999)))</f>
        <v/>
      </c>
      <c r="N260" s="49" t="str">
        <f>IF(OR(O260="",O260=0,O260="0"),"",IF(LEN(O260)&lt;=K259,O260,IF(LEN(SUBSTITUTE(P260," ",""))=K259+1,LEFT(O260,K259),LEFT(O260,FIND("§",SUBSTITUTE(P260," ","§",LEN(P260)-LEN(SUBSTITUTE(P260," ",""))))-1))))</f>
        <v/>
      </c>
      <c r="O260" s="49" t="str">
        <f t="shared" si="73"/>
        <v/>
      </c>
      <c r="P260" s="49" t="str">
        <f>IF(OR(O260="",O260=0,O260="0"),"",LEFT(O260,K259+1))</f>
        <v/>
      </c>
      <c r="Q260" s="49"/>
      <c r="R260" s="107"/>
      <c r="S260" s="90" t="str">
        <f>IF(LEN(TRIM(T260))&gt;0,MAX(S46:S259)+1,"")</f>
        <v/>
      </c>
      <c r="T260" s="234"/>
      <c r="U260" s="107"/>
      <c r="V260" s="107"/>
      <c r="X260" s="224"/>
      <c r="Y260" s="281"/>
      <c r="Z260" s="282"/>
      <c r="AA260" s="281"/>
      <c r="AB260" s="280"/>
      <c r="AC260" s="279"/>
      <c r="AD260" s="278"/>
      <c r="AE260" s="277"/>
      <c r="AF260" s="276"/>
      <c r="AG260" s="275"/>
      <c r="AH260" s="274"/>
      <c r="AI260" s="273"/>
      <c r="AJ260" s="272"/>
      <c r="AK260" s="271"/>
      <c r="AL260" s="270"/>
      <c r="AM260" s="269"/>
      <c r="AN260" s="268"/>
      <c r="AO260" s="267"/>
      <c r="AP260" s="266"/>
      <c r="AQ260" s="265"/>
      <c r="AS260" s="2"/>
      <c r="AT260" s="294">
        <v>232</v>
      </c>
      <c r="AU260" s="290"/>
      <c r="AV260" s="289" t="str">
        <f t="shared" si="61"/>
        <v/>
      </c>
      <c r="AW260" s="288" t="str" cm="1">
        <f t="array" ref="AW260">IF(BD260="","",IFERROR(_xlfn.TEXTJOIN(" • ",TRUE,_xlfn.UNIQUE(_xlfn._xlws.FILTER("⚠ "&amp;BK29:BK489,(BI29:BI489&lt;&gt;"")*ISNUMBER(SEARCH(" "&amp;BI29:BI489&amp;" "," "&amp;BD260&amp;" "))))),""))</f>
        <v/>
      </c>
      <c r="AX260" s="287" t="str">
        <f t="shared" si="68"/>
        <v/>
      </c>
      <c r="AY260" s="287" t="str">
        <f t="shared" si="69"/>
        <v/>
      </c>
      <c r="AZ260" s="287" t="str">
        <f t="shared" si="70"/>
        <v/>
      </c>
      <c r="BA260" s="287" t="str">
        <f t="shared" si="62"/>
        <v/>
      </c>
      <c r="BB260" s="287" t="str">
        <f t="shared" si="63"/>
        <v/>
      </c>
      <c r="BC260" s="287" t="str">
        <f t="shared" si="71"/>
        <v/>
      </c>
      <c r="BD260" s="287" t="str">
        <f t="shared" si="64"/>
        <v/>
      </c>
      <c r="BE260" s="287" t="str">
        <f t="shared" si="72"/>
        <v/>
      </c>
      <c r="BF260" s="287" t="str">
        <f t="shared" si="65"/>
        <v/>
      </c>
      <c r="BG260" s="287" t="str">
        <f t="shared" si="66"/>
        <v/>
      </c>
      <c r="BH260" s="293"/>
      <c r="BI260" s="285" t="str">
        <f t="shared" si="67"/>
        <v/>
      </c>
      <c r="BJ260" s="284" t="s">
        <v>291</v>
      </c>
      <c r="BK260" s="292"/>
      <c r="BT260" s="35"/>
      <c r="BU260" s="35"/>
      <c r="BV260" s="35"/>
      <c r="BW260" s="35"/>
      <c r="BX260" s="35"/>
      <c r="BY260" s="3">
        <v>1</v>
      </c>
    </row>
    <row r="261" spans="10:77" ht="21" customHeight="1">
      <c r="J261" s="910"/>
      <c r="K261" s="94" t="str">
        <f>TRIM(SUBSTITUTE(SUBSTITUTE(SUBSTITUTE(SUBSTITUTE(SUBSTITUTE(SUBSTITUTE(SUBSTITUTE(SUBSTITUTE(SUBSTITUTE(SUBSTITUTE(K258,","," "),";"," "),":"," "),"!"," "),"?"," "),"…"," "),"»"," "),"«"," "),"/"," "),"."," "))</f>
        <v/>
      </c>
      <c r="L261" s="49" t="str" cm="1">
        <f t="array" ref="L261">IF(ROW()=ROW(L257),K260,INDEX(M257:M270,ROW()-ROW(L257)))</f>
        <v/>
      </c>
      <c r="M261" s="89" t="str">
        <f>IF(OR(L261="",K259="",K259&lt;=0,N261=""),"",TRIM(MID(L261,LEN(N261)+1+IF(MID(L261,LEN(N261)+1,1)=" ",1,0),99999)))</f>
        <v/>
      </c>
      <c r="N261" s="49" t="str">
        <f>IF(OR(O261="",O261=0,O261="0"),"",IF(LEN(O261)&lt;=K259,O261,IF(LEN(SUBSTITUTE(P261," ",""))=K259+1,LEFT(O261,K259),LEFT(O261,FIND("§",SUBSTITUTE(P261," ","§",LEN(P261)-LEN(SUBSTITUTE(P261," ",""))))-1))))</f>
        <v/>
      </c>
      <c r="O261" s="49" t="str">
        <f t="shared" si="73"/>
        <v/>
      </c>
      <c r="P261" s="49" t="str">
        <f>IF(OR(O261="",O261=0,O261="0"),"",LEFT(O261,K259+1))</f>
        <v/>
      </c>
      <c r="Q261" s="49"/>
      <c r="R261" s="107"/>
      <c r="S261" s="90" t="str">
        <f>IF(LEN(TRIM(T261))&gt;0,MAX(S46:S260)+1,"")</f>
        <v/>
      </c>
      <c r="T261" s="234"/>
      <c r="U261" s="107"/>
      <c r="V261" s="107"/>
      <c r="X261" s="224"/>
      <c r="Y261" s="281"/>
      <c r="Z261" s="282"/>
      <c r="AA261" s="281"/>
      <c r="AB261" s="280"/>
      <c r="AC261" s="279"/>
      <c r="AD261" s="278"/>
      <c r="AE261" s="277"/>
      <c r="AF261" s="276"/>
      <c r="AG261" s="275"/>
      <c r="AH261" s="274"/>
      <c r="AI261" s="273"/>
      <c r="AJ261" s="272"/>
      <c r="AK261" s="271"/>
      <c r="AL261" s="270"/>
      <c r="AM261" s="269"/>
      <c r="AN261" s="268"/>
      <c r="AO261" s="267"/>
      <c r="AP261" s="266"/>
      <c r="AQ261" s="265"/>
      <c r="AS261" s="2"/>
      <c r="AT261" s="294">
        <v>233</v>
      </c>
      <c r="AU261" s="290"/>
      <c r="AV261" s="289" t="str">
        <f t="shared" si="61"/>
        <v/>
      </c>
      <c r="AW261" s="288" t="str" cm="1">
        <f t="array" ref="AW261">IF(BD261="","",IFERROR(_xlfn.TEXTJOIN(" • ",TRUE,_xlfn.UNIQUE(_xlfn._xlws.FILTER("⚠ "&amp;BK29:BK489,(BI29:BI489&lt;&gt;"")*ISNUMBER(SEARCH(" "&amp;BI29:BI489&amp;" "," "&amp;BD261&amp;" "))))),""))</f>
        <v/>
      </c>
      <c r="AX261" s="287" t="str">
        <f t="shared" si="68"/>
        <v/>
      </c>
      <c r="AY261" s="287" t="str">
        <f t="shared" si="69"/>
        <v/>
      </c>
      <c r="AZ261" s="287" t="str">
        <f t="shared" si="70"/>
        <v/>
      </c>
      <c r="BA261" s="287" t="str">
        <f t="shared" si="62"/>
        <v/>
      </c>
      <c r="BB261" s="287" t="str">
        <f t="shared" si="63"/>
        <v/>
      </c>
      <c r="BC261" s="287" t="str">
        <f t="shared" si="71"/>
        <v/>
      </c>
      <c r="BD261" s="287" t="str">
        <f t="shared" si="64"/>
        <v/>
      </c>
      <c r="BE261" s="287" t="str">
        <f t="shared" si="72"/>
        <v/>
      </c>
      <c r="BF261" s="287" t="str">
        <f t="shared" si="65"/>
        <v/>
      </c>
      <c r="BG261" s="287" t="str">
        <f t="shared" si="66"/>
        <v/>
      </c>
      <c r="BH261" s="293"/>
      <c r="BI261" s="285" t="str">
        <f t="shared" si="67"/>
        <v/>
      </c>
      <c r="BJ261" s="284" t="s">
        <v>291</v>
      </c>
      <c r="BK261" s="292"/>
      <c r="BT261" s="35"/>
      <c r="BU261" s="35"/>
      <c r="BV261" s="35"/>
      <c r="BW261" s="35"/>
      <c r="BX261" s="35"/>
      <c r="BY261" s="3">
        <v>1</v>
      </c>
    </row>
    <row r="262" spans="10:77" ht="21" customHeight="1">
      <c r="J262" s="910"/>
      <c r="K262" s="49" t="str">
        <f>TRIM(SUBSTITUTE(SUBSTITUTE(SUBSTITUTE(SUBSTITUTE(SUBSTITUTE(SUBSTITUTE(SUBSTITUTE(SUBSTITUTE(K261,"("," "),")"," "),CHAR(34)," "),"-"," "),"_"," "),"&lt;"," "),"&gt;"," "),"="," "))</f>
        <v/>
      </c>
      <c r="L262" s="49" t="str" cm="1">
        <f t="array" ref="L262">IF(ROW()=ROW(L257),K260,INDEX(M257:M270,ROW()-ROW(L257)))</f>
        <v/>
      </c>
      <c r="M262" s="89" t="str">
        <f>IF(OR(L262="",K259="",K259&lt;=0,N262=""),"",TRIM(MID(L262,LEN(N262)+1+IF(MID(L262,LEN(N262)+1,1)=" ",1,0),99999)))</f>
        <v/>
      </c>
      <c r="N262" s="49" t="str">
        <f>IF(OR(O262="",O262=0,O262="0"),"",IF(LEN(O262)&lt;=K259,O262,IF(LEN(SUBSTITUTE(P262," ",""))=K259+1,LEFT(O262,K259),LEFT(O262,FIND("§",SUBSTITUTE(P262," ","§",LEN(P262)-LEN(SUBSTITUTE(P262," ",""))))-1))))</f>
        <v/>
      </c>
      <c r="O262" s="49" t="str">
        <f t="shared" si="73"/>
        <v/>
      </c>
      <c r="P262" s="49" t="str">
        <f>IF(OR(O262="",O262=0,O262="0"),"",LEFT(O262,K259+1))</f>
        <v/>
      </c>
      <c r="Q262" s="49"/>
      <c r="R262" s="107"/>
      <c r="S262" s="90" t="str">
        <f>IF(LEN(TRIM(T262))&gt;0,MAX(S46:S261)+1,"")</f>
        <v/>
      </c>
      <c r="T262" s="234"/>
      <c r="U262" s="107"/>
      <c r="V262" s="107"/>
      <c r="X262" s="224"/>
      <c r="Y262" s="281"/>
      <c r="Z262" s="282"/>
      <c r="AA262" s="281"/>
      <c r="AB262" s="280"/>
      <c r="AC262" s="279"/>
      <c r="AD262" s="278"/>
      <c r="AE262" s="277"/>
      <c r="AF262" s="276"/>
      <c r="AG262" s="275"/>
      <c r="AH262" s="274"/>
      <c r="AI262" s="273"/>
      <c r="AJ262" s="272"/>
      <c r="AK262" s="271"/>
      <c r="AL262" s="270"/>
      <c r="AM262" s="269"/>
      <c r="AN262" s="268"/>
      <c r="AO262" s="267"/>
      <c r="AP262" s="266"/>
      <c r="AQ262" s="265"/>
      <c r="AS262" s="2"/>
      <c r="AT262" s="294">
        <v>234</v>
      </c>
      <c r="AU262" s="290"/>
      <c r="AV262" s="289" t="str">
        <f t="shared" si="61"/>
        <v/>
      </c>
      <c r="AW262" s="288" t="str" cm="1">
        <f t="array" ref="AW262">IF(BD262="","",IFERROR(_xlfn.TEXTJOIN(" • ",TRUE,_xlfn.UNIQUE(_xlfn._xlws.FILTER("⚠ "&amp;BK29:BK489,(BI29:BI489&lt;&gt;"")*ISNUMBER(SEARCH(" "&amp;BI29:BI489&amp;" "," "&amp;BD262&amp;" "))))),""))</f>
        <v/>
      </c>
      <c r="AX262" s="287" t="str">
        <f t="shared" si="68"/>
        <v/>
      </c>
      <c r="AY262" s="287" t="str">
        <f t="shared" si="69"/>
        <v/>
      </c>
      <c r="AZ262" s="287" t="str">
        <f t="shared" si="70"/>
        <v/>
      </c>
      <c r="BA262" s="287" t="str">
        <f t="shared" si="62"/>
        <v/>
      </c>
      <c r="BB262" s="287" t="str">
        <f t="shared" si="63"/>
        <v/>
      </c>
      <c r="BC262" s="287" t="str">
        <f t="shared" si="71"/>
        <v/>
      </c>
      <c r="BD262" s="287" t="str">
        <f t="shared" si="64"/>
        <v/>
      </c>
      <c r="BE262" s="287" t="str">
        <f t="shared" si="72"/>
        <v/>
      </c>
      <c r="BF262" s="287" t="str">
        <f t="shared" si="65"/>
        <v/>
      </c>
      <c r="BG262" s="287" t="str">
        <f t="shared" si="66"/>
        <v/>
      </c>
      <c r="BH262" s="293"/>
      <c r="BI262" s="285" t="str">
        <f t="shared" si="67"/>
        <v/>
      </c>
      <c r="BJ262" s="284" t="s">
        <v>291</v>
      </c>
      <c r="BK262" s="292"/>
      <c r="BT262" s="35"/>
      <c r="BU262" s="35"/>
      <c r="BV262" s="35"/>
      <c r="BW262" s="35"/>
      <c r="BX262" s="35"/>
      <c r="BY262" s="3">
        <v>1</v>
      </c>
    </row>
    <row r="263" spans="10:77" ht="21" customHeight="1">
      <c r="J263" s="910"/>
      <c r="K263" s="55" t="str">
        <f>TRIM(SUBSTITUTE(SUBSTITUTE(SUBSTITUTE(SUBSTITUTE(K262,"►"," "),"▼"," "),"▲"," "),"◄"," "))</f>
        <v/>
      </c>
      <c r="L263" s="49" t="str" cm="1">
        <f t="array" ref="L263">IF(ROW()=ROW(L257),K260,INDEX(M257:M270,ROW()-ROW(L257)))</f>
        <v/>
      </c>
      <c r="M263" s="89" t="str">
        <f>IF(OR(L263="",K259="",K259&lt;=0,N263=""),"",TRIM(MID(L263,LEN(N263)+1+IF(MID(L263,LEN(N263)+1,1)=" ",1,0),99999)))</f>
        <v/>
      </c>
      <c r="N263" s="49" t="str">
        <f>IF(OR(O263="",O263=0,O263="0"),"",IF(LEN(O263)&lt;=K259,O263,IF(LEN(SUBSTITUTE(P263," ",""))=K259+1,LEFT(O263,K259),LEFT(O263,FIND("§",SUBSTITUTE(P263," ","§",LEN(P263)-LEN(SUBSTITUTE(P263," ",""))))-1))))</f>
        <v/>
      </c>
      <c r="O263" s="49" t="str">
        <f t="shared" si="73"/>
        <v/>
      </c>
      <c r="P263" s="49" t="str">
        <f>IF(OR(O263="",O263=0,O263="0"),"",LEFT(O263,K259+1))</f>
        <v/>
      </c>
      <c r="Q263" s="49"/>
      <c r="R263" s="107"/>
      <c r="S263" s="90" t="str">
        <f>IF(LEN(TRIM(T263))&gt;0,MAX(S46:S262)+1,"")</f>
        <v/>
      </c>
      <c r="T263" s="234"/>
      <c r="U263" s="107"/>
      <c r="V263" s="107"/>
      <c r="X263" s="224"/>
      <c r="Y263" s="281"/>
      <c r="Z263" s="282"/>
      <c r="AA263" s="281"/>
      <c r="AB263" s="280"/>
      <c r="AC263" s="279"/>
      <c r="AD263" s="278"/>
      <c r="AE263" s="277"/>
      <c r="AF263" s="276"/>
      <c r="AG263" s="275"/>
      <c r="AH263" s="274"/>
      <c r="AI263" s="273"/>
      <c r="AJ263" s="272"/>
      <c r="AK263" s="271"/>
      <c r="AL263" s="270"/>
      <c r="AM263" s="269"/>
      <c r="AN263" s="268"/>
      <c r="AO263" s="267"/>
      <c r="AP263" s="266"/>
      <c r="AQ263" s="265"/>
      <c r="AS263" s="2"/>
      <c r="AT263" s="294">
        <v>235</v>
      </c>
      <c r="AU263" s="290"/>
      <c r="AV263" s="289" t="str">
        <f t="shared" si="61"/>
        <v/>
      </c>
      <c r="AW263" s="288" t="str" cm="1">
        <f t="array" ref="AW263">IF(BD263="","",IFERROR(_xlfn.TEXTJOIN(" • ",TRUE,_xlfn.UNIQUE(_xlfn._xlws.FILTER("⚠ "&amp;BK29:BK489,(BI29:BI489&lt;&gt;"")*ISNUMBER(SEARCH(" "&amp;BI29:BI489&amp;" "," "&amp;BD263&amp;" "))))),""))</f>
        <v/>
      </c>
      <c r="AX263" s="287" t="str">
        <f t="shared" si="68"/>
        <v/>
      </c>
      <c r="AY263" s="287" t="str">
        <f t="shared" si="69"/>
        <v/>
      </c>
      <c r="AZ263" s="287" t="str">
        <f t="shared" si="70"/>
        <v/>
      </c>
      <c r="BA263" s="287" t="str">
        <f t="shared" si="62"/>
        <v/>
      </c>
      <c r="BB263" s="287" t="str">
        <f t="shared" si="63"/>
        <v/>
      </c>
      <c r="BC263" s="287" t="str">
        <f t="shared" si="71"/>
        <v/>
      </c>
      <c r="BD263" s="287" t="str">
        <f t="shared" si="64"/>
        <v/>
      </c>
      <c r="BE263" s="287" t="str">
        <f t="shared" si="72"/>
        <v/>
      </c>
      <c r="BF263" s="287" t="str">
        <f t="shared" si="65"/>
        <v/>
      </c>
      <c r="BG263" s="287" t="str">
        <f t="shared" si="66"/>
        <v/>
      </c>
      <c r="BH263" s="293"/>
      <c r="BI263" s="285" t="str">
        <f t="shared" si="67"/>
        <v/>
      </c>
      <c r="BJ263" s="284" t="s">
        <v>291</v>
      </c>
      <c r="BK263" s="292"/>
      <c r="BT263" s="35"/>
      <c r="BU263" s="35"/>
      <c r="BV263" s="35"/>
      <c r="BW263" s="35"/>
      <c r="BX263" s="35"/>
      <c r="BY263" s="3">
        <v>1</v>
      </c>
    </row>
    <row r="264" spans="10:77" ht="21" customHeight="1">
      <c r="J264" s="910"/>
      <c r="K264" s="55" t="str">
        <f>TRIM(SUBSTITUTE(SUBSTITUTE(K263,"“"," "),"”"," "))</f>
        <v/>
      </c>
      <c r="L264" s="49" t="str" cm="1">
        <f t="array" ref="L264">IF(ROW()=ROW(L257),K260,INDEX(M257:M270,ROW()-ROW(L257)))</f>
        <v/>
      </c>
      <c r="M264" s="89" t="str">
        <f>IF(OR(L264="",K259="",K259&lt;=0,N264=""),"",TRIM(MID(L264,LEN(N264)+1+IF(MID(L264,LEN(N264)+1,1)=" ",1,0),99999)))</f>
        <v/>
      </c>
      <c r="N264" s="49" t="str">
        <f>IF(OR(O264="",O264=0,O264="0"),"",IF(LEN(O264)&lt;=K259,O264,IF(LEN(SUBSTITUTE(P264," ",""))=K259+1,LEFT(O264,K259),LEFT(O264,FIND("§",SUBSTITUTE(P264," ","§",LEN(P264)-LEN(SUBSTITUTE(P264," ",""))))-1))))</f>
        <v/>
      </c>
      <c r="O264" s="49" t="str">
        <f t="shared" si="73"/>
        <v/>
      </c>
      <c r="P264" s="49" t="str">
        <f>IF(OR(O264="",O264=0,O264="0"),"",LEFT(O264,K259+1))</f>
        <v/>
      </c>
      <c r="Q264" s="49"/>
      <c r="R264" s="107"/>
      <c r="S264" s="90" t="str">
        <f>IF(LEN(TRIM(T264))&gt;0,MAX(S46:S263)+1,"")</f>
        <v/>
      </c>
      <c r="T264" s="234"/>
      <c r="U264" s="107"/>
      <c r="V264" s="107"/>
      <c r="X264" s="224"/>
      <c r="Y264" s="281"/>
      <c r="Z264" s="282"/>
      <c r="AA264" s="281"/>
      <c r="AB264" s="280"/>
      <c r="AC264" s="279"/>
      <c r="AD264" s="278"/>
      <c r="AE264" s="277"/>
      <c r="AF264" s="276"/>
      <c r="AG264" s="275"/>
      <c r="AH264" s="274"/>
      <c r="AI264" s="273"/>
      <c r="AJ264" s="272"/>
      <c r="AK264" s="271"/>
      <c r="AL264" s="270"/>
      <c r="AM264" s="269"/>
      <c r="AN264" s="268"/>
      <c r="AO264" s="267"/>
      <c r="AP264" s="266"/>
      <c r="AQ264" s="265"/>
      <c r="AS264" s="2"/>
      <c r="AT264" s="294">
        <v>236</v>
      </c>
      <c r="AU264" s="290"/>
      <c r="AV264" s="289" t="str">
        <f t="shared" si="61"/>
        <v/>
      </c>
      <c r="AW264" s="288" t="str" cm="1">
        <f t="array" ref="AW264">IF(BD264="","",IFERROR(_xlfn.TEXTJOIN(" • ",TRUE,_xlfn.UNIQUE(_xlfn._xlws.FILTER("⚠ "&amp;BK29:BK489,(BI29:BI489&lt;&gt;"")*ISNUMBER(SEARCH(" "&amp;BI29:BI489&amp;" "," "&amp;BD264&amp;" "))))),""))</f>
        <v/>
      </c>
      <c r="AX264" s="287" t="str">
        <f t="shared" si="68"/>
        <v/>
      </c>
      <c r="AY264" s="287" t="str">
        <f t="shared" si="69"/>
        <v/>
      </c>
      <c r="AZ264" s="287" t="str">
        <f t="shared" si="70"/>
        <v/>
      </c>
      <c r="BA264" s="287" t="str">
        <f t="shared" si="62"/>
        <v/>
      </c>
      <c r="BB264" s="287" t="str">
        <f t="shared" si="63"/>
        <v/>
      </c>
      <c r="BC264" s="287" t="str">
        <f t="shared" si="71"/>
        <v/>
      </c>
      <c r="BD264" s="287" t="str">
        <f t="shared" si="64"/>
        <v/>
      </c>
      <c r="BE264" s="287" t="str">
        <f t="shared" si="72"/>
        <v/>
      </c>
      <c r="BF264" s="287" t="str">
        <f t="shared" si="65"/>
        <v/>
      </c>
      <c r="BG264" s="287" t="str">
        <f t="shared" si="66"/>
        <v/>
      </c>
      <c r="BH264" s="293"/>
      <c r="BI264" s="285" t="str">
        <f t="shared" si="67"/>
        <v/>
      </c>
      <c r="BJ264" s="284" t="s">
        <v>291</v>
      </c>
      <c r="BK264" s="292"/>
      <c r="BT264" s="35"/>
      <c r="BU264" s="35"/>
      <c r="BV264" s="35"/>
      <c r="BW264" s="35"/>
      <c r="BX264" s="35"/>
      <c r="BY264" s="3">
        <v>1</v>
      </c>
    </row>
    <row r="265" spans="10:77" ht="21" customHeight="1">
      <c r="J265" s="910"/>
      <c r="K265" s="55"/>
      <c r="L265" s="49" t="str" cm="1">
        <f t="array" ref="L265">IF(ROW()=ROW(L257),K260,INDEX(M257:M270,ROW()-ROW(L257)))</f>
        <v/>
      </c>
      <c r="M265" s="89" t="str">
        <f>IF(OR(L265="",K259="",K259&lt;=0,N265=""),"",TRIM(MID(L265,LEN(N265)+1+IF(MID(L265,LEN(N265)+1,1)=" ",1,0),99999)))</f>
        <v/>
      </c>
      <c r="N265" s="49" t="str">
        <f>IF(OR(O265="",O265=0,O265="0"),"",IF(LEN(O265)&lt;=K259,O265,IF(LEN(SUBSTITUTE(P265," ",""))=K259+1,LEFT(O265,K259),LEFT(O265,FIND("§",SUBSTITUTE(P265," ","§",LEN(P265)-LEN(SUBSTITUTE(P265," ",""))))-1))))</f>
        <v/>
      </c>
      <c r="O265" s="49" t="str">
        <f t="shared" si="73"/>
        <v/>
      </c>
      <c r="P265" s="49" t="str">
        <f>IF(OR(O265="",O265=0,O265="0"),"",LEFT(O265,K259+1))</f>
        <v/>
      </c>
      <c r="Q265" s="49"/>
      <c r="R265" s="107"/>
      <c r="S265" s="90" t="str">
        <f>IF(LEN(TRIM(T265))&gt;0,MAX(S46:S264)+1,"")</f>
        <v/>
      </c>
      <c r="T265" s="234"/>
      <c r="U265" s="107"/>
      <c r="V265" s="107"/>
      <c r="X265" s="224"/>
      <c r="Y265" s="281"/>
      <c r="Z265" s="282"/>
      <c r="AA265" s="281"/>
      <c r="AB265" s="280"/>
      <c r="AC265" s="279"/>
      <c r="AD265" s="278"/>
      <c r="AE265" s="277"/>
      <c r="AF265" s="276"/>
      <c r="AG265" s="275"/>
      <c r="AH265" s="274"/>
      <c r="AI265" s="273"/>
      <c r="AJ265" s="272"/>
      <c r="AK265" s="271"/>
      <c r="AL265" s="270"/>
      <c r="AM265" s="269"/>
      <c r="AN265" s="268"/>
      <c r="AO265" s="267"/>
      <c r="AP265" s="266"/>
      <c r="AQ265" s="265"/>
      <c r="AS265" s="2"/>
      <c r="AT265" s="294">
        <v>237</v>
      </c>
      <c r="AU265" s="290"/>
      <c r="AV265" s="289" t="str">
        <f t="shared" si="61"/>
        <v/>
      </c>
      <c r="AW265" s="288" t="str" cm="1">
        <f t="array" ref="AW265">IF(BD265="","",IFERROR(_xlfn.TEXTJOIN(" • ",TRUE,_xlfn.UNIQUE(_xlfn._xlws.FILTER("⚠ "&amp;BK29:BK489,(BI29:BI489&lt;&gt;"")*ISNUMBER(SEARCH(" "&amp;BI29:BI489&amp;" "," "&amp;BD265&amp;" "))))),""))</f>
        <v/>
      </c>
      <c r="AX265" s="287" t="str">
        <f t="shared" si="68"/>
        <v/>
      </c>
      <c r="AY265" s="287" t="str">
        <f t="shared" si="69"/>
        <v/>
      </c>
      <c r="AZ265" s="287" t="str">
        <f t="shared" si="70"/>
        <v/>
      </c>
      <c r="BA265" s="287" t="str">
        <f t="shared" si="62"/>
        <v/>
      </c>
      <c r="BB265" s="287" t="str">
        <f t="shared" si="63"/>
        <v/>
      </c>
      <c r="BC265" s="287" t="str">
        <f t="shared" si="71"/>
        <v/>
      </c>
      <c r="BD265" s="287" t="str">
        <f t="shared" si="64"/>
        <v/>
      </c>
      <c r="BE265" s="287" t="str">
        <f t="shared" si="72"/>
        <v/>
      </c>
      <c r="BF265" s="287" t="str">
        <f t="shared" si="65"/>
        <v/>
      </c>
      <c r="BG265" s="287" t="str">
        <f t="shared" si="66"/>
        <v/>
      </c>
      <c r="BH265" s="293"/>
      <c r="BI265" s="285" t="str">
        <f t="shared" si="67"/>
        <v/>
      </c>
      <c r="BJ265" s="284" t="s">
        <v>291</v>
      </c>
      <c r="BK265" s="292"/>
      <c r="BT265" s="35"/>
      <c r="BU265" s="35"/>
      <c r="BV265" s="35"/>
      <c r="BW265" s="35"/>
      <c r="BX265" s="35"/>
      <c r="BY265" s="3">
        <v>1</v>
      </c>
    </row>
    <row r="266" spans="10:77" ht="21" customHeight="1">
      <c r="J266" s="910"/>
      <c r="K266" s="55"/>
      <c r="L266" s="49" t="str" cm="1">
        <f t="array" ref="L266">IF(ROW()=ROW(L257),K260,INDEX(M257:M270,ROW()-ROW(L257)))</f>
        <v/>
      </c>
      <c r="M266" s="89" t="str">
        <f>IF(OR(L266="",K259="",K259&lt;=0,N266=""),"",TRIM(MID(L266,LEN(N266)+1+IF(MID(L266,LEN(N266)+1,1)=" ",1,0),99999)))</f>
        <v/>
      </c>
      <c r="N266" s="49" t="str">
        <f>IF(OR(O266="",O266=0,O266="0"),"",IF(LEN(O266)&lt;=K259,O266,IF(LEN(SUBSTITUTE(P266," ",""))=K259+1,LEFT(O266,K259),LEFT(O266,FIND("§",SUBSTITUTE(P266," ","§",LEN(P266)-LEN(SUBSTITUTE(P266," ",""))))-1))))</f>
        <v/>
      </c>
      <c r="O266" s="49" t="str">
        <f t="shared" si="73"/>
        <v/>
      </c>
      <c r="P266" s="49" t="str">
        <f>IF(OR(O266="",O266=0,O266="0"),"",LEFT(O266,K259+1))</f>
        <v/>
      </c>
      <c r="Q266" s="49"/>
      <c r="R266" s="107"/>
      <c r="S266" s="90" t="str">
        <f>IF(LEN(TRIM(T266))&gt;0,MAX(S46:S265)+1,"")</f>
        <v/>
      </c>
      <c r="T266" s="234"/>
      <c r="U266" s="107"/>
      <c r="V266" s="107"/>
      <c r="X266" s="224"/>
      <c r="Y266" s="281"/>
      <c r="Z266" s="282"/>
      <c r="AA266" s="281"/>
      <c r="AB266" s="280"/>
      <c r="AC266" s="279"/>
      <c r="AD266" s="278"/>
      <c r="AE266" s="277"/>
      <c r="AF266" s="276"/>
      <c r="AG266" s="275"/>
      <c r="AH266" s="274"/>
      <c r="AI266" s="273"/>
      <c r="AJ266" s="272"/>
      <c r="AK266" s="271"/>
      <c r="AL266" s="270"/>
      <c r="AM266" s="269"/>
      <c r="AN266" s="268"/>
      <c r="AO266" s="267"/>
      <c r="AP266" s="266"/>
      <c r="AQ266" s="265"/>
      <c r="AS266" s="2"/>
      <c r="AT266" s="294">
        <v>238</v>
      </c>
      <c r="AU266" s="290"/>
      <c r="AV266" s="289" t="str">
        <f t="shared" si="61"/>
        <v/>
      </c>
      <c r="AW266" s="288" t="str" cm="1">
        <f t="array" ref="AW266">IF(BD266="","",IFERROR(_xlfn.TEXTJOIN(" • ",TRUE,_xlfn.UNIQUE(_xlfn._xlws.FILTER("⚠ "&amp;BK29:BK489,(BI29:BI489&lt;&gt;"")*ISNUMBER(SEARCH(" "&amp;BI29:BI489&amp;" "," "&amp;BD266&amp;" "))))),""))</f>
        <v/>
      </c>
      <c r="AX266" s="287" t="str">
        <f t="shared" si="68"/>
        <v/>
      </c>
      <c r="AY266" s="287" t="str">
        <f t="shared" si="69"/>
        <v/>
      </c>
      <c r="AZ266" s="287" t="str">
        <f t="shared" si="70"/>
        <v/>
      </c>
      <c r="BA266" s="287" t="str">
        <f t="shared" si="62"/>
        <v/>
      </c>
      <c r="BB266" s="287" t="str">
        <f t="shared" si="63"/>
        <v/>
      </c>
      <c r="BC266" s="287" t="str">
        <f t="shared" si="71"/>
        <v/>
      </c>
      <c r="BD266" s="287" t="str">
        <f t="shared" si="64"/>
        <v/>
      </c>
      <c r="BE266" s="287" t="str">
        <f t="shared" si="72"/>
        <v/>
      </c>
      <c r="BF266" s="287" t="str">
        <f t="shared" si="65"/>
        <v/>
      </c>
      <c r="BG266" s="287" t="str">
        <f t="shared" si="66"/>
        <v/>
      </c>
      <c r="BH266" s="293"/>
      <c r="BI266" s="285" t="str">
        <f t="shared" si="67"/>
        <v/>
      </c>
      <c r="BJ266" s="284" t="s">
        <v>291</v>
      </c>
      <c r="BK266" s="292"/>
      <c r="BT266" s="35"/>
      <c r="BU266" s="35"/>
      <c r="BV266" s="35"/>
      <c r="BW266" s="35"/>
      <c r="BX266" s="35"/>
      <c r="BY266" s="3">
        <v>1</v>
      </c>
    </row>
    <row r="267" spans="10:77" ht="21" customHeight="1">
      <c r="J267" s="910"/>
      <c r="K267" s="55"/>
      <c r="L267" s="49" t="str" cm="1">
        <f t="array" ref="L267">IF(ROW()=ROW(L257),K260,INDEX(M257:M270,ROW()-ROW(L257)))</f>
        <v/>
      </c>
      <c r="M267" s="89" t="str">
        <f>IF(OR(L267="",K259="",K259&lt;=0,N267=""),"",TRIM(MID(L267,LEN(N267)+1+IF(MID(L267,LEN(N267)+1,1)=" ",1,0),99999)))</f>
        <v/>
      </c>
      <c r="N267" s="49" t="str">
        <f>IF(OR(O267="",O267=0,O267="0"),"",IF(LEN(O267)&lt;=K259,O267,IF(LEN(SUBSTITUTE(P267," ",""))=K259+1,LEFT(O267,K259),LEFT(O267,FIND("§",SUBSTITUTE(P267," ","§",LEN(P267)-LEN(SUBSTITUTE(P267," ",""))))-1))))</f>
        <v/>
      </c>
      <c r="O267" s="49" t="str">
        <f t="shared" si="73"/>
        <v/>
      </c>
      <c r="P267" s="49" t="str">
        <f>IF(OR(O267="",O267=0,O267="0"),"",LEFT(O267,K259+1))</f>
        <v/>
      </c>
      <c r="Q267" s="49"/>
      <c r="R267" s="107"/>
      <c r="S267" s="90" t="str">
        <f>IF(LEN(TRIM(T267))&gt;0,MAX(S46:S266)+1,"")</f>
        <v/>
      </c>
      <c r="T267" s="234"/>
      <c r="U267" s="107"/>
      <c r="V267" s="107"/>
      <c r="X267" s="224"/>
      <c r="Y267" s="281"/>
      <c r="Z267" s="282"/>
      <c r="AA267" s="281"/>
      <c r="AB267" s="280"/>
      <c r="AC267" s="279"/>
      <c r="AD267" s="278"/>
      <c r="AE267" s="277"/>
      <c r="AF267" s="276"/>
      <c r="AG267" s="275"/>
      <c r="AH267" s="274"/>
      <c r="AI267" s="273"/>
      <c r="AJ267" s="272"/>
      <c r="AK267" s="271"/>
      <c r="AL267" s="270"/>
      <c r="AM267" s="269"/>
      <c r="AN267" s="268"/>
      <c r="AO267" s="267"/>
      <c r="AP267" s="266"/>
      <c r="AQ267" s="265"/>
      <c r="AS267" s="2"/>
      <c r="AT267" s="294">
        <v>239</v>
      </c>
      <c r="AU267" s="290"/>
      <c r="AV267" s="289" t="str">
        <f t="shared" si="61"/>
        <v/>
      </c>
      <c r="AW267" s="288" t="str" cm="1">
        <f t="array" ref="AW267">IF(BD267="","",IFERROR(_xlfn.TEXTJOIN(" • ",TRUE,_xlfn.UNIQUE(_xlfn._xlws.FILTER("⚠ "&amp;BK29:BK489,(BI29:BI489&lt;&gt;"")*ISNUMBER(SEARCH(" "&amp;BI29:BI489&amp;" "," "&amp;BD267&amp;" "))))),""))</f>
        <v/>
      </c>
      <c r="AX267" s="287" t="str">
        <f t="shared" si="68"/>
        <v/>
      </c>
      <c r="AY267" s="287" t="str">
        <f t="shared" si="69"/>
        <v/>
      </c>
      <c r="AZ267" s="287" t="str">
        <f t="shared" si="70"/>
        <v/>
      </c>
      <c r="BA267" s="287" t="str">
        <f t="shared" si="62"/>
        <v/>
      </c>
      <c r="BB267" s="287" t="str">
        <f t="shared" si="63"/>
        <v/>
      </c>
      <c r="BC267" s="287" t="str">
        <f t="shared" si="71"/>
        <v/>
      </c>
      <c r="BD267" s="287" t="str">
        <f t="shared" si="64"/>
        <v/>
      </c>
      <c r="BE267" s="287" t="str">
        <f t="shared" si="72"/>
        <v/>
      </c>
      <c r="BF267" s="287" t="str">
        <f t="shared" si="65"/>
        <v/>
      </c>
      <c r="BG267" s="287" t="str">
        <f t="shared" si="66"/>
        <v/>
      </c>
      <c r="BH267" s="293"/>
      <c r="BI267" s="285" t="str">
        <f t="shared" si="67"/>
        <v/>
      </c>
      <c r="BJ267" s="284" t="s">
        <v>291</v>
      </c>
      <c r="BK267" s="292"/>
      <c r="BT267" s="35"/>
      <c r="BU267" s="35"/>
      <c r="BV267" s="35"/>
      <c r="BW267" s="35"/>
      <c r="BX267" s="35"/>
      <c r="BY267" s="3">
        <v>1</v>
      </c>
    </row>
    <row r="268" spans="10:77" ht="21" customHeight="1">
      <c r="J268" s="910"/>
      <c r="K268" s="55"/>
      <c r="L268" s="49" t="str" cm="1">
        <f t="array" ref="L268">IF(ROW()=ROW(L257),K260,INDEX(M257:M270,ROW()-ROW(L257)))</f>
        <v/>
      </c>
      <c r="M268" s="89" t="str">
        <f>IF(OR(L268="",K259="",K259&lt;=0,N268=""),"",TRIM(MID(L268,LEN(N268)+1+IF(MID(L268,LEN(N268)+1,1)=" ",1,0),99999)))</f>
        <v/>
      </c>
      <c r="N268" s="49" t="str">
        <f>IF(OR(O268="",O268=0,O268="0"),"",IF(LEN(O268)&lt;=K259,O268,IF(LEN(SUBSTITUTE(P268," ",""))=K259+1,LEFT(O268,K259),LEFT(O268,FIND("§",SUBSTITUTE(P268," ","§",LEN(P268)-LEN(SUBSTITUTE(P268," ",""))))-1))))</f>
        <v/>
      </c>
      <c r="O268" s="49" t="str">
        <f t="shared" si="73"/>
        <v/>
      </c>
      <c r="P268" s="49" t="str">
        <f>IF(OR(O268="",O268=0,O268="0"),"",LEFT(O268,K259+1))</f>
        <v/>
      </c>
      <c r="Q268" s="49"/>
      <c r="R268" s="107"/>
      <c r="S268" s="90" t="str">
        <f>IF(LEN(TRIM(T268))&gt;0,MAX(S46:S267)+1,"")</f>
        <v/>
      </c>
      <c r="T268" s="234"/>
      <c r="U268" s="107"/>
      <c r="V268" s="107"/>
      <c r="X268" s="224"/>
      <c r="Y268" s="281"/>
      <c r="Z268" s="282"/>
      <c r="AA268" s="281"/>
      <c r="AB268" s="280"/>
      <c r="AC268" s="279"/>
      <c r="AD268" s="278"/>
      <c r="AE268" s="277"/>
      <c r="AF268" s="276"/>
      <c r="AG268" s="275"/>
      <c r="AH268" s="274"/>
      <c r="AI268" s="273"/>
      <c r="AJ268" s="272"/>
      <c r="AK268" s="271"/>
      <c r="AL268" s="270"/>
      <c r="AM268" s="269"/>
      <c r="AN268" s="268"/>
      <c r="AO268" s="267"/>
      <c r="AP268" s="266"/>
      <c r="AQ268" s="265"/>
      <c r="AS268" s="2"/>
      <c r="AT268" s="294">
        <v>240</v>
      </c>
      <c r="AU268" s="290"/>
      <c r="AV268" s="289" t="str">
        <f t="shared" si="61"/>
        <v/>
      </c>
      <c r="AW268" s="288" t="str" cm="1">
        <f t="array" ref="AW268">IF(BD268="","",IFERROR(_xlfn.TEXTJOIN(" • ",TRUE,_xlfn.UNIQUE(_xlfn._xlws.FILTER("⚠ "&amp;BK29:BK489,(BI29:BI489&lt;&gt;"")*ISNUMBER(SEARCH(" "&amp;BI29:BI489&amp;" "," "&amp;BD268&amp;" "))))),""))</f>
        <v/>
      </c>
      <c r="AX268" s="287" t="str">
        <f t="shared" si="68"/>
        <v/>
      </c>
      <c r="AY268" s="287" t="str">
        <f t="shared" si="69"/>
        <v/>
      </c>
      <c r="AZ268" s="287" t="str">
        <f t="shared" si="70"/>
        <v/>
      </c>
      <c r="BA268" s="287" t="str">
        <f t="shared" si="62"/>
        <v/>
      </c>
      <c r="BB268" s="287" t="str">
        <f t="shared" si="63"/>
        <v/>
      </c>
      <c r="BC268" s="287" t="str">
        <f t="shared" si="71"/>
        <v/>
      </c>
      <c r="BD268" s="287" t="str">
        <f t="shared" si="64"/>
        <v/>
      </c>
      <c r="BE268" s="287" t="str">
        <f t="shared" si="72"/>
        <v/>
      </c>
      <c r="BF268" s="287" t="str">
        <f t="shared" si="65"/>
        <v/>
      </c>
      <c r="BG268" s="287" t="str">
        <f t="shared" si="66"/>
        <v/>
      </c>
      <c r="BH268" s="293"/>
      <c r="BI268" s="285" t="str">
        <f t="shared" si="67"/>
        <v/>
      </c>
      <c r="BJ268" s="284" t="s">
        <v>291</v>
      </c>
      <c r="BK268" s="292"/>
      <c r="BT268" s="35"/>
      <c r="BU268" s="35"/>
      <c r="BV268" s="35"/>
      <c r="BW268" s="35"/>
      <c r="BX268" s="35"/>
      <c r="BY268" s="3">
        <v>1</v>
      </c>
    </row>
    <row r="269" spans="10:77" ht="21" customHeight="1">
      <c r="J269" s="910"/>
      <c r="K269" s="55"/>
      <c r="L269" s="49" t="str" cm="1">
        <f t="array" ref="L269">IF(ROW()=ROW(L257),K260,INDEX(M257:M270,ROW()-ROW(L257)))</f>
        <v/>
      </c>
      <c r="M269" s="89" t="str">
        <f>IF(OR(L269="",K259="",K259&lt;=0,N269=""),"",TRIM(MID(L269,LEN(N269)+1+IF(MID(L269,LEN(N269)+1,1)=" ",1,0),99999)))</f>
        <v/>
      </c>
      <c r="N269" s="49" t="str">
        <f>IF(OR(O269="",O269=0,O269="0"),"",IF(LEN(O269)&lt;=K259,O269,IF(LEN(SUBSTITUTE(P269," ",""))=K259+1,LEFT(O269,K259),LEFT(O269,FIND("§",SUBSTITUTE(P269," ","§",LEN(P269)-LEN(SUBSTITUTE(P269," ",""))))-1))))</f>
        <v/>
      </c>
      <c r="O269" s="49" t="str">
        <f t="shared" si="73"/>
        <v/>
      </c>
      <c r="P269" s="49" t="str">
        <f>IF(OR(O269="",O269=0,O269="0"),"",LEFT(O269,K259+1))</f>
        <v/>
      </c>
      <c r="Q269" s="49"/>
      <c r="R269" s="107"/>
      <c r="S269" s="90" t="str">
        <f>IF(LEN(TRIM(T269))&gt;0,MAX(S46:S268)+1,"")</f>
        <v/>
      </c>
      <c r="T269" s="234"/>
      <c r="U269" s="107"/>
      <c r="V269" s="107"/>
      <c r="X269" s="224"/>
      <c r="Y269" s="281"/>
      <c r="Z269" s="282"/>
      <c r="AA269" s="281"/>
      <c r="AB269" s="280"/>
      <c r="AC269" s="279"/>
      <c r="AD269" s="278"/>
      <c r="AE269" s="277"/>
      <c r="AF269" s="276"/>
      <c r="AG269" s="275"/>
      <c r="AH269" s="274"/>
      <c r="AI269" s="273"/>
      <c r="AJ269" s="272"/>
      <c r="AK269" s="271"/>
      <c r="AL269" s="270"/>
      <c r="AM269" s="269"/>
      <c r="AN269" s="268"/>
      <c r="AO269" s="267"/>
      <c r="AP269" s="266"/>
      <c r="AQ269" s="265"/>
      <c r="AS269" s="2"/>
      <c r="AT269" s="294">
        <v>241</v>
      </c>
      <c r="AU269" s="290"/>
      <c r="AV269" s="289" t="str">
        <f t="shared" si="61"/>
        <v/>
      </c>
      <c r="AW269" s="288" t="str" cm="1">
        <f t="array" ref="AW269">IF(BD269="","",IFERROR(_xlfn.TEXTJOIN(" • ",TRUE,_xlfn.UNIQUE(_xlfn._xlws.FILTER("⚠ "&amp;BK29:BK489,(BI29:BI489&lt;&gt;"")*ISNUMBER(SEARCH(" "&amp;BI29:BI489&amp;" "," "&amp;BD269&amp;" "))))),""))</f>
        <v/>
      </c>
      <c r="AX269" s="287" t="str">
        <f t="shared" si="68"/>
        <v/>
      </c>
      <c r="AY269" s="287" t="str">
        <f t="shared" si="69"/>
        <v/>
      </c>
      <c r="AZ269" s="287" t="str">
        <f t="shared" si="70"/>
        <v/>
      </c>
      <c r="BA269" s="287" t="str">
        <f t="shared" si="62"/>
        <v/>
      </c>
      <c r="BB269" s="287" t="str">
        <f t="shared" si="63"/>
        <v/>
      </c>
      <c r="BC269" s="287" t="str">
        <f t="shared" si="71"/>
        <v/>
      </c>
      <c r="BD269" s="287" t="str">
        <f t="shared" si="64"/>
        <v/>
      </c>
      <c r="BE269" s="287" t="str">
        <f t="shared" si="72"/>
        <v/>
      </c>
      <c r="BF269" s="287" t="str">
        <f t="shared" si="65"/>
        <v/>
      </c>
      <c r="BG269" s="287" t="str">
        <f t="shared" si="66"/>
        <v/>
      </c>
      <c r="BH269" s="293"/>
      <c r="BI269" s="285" t="str">
        <f t="shared" si="67"/>
        <v/>
      </c>
      <c r="BJ269" s="284" t="s">
        <v>291</v>
      </c>
      <c r="BK269" s="292"/>
      <c r="BT269" s="35"/>
      <c r="BU269" s="35"/>
      <c r="BV269" s="35"/>
      <c r="BW269" s="35"/>
      <c r="BX269" s="35"/>
      <c r="BY269" s="3">
        <v>1</v>
      </c>
    </row>
    <row r="270" spans="10:77" ht="21" customHeight="1">
      <c r="J270" s="910"/>
      <c r="K270" s="55"/>
      <c r="L270" s="49" t="str" cm="1">
        <f t="array" ref="L270">IF(ROW()=ROW(L257),K260,INDEX(M257:M270,ROW()-ROW(L257)))</f>
        <v/>
      </c>
      <c r="M270" s="89" t="str">
        <f>IF(OR(L270="",K259="",K259&lt;=0,N270=""),"",TRIM(MID(L270,LEN(N270)+1+IF(MID(L270,LEN(N270)+1,1)=" ",1,0),99999)))</f>
        <v/>
      </c>
      <c r="N270" s="49" t="str">
        <f>IF(OR(O270="",O270=0,O270="0"),"",IF(LEN(O270)&lt;=K259,O270,IF(LEN(SUBSTITUTE(P270," ",""))=K259+1,LEFT(O270,K259),LEFT(O270,FIND("§",SUBSTITUTE(P270," ","§",LEN(P270)-LEN(SUBSTITUTE(P270," ",""))))-1))))</f>
        <v/>
      </c>
      <c r="O270" s="49" t="str">
        <f t="shared" si="73"/>
        <v/>
      </c>
      <c r="P270" s="49" t="str">
        <f>IF(OR(O270="",O270=0,O270="0"),"",LEFT(O270,K259+1))</f>
        <v/>
      </c>
      <c r="Q270" s="49"/>
      <c r="R270" s="107"/>
      <c r="S270" s="90" t="str">
        <f>IF(LEN(TRIM(T270))&gt;0,MAX(S46:S269)+1,"")</f>
        <v/>
      </c>
      <c r="T270" s="234"/>
      <c r="U270" s="107"/>
      <c r="V270" s="107"/>
      <c r="X270" s="224"/>
      <c r="Y270" s="281"/>
      <c r="Z270" s="282"/>
      <c r="AA270" s="281"/>
      <c r="AB270" s="280"/>
      <c r="AC270" s="279"/>
      <c r="AD270" s="278"/>
      <c r="AE270" s="277"/>
      <c r="AF270" s="276"/>
      <c r="AG270" s="275"/>
      <c r="AH270" s="274"/>
      <c r="AI270" s="273"/>
      <c r="AJ270" s="272"/>
      <c r="AK270" s="271"/>
      <c r="AL270" s="270"/>
      <c r="AM270" s="269"/>
      <c r="AN270" s="268"/>
      <c r="AO270" s="267"/>
      <c r="AP270" s="266"/>
      <c r="AQ270" s="265"/>
      <c r="AS270" s="2"/>
      <c r="AT270" s="294">
        <v>242</v>
      </c>
      <c r="AU270" s="290"/>
      <c r="AV270" s="289" t="str">
        <f t="shared" si="61"/>
        <v/>
      </c>
      <c r="AW270" s="288" t="str" cm="1">
        <f t="array" ref="AW270">IF(BD270="","",IFERROR(_xlfn.TEXTJOIN(" • ",TRUE,_xlfn.UNIQUE(_xlfn._xlws.FILTER("⚠ "&amp;BK29:BK489,(BI29:BI489&lt;&gt;"")*ISNUMBER(SEARCH(" "&amp;BI29:BI489&amp;" "," "&amp;BD270&amp;" "))))),""))</f>
        <v/>
      </c>
      <c r="AX270" s="287" t="str">
        <f t="shared" si="68"/>
        <v/>
      </c>
      <c r="AY270" s="287" t="str">
        <f t="shared" si="69"/>
        <v/>
      </c>
      <c r="AZ270" s="287" t="str">
        <f t="shared" si="70"/>
        <v/>
      </c>
      <c r="BA270" s="287" t="str">
        <f t="shared" si="62"/>
        <v/>
      </c>
      <c r="BB270" s="287" t="str">
        <f t="shared" si="63"/>
        <v/>
      </c>
      <c r="BC270" s="287" t="str">
        <f t="shared" si="71"/>
        <v/>
      </c>
      <c r="BD270" s="287" t="str">
        <f t="shared" si="64"/>
        <v/>
      </c>
      <c r="BE270" s="287" t="str">
        <f t="shared" si="72"/>
        <v/>
      </c>
      <c r="BF270" s="287" t="str">
        <f t="shared" si="65"/>
        <v/>
      </c>
      <c r="BG270" s="287" t="str">
        <f t="shared" si="66"/>
        <v/>
      </c>
      <c r="BH270" s="293"/>
      <c r="BI270" s="285" t="str">
        <f t="shared" si="67"/>
        <v/>
      </c>
      <c r="BJ270" s="284" t="s">
        <v>291</v>
      </c>
      <c r="BK270" s="292"/>
      <c r="BT270" s="35"/>
      <c r="BU270" s="35"/>
      <c r="BV270" s="35"/>
      <c r="BW270" s="35"/>
      <c r="BX270" s="35"/>
      <c r="BY270" s="3">
        <v>1</v>
      </c>
    </row>
    <row r="271" spans="10:77" ht="21" customHeight="1">
      <c r="J271" s="910"/>
      <c r="K271" s="88" t="str">
        <f>IF(TRIM(SUBSTITUTE(R63,CHAR(160),""))="","",R63)</f>
        <v/>
      </c>
      <c r="L271" s="49" t="str" cm="1">
        <f t="array" ref="L271">IF(ROW()=ROW(L271),K274,INDEX(M271:M284,ROW()-ROW(L271)))</f>
        <v/>
      </c>
      <c r="M271" s="89" t="str">
        <f>IF(OR(L271="",K273="",K273&lt;=0,N271=""),"",TRIM(MID(L271,LEN(N271)+1+IF(MID(L271,LEN(N271)+1,1)=" ",1,0),99999)))</f>
        <v/>
      </c>
      <c r="N271" s="49" t="str">
        <f>IF(OR(O271="",O271=0,O271="0"),"",IF(LEN(O271)&lt;=K273,O271,IF(LEN(SUBSTITUTE(P271," ",""))=K273+1,LEFT(O271,K273),LEFT(O271,FIND("§",SUBSTITUTE(P271," ","§",LEN(P271)-LEN(SUBSTITUTE(P271," ",""))))-1))))</f>
        <v/>
      </c>
      <c r="O271" s="49" t="str">
        <f t="shared" si="73"/>
        <v/>
      </c>
      <c r="P271" s="49" t="str">
        <f>IF(OR(O271="",O271=0,O271="0"),"",LEFT(O271,K273+1))</f>
        <v/>
      </c>
      <c r="Q271" s="49"/>
      <c r="R271" s="107"/>
      <c r="S271" s="90" t="str">
        <f>IF(LEN(TRIM(T271))&gt;0,MAX(S46:S270)+1,"")</f>
        <v/>
      </c>
      <c r="T271" s="234"/>
      <c r="U271" s="107"/>
      <c r="V271" s="107"/>
      <c r="X271" s="224"/>
      <c r="Y271" s="281"/>
      <c r="Z271" s="282"/>
      <c r="AA271" s="281"/>
      <c r="AB271" s="280"/>
      <c r="AC271" s="279"/>
      <c r="AD271" s="278"/>
      <c r="AE271" s="277"/>
      <c r="AF271" s="276"/>
      <c r="AG271" s="275"/>
      <c r="AH271" s="274"/>
      <c r="AI271" s="273"/>
      <c r="AJ271" s="272"/>
      <c r="AK271" s="271"/>
      <c r="AL271" s="270"/>
      <c r="AM271" s="269"/>
      <c r="AN271" s="268"/>
      <c r="AO271" s="267"/>
      <c r="AP271" s="266"/>
      <c r="AQ271" s="265"/>
      <c r="AS271" s="2"/>
      <c r="AT271" s="294">
        <v>243</v>
      </c>
      <c r="AU271" s="290"/>
      <c r="AV271" s="289" t="str">
        <f t="shared" si="61"/>
        <v/>
      </c>
      <c r="AW271" s="288" t="str" cm="1">
        <f t="array" ref="AW271">IF(BD271="","",IFERROR(_xlfn.TEXTJOIN(" • ",TRUE,_xlfn.UNIQUE(_xlfn._xlws.FILTER("⚠ "&amp;BK29:BK489,(BI29:BI489&lt;&gt;"")*ISNUMBER(SEARCH(" "&amp;BI29:BI489&amp;" "," "&amp;BD271&amp;" "))))),""))</f>
        <v/>
      </c>
      <c r="AX271" s="287" t="str">
        <f t="shared" si="68"/>
        <v/>
      </c>
      <c r="AY271" s="287" t="str">
        <f t="shared" si="69"/>
        <v/>
      </c>
      <c r="AZ271" s="287" t="str">
        <f t="shared" si="70"/>
        <v/>
      </c>
      <c r="BA271" s="287" t="str">
        <f t="shared" si="62"/>
        <v/>
      </c>
      <c r="BB271" s="287" t="str">
        <f t="shared" si="63"/>
        <v/>
      </c>
      <c r="BC271" s="287" t="str">
        <f t="shared" si="71"/>
        <v/>
      </c>
      <c r="BD271" s="287" t="str">
        <f t="shared" si="64"/>
        <v/>
      </c>
      <c r="BE271" s="287" t="str">
        <f t="shared" si="72"/>
        <v/>
      </c>
      <c r="BF271" s="287" t="str">
        <f t="shared" si="65"/>
        <v/>
      </c>
      <c r="BG271" s="287" t="str">
        <f t="shared" si="66"/>
        <v/>
      </c>
      <c r="BH271" s="293"/>
      <c r="BI271" s="285" t="str">
        <f t="shared" si="67"/>
        <v/>
      </c>
      <c r="BJ271" s="284" t="s">
        <v>291</v>
      </c>
      <c r="BK271" s="292"/>
      <c r="BT271" s="35"/>
      <c r="BU271" s="35"/>
      <c r="BV271" s="35"/>
      <c r="BW271" s="35"/>
      <c r="BX271" s="35"/>
      <c r="BY271" s="3">
        <v>1</v>
      </c>
    </row>
    <row r="272" spans="10:77" ht="21" customHeight="1">
      <c r="J272" s="910"/>
      <c r="K272" s="55" t="str">
        <f>TRIM(SUBSTITUTE(SUBSTITUTE(SUBSTITUTE(SUBSTITUTE(SUBSTITUTE(SUBSTITUTE(SUBSTITUTE(SUBSTITUTE(SUBSTITUTE(CLEAN(IF(OR(LEFT(K271,1)="-",LEFT(K271,1)="="),MID(K271,2,99999),K271)),"—","-"),"–","-"),CHAR(160)," "),CHAR(9)," "),CHAR(13)," "),CHAR(10)," ")," "," ")," "," ")," "," "))</f>
        <v/>
      </c>
      <c r="L272" s="49" t="str" cm="1">
        <f t="array" ref="L272">IF(ROW()=ROW(L271),K274,INDEX(M271:M284,ROW()-ROW(L271)))</f>
        <v/>
      </c>
      <c r="M272" s="89" t="str">
        <f>IF(OR(L272="",K273="",K273&lt;=0,N272=""),"",TRIM(MID(L272,LEN(N272)+1+IF(MID(L272,LEN(N272)+1,1)=" ",1,0),99999)))</f>
        <v/>
      </c>
      <c r="N272" s="49" t="str">
        <f>IF(OR(O272="",O272=0,O272="0"),"",IF(LEN(O272)&lt;=K273,O272,IF(LEN(SUBSTITUTE(P272," ",""))=K273+1,LEFT(O272,K273),LEFT(O272,FIND("§",SUBSTITUTE(P272," ","§",LEN(P272)-LEN(SUBSTITUTE(P272," ",""))))-1))))</f>
        <v/>
      </c>
      <c r="O272" s="49" t="str">
        <f t="shared" si="73"/>
        <v/>
      </c>
      <c r="P272" s="49" t="str">
        <f>IF(OR(O272="",O272=0,O272="0"),"",LEFT(O272,K273+1))</f>
        <v/>
      </c>
      <c r="Q272" s="49"/>
      <c r="R272" s="107"/>
      <c r="S272" s="90" t="str">
        <f>IF(LEN(TRIM(T272))&gt;0,MAX(S46:S271)+1,"")</f>
        <v/>
      </c>
      <c r="T272" s="234"/>
      <c r="U272" s="107"/>
      <c r="V272" s="107"/>
      <c r="X272" s="224"/>
      <c r="Y272" s="281"/>
      <c r="Z272" s="282"/>
      <c r="AA272" s="281"/>
      <c r="AB272" s="280"/>
      <c r="AC272" s="279"/>
      <c r="AD272" s="278"/>
      <c r="AE272" s="277"/>
      <c r="AF272" s="276"/>
      <c r="AG272" s="275"/>
      <c r="AH272" s="274"/>
      <c r="AI272" s="273"/>
      <c r="AJ272" s="272"/>
      <c r="AK272" s="271"/>
      <c r="AL272" s="270"/>
      <c r="AM272" s="269"/>
      <c r="AN272" s="268"/>
      <c r="AO272" s="267"/>
      <c r="AP272" s="266"/>
      <c r="AQ272" s="265"/>
      <c r="AS272" s="2"/>
      <c r="AT272" s="294">
        <v>244</v>
      </c>
      <c r="AU272" s="290"/>
      <c r="AV272" s="289" t="str">
        <f t="shared" si="61"/>
        <v/>
      </c>
      <c r="AW272" s="288" t="str" cm="1">
        <f t="array" ref="AW272">IF(BD272="","",IFERROR(_xlfn.TEXTJOIN(" • ",TRUE,_xlfn.UNIQUE(_xlfn._xlws.FILTER("⚠ "&amp;BK29:BK489,(BI29:BI489&lt;&gt;"")*ISNUMBER(SEARCH(" "&amp;BI29:BI489&amp;" "," "&amp;BD272&amp;" "))))),""))</f>
        <v/>
      </c>
      <c r="AX272" s="287" t="str">
        <f t="shared" si="68"/>
        <v/>
      </c>
      <c r="AY272" s="287" t="str">
        <f t="shared" si="69"/>
        <v/>
      </c>
      <c r="AZ272" s="287" t="str">
        <f t="shared" si="70"/>
        <v/>
      </c>
      <c r="BA272" s="287" t="str">
        <f t="shared" si="62"/>
        <v/>
      </c>
      <c r="BB272" s="287" t="str">
        <f t="shared" si="63"/>
        <v/>
      </c>
      <c r="BC272" s="287" t="str">
        <f t="shared" si="71"/>
        <v/>
      </c>
      <c r="BD272" s="287" t="str">
        <f t="shared" si="64"/>
        <v/>
      </c>
      <c r="BE272" s="287" t="str">
        <f t="shared" si="72"/>
        <v/>
      </c>
      <c r="BF272" s="287" t="str">
        <f t="shared" si="65"/>
        <v/>
      </c>
      <c r="BG272" s="287" t="str">
        <f t="shared" si="66"/>
        <v/>
      </c>
      <c r="BH272" s="293"/>
      <c r="BI272" s="285" t="str">
        <f t="shared" si="67"/>
        <v/>
      </c>
      <c r="BJ272" s="284" t="s">
        <v>291</v>
      </c>
      <c r="BK272" s="292"/>
      <c r="BT272" s="35"/>
      <c r="BU272" s="35"/>
      <c r="BV272" s="35"/>
      <c r="BW272" s="35"/>
      <c r="BX272" s="35"/>
      <c r="BY272" s="3">
        <v>1</v>
      </c>
    </row>
    <row r="273" spans="10:77" ht="21" customHeight="1">
      <c r="J273" s="910"/>
      <c r="K273" s="92">
        <f>K44</f>
        <v>120</v>
      </c>
      <c r="L273" s="49" t="str" cm="1">
        <f t="array" ref="L273">IF(ROW()=ROW(L271),K274,INDEX(M271:M284,ROW()-ROW(L271)))</f>
        <v/>
      </c>
      <c r="M273" s="89" t="str">
        <f>IF(OR(L273="",K273="",K273&lt;=0,N273=""),"",TRIM(MID(L273,LEN(N273)+1+IF(MID(L273,LEN(N273)+1,1)=" ",1,0),99999)))</f>
        <v/>
      </c>
      <c r="N273" s="49" t="str">
        <f>IF(OR(O273="",O273=0,O273="0"),"",IF(LEN(O273)&lt;=K273,O273,IF(LEN(SUBSTITUTE(P273," ",""))=K273+1,LEFT(O273,K273),LEFT(O273,FIND("§",SUBSTITUTE(P273," ","§",LEN(P273)-LEN(SUBSTITUTE(P273," ",""))))-1))))</f>
        <v/>
      </c>
      <c r="O273" s="49" t="str">
        <f t="shared" si="73"/>
        <v/>
      </c>
      <c r="P273" s="49" t="str">
        <f>IF(OR(O273="",O273=0,O273="0"),"",LEFT(O273,K273+1))</f>
        <v/>
      </c>
      <c r="Q273" s="49"/>
      <c r="R273" s="107"/>
      <c r="S273" s="90" t="str">
        <f>IF(LEN(TRIM(T273))&gt;0,MAX(S46:S272)+1,"")</f>
        <v/>
      </c>
      <c r="T273" s="234"/>
      <c r="U273" s="107"/>
      <c r="V273" s="107"/>
      <c r="X273" s="224"/>
      <c r="Y273" s="281"/>
      <c r="Z273" s="282"/>
      <c r="AA273" s="281"/>
      <c r="AB273" s="280"/>
      <c r="AC273" s="279"/>
      <c r="AD273" s="278"/>
      <c r="AE273" s="277"/>
      <c r="AF273" s="276"/>
      <c r="AG273" s="275"/>
      <c r="AH273" s="274"/>
      <c r="AI273" s="273"/>
      <c r="AJ273" s="272"/>
      <c r="AK273" s="271"/>
      <c r="AL273" s="270"/>
      <c r="AM273" s="269"/>
      <c r="AN273" s="268"/>
      <c r="AO273" s="267"/>
      <c r="AP273" s="266"/>
      <c r="AQ273" s="265"/>
      <c r="AS273" s="2"/>
      <c r="AT273" s="294">
        <v>245</v>
      </c>
      <c r="AU273" s="290"/>
      <c r="AV273" s="289" t="str">
        <f t="shared" si="61"/>
        <v/>
      </c>
      <c r="AW273" s="288" t="str" cm="1">
        <f t="array" ref="AW273">IF(BD273="","",IFERROR(_xlfn.TEXTJOIN(" • ",TRUE,_xlfn.UNIQUE(_xlfn._xlws.FILTER("⚠ "&amp;BK29:BK489,(BI29:BI489&lt;&gt;"")*ISNUMBER(SEARCH(" "&amp;BI29:BI489&amp;" "," "&amp;BD273&amp;" "))))),""))</f>
        <v/>
      </c>
      <c r="AX273" s="287" t="str">
        <f t="shared" si="68"/>
        <v/>
      </c>
      <c r="AY273" s="287" t="str">
        <f t="shared" si="69"/>
        <v/>
      </c>
      <c r="AZ273" s="287" t="str">
        <f t="shared" si="70"/>
        <v/>
      </c>
      <c r="BA273" s="287" t="str">
        <f t="shared" si="62"/>
        <v/>
      </c>
      <c r="BB273" s="287" t="str">
        <f t="shared" si="63"/>
        <v/>
      </c>
      <c r="BC273" s="287" t="str">
        <f t="shared" si="71"/>
        <v/>
      </c>
      <c r="BD273" s="287" t="str">
        <f t="shared" si="64"/>
        <v/>
      </c>
      <c r="BE273" s="287" t="str">
        <f t="shared" si="72"/>
        <v/>
      </c>
      <c r="BF273" s="287" t="str">
        <f t="shared" si="65"/>
        <v/>
      </c>
      <c r="BG273" s="287" t="str">
        <f t="shared" si="66"/>
        <v/>
      </c>
      <c r="BH273" s="293"/>
      <c r="BI273" s="285" t="str">
        <f t="shared" si="67"/>
        <v/>
      </c>
      <c r="BJ273" s="284" t="s">
        <v>291</v>
      </c>
      <c r="BK273" s="292"/>
      <c r="BT273" s="35"/>
      <c r="BU273" s="35"/>
      <c r="BV273" s="35"/>
      <c r="BW273" s="35"/>
      <c r="BX273" s="35"/>
      <c r="BY273" s="3">
        <v>1</v>
      </c>
    </row>
    <row r="274" spans="10:77" ht="21" customHeight="1">
      <c r="J274" s="910"/>
      <c r="K274" s="55" t="str">
        <f>IF(UPPER(TRIM(K45))="X",K278,K272)</f>
        <v/>
      </c>
      <c r="L274" s="49" t="str" cm="1">
        <f t="array" ref="L274">IF(ROW()=ROW(L271),K274,INDEX(M271:M284,ROW()-ROW(L271)))</f>
        <v/>
      </c>
      <c r="M274" s="89" t="str">
        <f>IF(OR(L274="",K273="",K273&lt;=0,N274=""),"",TRIM(MID(L274,LEN(N274)+1+IF(MID(L274,LEN(N274)+1,1)=" ",1,0),99999)))</f>
        <v/>
      </c>
      <c r="N274" s="49" t="str">
        <f>IF(OR(O274="",O274=0,O274="0"),"",IF(LEN(O274)&lt;=K273,O274,IF(LEN(SUBSTITUTE(P274," ",""))=K273+1,LEFT(O274,K273),LEFT(O274,FIND("§",SUBSTITUTE(P274," ","§",LEN(P274)-LEN(SUBSTITUTE(P274," ",""))))-1))))</f>
        <v/>
      </c>
      <c r="O274" s="49" t="str">
        <f t="shared" si="73"/>
        <v/>
      </c>
      <c r="P274" s="49" t="str">
        <f>IF(OR(O274="",O274=0,O274="0"),"",LEFT(O274,K273+1))</f>
        <v/>
      </c>
      <c r="Q274" s="49"/>
      <c r="R274" s="107"/>
      <c r="S274" s="90" t="str">
        <f>IF(LEN(TRIM(T274))&gt;0,MAX(S46:S273)+1,"")</f>
        <v/>
      </c>
      <c r="T274" s="234"/>
      <c r="U274" s="107"/>
      <c r="V274" s="107"/>
      <c r="X274" s="224"/>
      <c r="Y274" s="281"/>
      <c r="Z274" s="282"/>
      <c r="AA274" s="281"/>
      <c r="AB274" s="280"/>
      <c r="AC274" s="279"/>
      <c r="AD274" s="278"/>
      <c r="AE274" s="277"/>
      <c r="AF274" s="276"/>
      <c r="AG274" s="275"/>
      <c r="AH274" s="274"/>
      <c r="AI274" s="273"/>
      <c r="AJ274" s="272"/>
      <c r="AK274" s="271"/>
      <c r="AL274" s="270"/>
      <c r="AM274" s="269"/>
      <c r="AN274" s="268"/>
      <c r="AO274" s="267"/>
      <c r="AP274" s="266"/>
      <c r="AQ274" s="265"/>
      <c r="AS274" s="2"/>
      <c r="AT274" s="294">
        <v>246</v>
      </c>
      <c r="AU274" s="290"/>
      <c r="AV274" s="289" t="str">
        <f t="shared" si="61"/>
        <v/>
      </c>
      <c r="AW274" s="288" t="str" cm="1">
        <f t="array" ref="AW274">IF(BD274="","",IFERROR(_xlfn.TEXTJOIN(" • ",TRUE,_xlfn.UNIQUE(_xlfn._xlws.FILTER("⚠ "&amp;BK29:BK489,(BI29:BI489&lt;&gt;"")*ISNUMBER(SEARCH(" "&amp;BI29:BI489&amp;" "," "&amp;BD274&amp;" "))))),""))</f>
        <v/>
      </c>
      <c r="AX274" s="287" t="str">
        <f t="shared" si="68"/>
        <v/>
      </c>
      <c r="AY274" s="287" t="str">
        <f t="shared" si="69"/>
        <v/>
      </c>
      <c r="AZ274" s="287" t="str">
        <f t="shared" si="70"/>
        <v/>
      </c>
      <c r="BA274" s="287" t="str">
        <f t="shared" si="62"/>
        <v/>
      </c>
      <c r="BB274" s="287" t="str">
        <f t="shared" si="63"/>
        <v/>
      </c>
      <c r="BC274" s="287" t="str">
        <f t="shared" si="71"/>
        <v/>
      </c>
      <c r="BD274" s="287" t="str">
        <f t="shared" si="64"/>
        <v/>
      </c>
      <c r="BE274" s="287" t="str">
        <f t="shared" si="72"/>
        <v/>
      </c>
      <c r="BF274" s="287" t="str">
        <f t="shared" si="65"/>
        <v/>
      </c>
      <c r="BG274" s="287" t="str">
        <f t="shared" si="66"/>
        <v/>
      </c>
      <c r="BH274" s="293"/>
      <c r="BI274" s="285" t="str">
        <f t="shared" si="67"/>
        <v/>
      </c>
      <c r="BJ274" s="284" t="s">
        <v>291</v>
      </c>
      <c r="BK274" s="292"/>
      <c r="BT274" s="35"/>
      <c r="BU274" s="35"/>
      <c r="BV274" s="35"/>
      <c r="BW274" s="35"/>
      <c r="BX274" s="35"/>
      <c r="BY274" s="3">
        <v>1</v>
      </c>
    </row>
    <row r="275" spans="10:77" ht="21" customHeight="1">
      <c r="J275" s="910"/>
      <c r="K275" s="94" t="str">
        <f>TRIM(SUBSTITUTE(SUBSTITUTE(SUBSTITUTE(SUBSTITUTE(SUBSTITUTE(SUBSTITUTE(SUBSTITUTE(SUBSTITUTE(SUBSTITUTE(SUBSTITUTE(K272,","," "),";"," "),":"," "),"!"," "),"?"," "),"…"," "),"»"," "),"«"," "),"/"," "),"."," "))</f>
        <v/>
      </c>
      <c r="L275" s="49" t="str" cm="1">
        <f t="array" ref="L275">IF(ROW()=ROW(L271),K274,INDEX(M271:M284,ROW()-ROW(L271)))</f>
        <v/>
      </c>
      <c r="M275" s="89" t="str">
        <f>IF(OR(L275="",K273="",K273&lt;=0,N275=""),"",TRIM(MID(L275,LEN(N275)+1+IF(MID(L275,LEN(N275)+1,1)=" ",1,0),99999)))</f>
        <v/>
      </c>
      <c r="N275" s="49" t="str">
        <f>IF(OR(O275="",O275=0,O275="0"),"",IF(LEN(O275)&lt;=K273,O275,IF(LEN(SUBSTITUTE(P275," ",""))=K273+1,LEFT(O275,K273),LEFT(O275,FIND("§",SUBSTITUTE(P275," ","§",LEN(P275)-LEN(SUBSTITUTE(P275," ",""))))-1))))</f>
        <v/>
      </c>
      <c r="O275" s="49" t="str">
        <f t="shared" si="73"/>
        <v/>
      </c>
      <c r="P275" s="49" t="str">
        <f>IF(OR(O275="",O275=0,O275="0"),"",LEFT(O275,K273+1))</f>
        <v/>
      </c>
      <c r="Q275" s="49"/>
      <c r="R275" s="107"/>
      <c r="S275" s="90" t="str">
        <f>IF(LEN(TRIM(T275))&gt;0,MAX(S46:S274)+1,"")</f>
        <v/>
      </c>
      <c r="T275" s="234"/>
      <c r="U275" s="107"/>
      <c r="V275" s="107"/>
      <c r="X275" s="224"/>
      <c r="Y275" s="281"/>
      <c r="Z275" s="282"/>
      <c r="AA275" s="281"/>
      <c r="AB275" s="280"/>
      <c r="AC275" s="279"/>
      <c r="AD275" s="278"/>
      <c r="AE275" s="277"/>
      <c r="AF275" s="276"/>
      <c r="AG275" s="275"/>
      <c r="AH275" s="274"/>
      <c r="AI275" s="273"/>
      <c r="AJ275" s="272"/>
      <c r="AK275" s="271"/>
      <c r="AL275" s="270"/>
      <c r="AM275" s="269"/>
      <c r="AN275" s="268"/>
      <c r="AO275" s="267"/>
      <c r="AP275" s="266"/>
      <c r="AQ275" s="265"/>
      <c r="AS275" s="2"/>
      <c r="AT275" s="294">
        <v>247</v>
      </c>
      <c r="AU275" s="290"/>
      <c r="AV275" s="289" t="str">
        <f t="shared" si="61"/>
        <v/>
      </c>
      <c r="AW275" s="288" t="str" cm="1">
        <f t="array" ref="AW275">IF(BD275="","",IFERROR(_xlfn.TEXTJOIN(" • ",TRUE,_xlfn.UNIQUE(_xlfn._xlws.FILTER("⚠ "&amp;BK29:BK489,(BI29:BI489&lt;&gt;"")*ISNUMBER(SEARCH(" "&amp;BI29:BI489&amp;" "," "&amp;BD275&amp;" "))))),""))</f>
        <v/>
      </c>
      <c r="AX275" s="287" t="str">
        <f t="shared" si="68"/>
        <v/>
      </c>
      <c r="AY275" s="287" t="str">
        <f t="shared" si="69"/>
        <v/>
      </c>
      <c r="AZ275" s="287" t="str">
        <f t="shared" si="70"/>
        <v/>
      </c>
      <c r="BA275" s="287" t="str">
        <f t="shared" si="62"/>
        <v/>
      </c>
      <c r="BB275" s="287" t="str">
        <f t="shared" si="63"/>
        <v/>
      </c>
      <c r="BC275" s="287" t="str">
        <f t="shared" si="71"/>
        <v/>
      </c>
      <c r="BD275" s="287" t="str">
        <f t="shared" si="64"/>
        <v/>
      </c>
      <c r="BE275" s="287" t="str">
        <f t="shared" si="72"/>
        <v/>
      </c>
      <c r="BF275" s="287" t="str">
        <f t="shared" si="65"/>
        <v/>
      </c>
      <c r="BG275" s="287" t="str">
        <f t="shared" si="66"/>
        <v/>
      </c>
      <c r="BH275" s="293"/>
      <c r="BI275" s="285" t="str">
        <f t="shared" si="67"/>
        <v/>
      </c>
      <c r="BJ275" s="284" t="s">
        <v>291</v>
      </c>
      <c r="BK275" s="292"/>
      <c r="BT275" s="35"/>
      <c r="BU275" s="35"/>
      <c r="BV275" s="35"/>
      <c r="BW275" s="35"/>
      <c r="BX275" s="35"/>
      <c r="BY275" s="3">
        <v>1</v>
      </c>
    </row>
    <row r="276" spans="10:77" ht="21" customHeight="1">
      <c r="J276" s="910"/>
      <c r="K276" s="49" t="str">
        <f>TRIM(SUBSTITUTE(SUBSTITUTE(SUBSTITUTE(SUBSTITUTE(SUBSTITUTE(SUBSTITUTE(SUBSTITUTE(SUBSTITUTE(K275,"("," "),")"," "),CHAR(34)," "),"-"," "),"_"," "),"&lt;"," "),"&gt;"," "),"="," "))</f>
        <v/>
      </c>
      <c r="L276" s="49" t="str" cm="1">
        <f t="array" ref="L276">IF(ROW()=ROW(L271),K274,INDEX(M271:M284,ROW()-ROW(L271)))</f>
        <v/>
      </c>
      <c r="M276" s="89" t="str">
        <f>IF(OR(L276="",K273="",K273&lt;=0,N276=""),"",TRIM(MID(L276,LEN(N276)+1+IF(MID(L276,LEN(N276)+1,1)=" ",1,0),99999)))</f>
        <v/>
      </c>
      <c r="N276" s="49" t="str">
        <f>IF(OR(O276="",O276=0,O276="0"),"",IF(LEN(O276)&lt;=K273,O276,IF(LEN(SUBSTITUTE(P276," ",""))=K273+1,LEFT(O276,K273),LEFT(O276,FIND("§",SUBSTITUTE(P276," ","§",LEN(P276)-LEN(SUBSTITUTE(P276," ",""))))-1))))</f>
        <v/>
      </c>
      <c r="O276" s="49" t="str">
        <f t="shared" si="73"/>
        <v/>
      </c>
      <c r="P276" s="49" t="str">
        <f>IF(OR(O276="",O276=0,O276="0"),"",LEFT(O276,K273+1))</f>
        <v/>
      </c>
      <c r="Q276" s="49"/>
      <c r="R276" s="107"/>
      <c r="S276" s="90" t="str">
        <f>IF(LEN(TRIM(T276))&gt;0,MAX(S46:S275)+1,"")</f>
        <v/>
      </c>
      <c r="T276" s="234"/>
      <c r="U276" s="107"/>
      <c r="V276" s="107"/>
      <c r="X276" s="224"/>
      <c r="Y276" s="281"/>
      <c r="Z276" s="282"/>
      <c r="AA276" s="281"/>
      <c r="AB276" s="280"/>
      <c r="AC276" s="279"/>
      <c r="AD276" s="278"/>
      <c r="AE276" s="277"/>
      <c r="AF276" s="276"/>
      <c r="AG276" s="275"/>
      <c r="AH276" s="274"/>
      <c r="AI276" s="273"/>
      <c r="AJ276" s="272"/>
      <c r="AK276" s="271"/>
      <c r="AL276" s="270"/>
      <c r="AM276" s="269"/>
      <c r="AN276" s="268"/>
      <c r="AO276" s="267"/>
      <c r="AP276" s="266"/>
      <c r="AQ276" s="265"/>
      <c r="AS276" s="2"/>
      <c r="AT276" s="294">
        <v>248</v>
      </c>
      <c r="AU276" s="290"/>
      <c r="AV276" s="289" t="str">
        <f t="shared" si="61"/>
        <v/>
      </c>
      <c r="AW276" s="288" t="str" cm="1">
        <f t="array" ref="AW276">IF(BD276="","",IFERROR(_xlfn.TEXTJOIN(" • ",TRUE,_xlfn.UNIQUE(_xlfn._xlws.FILTER("⚠ "&amp;BK29:BK489,(BI29:BI489&lt;&gt;"")*ISNUMBER(SEARCH(" "&amp;BI29:BI489&amp;" "," "&amp;BD276&amp;" "))))),""))</f>
        <v/>
      </c>
      <c r="AX276" s="287" t="str">
        <f t="shared" si="68"/>
        <v/>
      </c>
      <c r="AY276" s="287" t="str">
        <f t="shared" si="69"/>
        <v/>
      </c>
      <c r="AZ276" s="287" t="str">
        <f t="shared" si="70"/>
        <v/>
      </c>
      <c r="BA276" s="287" t="str">
        <f t="shared" si="62"/>
        <v/>
      </c>
      <c r="BB276" s="287" t="str">
        <f t="shared" si="63"/>
        <v/>
      </c>
      <c r="BC276" s="287" t="str">
        <f t="shared" si="71"/>
        <v/>
      </c>
      <c r="BD276" s="287" t="str">
        <f t="shared" si="64"/>
        <v/>
      </c>
      <c r="BE276" s="287" t="str">
        <f t="shared" si="72"/>
        <v/>
      </c>
      <c r="BF276" s="287" t="str">
        <f t="shared" si="65"/>
        <v/>
      </c>
      <c r="BG276" s="287" t="str">
        <f t="shared" si="66"/>
        <v/>
      </c>
      <c r="BH276" s="293"/>
      <c r="BI276" s="285" t="str">
        <f t="shared" si="67"/>
        <v/>
      </c>
      <c r="BJ276" s="284" t="s">
        <v>291</v>
      </c>
      <c r="BK276" s="292"/>
      <c r="BT276" s="35"/>
      <c r="BU276" s="35"/>
      <c r="BV276" s="35"/>
      <c r="BW276" s="35"/>
      <c r="BX276" s="35"/>
      <c r="BY276" s="3">
        <v>1</v>
      </c>
    </row>
    <row r="277" spans="10:77" ht="21" customHeight="1">
      <c r="J277" s="910"/>
      <c r="K277" s="55" t="str">
        <f>TRIM(SUBSTITUTE(SUBSTITUTE(SUBSTITUTE(SUBSTITUTE(K276,"►"," "),"▼"," "),"▲"," "),"◄"," "))</f>
        <v/>
      </c>
      <c r="L277" s="49" t="str" cm="1">
        <f t="array" ref="L277">IF(ROW()=ROW(L271),K274,INDEX(M271:M284,ROW()-ROW(L271)))</f>
        <v/>
      </c>
      <c r="M277" s="89" t="str">
        <f>IF(OR(L277="",K273="",K273&lt;=0,N277=""),"",TRIM(MID(L277,LEN(N277)+1+IF(MID(L277,LEN(N277)+1,1)=" ",1,0),99999)))</f>
        <v/>
      </c>
      <c r="N277" s="49" t="str">
        <f>IF(OR(O277="",O277=0,O277="0"),"",IF(LEN(O277)&lt;=K273,O277,IF(LEN(SUBSTITUTE(P277," ",""))=K273+1,LEFT(O277,K273),LEFT(O277,FIND("§",SUBSTITUTE(P277," ","§",LEN(P277)-LEN(SUBSTITUTE(P277," ",""))))-1))))</f>
        <v/>
      </c>
      <c r="O277" s="49" t="str">
        <f t="shared" si="73"/>
        <v/>
      </c>
      <c r="P277" s="49" t="str">
        <f>IF(OR(O277="",O277=0,O277="0"),"",LEFT(O277,K273+1))</f>
        <v/>
      </c>
      <c r="Q277" s="49"/>
      <c r="R277" s="107"/>
      <c r="S277" s="90" t="str">
        <f>IF(LEN(TRIM(T277))&gt;0,MAX(S46:S276)+1,"")</f>
        <v/>
      </c>
      <c r="T277" s="234"/>
      <c r="U277" s="107"/>
      <c r="V277" s="107"/>
      <c r="X277" s="224"/>
      <c r="Y277" s="281"/>
      <c r="Z277" s="282"/>
      <c r="AA277" s="281"/>
      <c r="AB277" s="280"/>
      <c r="AC277" s="279"/>
      <c r="AD277" s="278"/>
      <c r="AE277" s="277"/>
      <c r="AF277" s="276"/>
      <c r="AG277" s="275"/>
      <c r="AH277" s="274"/>
      <c r="AI277" s="273"/>
      <c r="AJ277" s="272"/>
      <c r="AK277" s="271"/>
      <c r="AL277" s="270"/>
      <c r="AM277" s="269"/>
      <c r="AN277" s="268"/>
      <c r="AO277" s="267"/>
      <c r="AP277" s="266"/>
      <c r="AQ277" s="265"/>
      <c r="AS277" s="2"/>
      <c r="AT277" s="294">
        <v>249</v>
      </c>
      <c r="AU277" s="290"/>
      <c r="AV277" s="289" t="str">
        <f t="shared" si="61"/>
        <v/>
      </c>
      <c r="AW277" s="288" t="str" cm="1">
        <f t="array" ref="AW277">IF(BD277="","",IFERROR(_xlfn.TEXTJOIN(" • ",TRUE,_xlfn.UNIQUE(_xlfn._xlws.FILTER("⚠ "&amp;BK29:BK489,(BI29:BI489&lt;&gt;"")*ISNUMBER(SEARCH(" "&amp;BI29:BI489&amp;" "," "&amp;BD277&amp;" "))))),""))</f>
        <v/>
      </c>
      <c r="AX277" s="287" t="str">
        <f t="shared" si="68"/>
        <v/>
      </c>
      <c r="AY277" s="287" t="str">
        <f t="shared" si="69"/>
        <v/>
      </c>
      <c r="AZ277" s="287" t="str">
        <f t="shared" si="70"/>
        <v/>
      </c>
      <c r="BA277" s="287" t="str">
        <f t="shared" si="62"/>
        <v/>
      </c>
      <c r="BB277" s="287" t="str">
        <f t="shared" si="63"/>
        <v/>
      </c>
      <c r="BC277" s="287" t="str">
        <f t="shared" si="71"/>
        <v/>
      </c>
      <c r="BD277" s="287" t="str">
        <f t="shared" si="64"/>
        <v/>
      </c>
      <c r="BE277" s="287" t="str">
        <f t="shared" si="72"/>
        <v/>
      </c>
      <c r="BF277" s="287" t="str">
        <f t="shared" si="65"/>
        <v/>
      </c>
      <c r="BG277" s="287" t="str">
        <f t="shared" si="66"/>
        <v/>
      </c>
      <c r="BH277" s="293"/>
      <c r="BI277" s="285" t="str">
        <f t="shared" si="67"/>
        <v/>
      </c>
      <c r="BJ277" s="284" t="s">
        <v>291</v>
      </c>
      <c r="BK277" s="292"/>
      <c r="BT277" s="35"/>
      <c r="BU277" s="35"/>
      <c r="BV277" s="35"/>
      <c r="BW277" s="35"/>
      <c r="BX277" s="35"/>
      <c r="BY277" s="3">
        <v>1</v>
      </c>
    </row>
    <row r="278" spans="10:77" ht="21" customHeight="1">
      <c r="J278" s="910"/>
      <c r="K278" s="55" t="str">
        <f>TRIM(SUBSTITUTE(SUBSTITUTE(K277,"“"," "),"”"," "))</f>
        <v/>
      </c>
      <c r="L278" s="49" t="str" cm="1">
        <f t="array" ref="L278">IF(ROW()=ROW(L271),K274,INDEX(M271:M284,ROW()-ROW(L271)))</f>
        <v/>
      </c>
      <c r="M278" s="89" t="str">
        <f>IF(OR(L278="",K273="",K273&lt;=0,N278=""),"",TRIM(MID(L278,LEN(N278)+1+IF(MID(L278,LEN(N278)+1,1)=" ",1,0),99999)))</f>
        <v/>
      </c>
      <c r="N278" s="49" t="str">
        <f>IF(OR(O278="",O278=0,O278="0"),"",IF(LEN(O278)&lt;=K273,O278,IF(LEN(SUBSTITUTE(P278," ",""))=K273+1,LEFT(O278,K273),LEFT(O278,FIND("§",SUBSTITUTE(P278," ","§",LEN(P278)-LEN(SUBSTITUTE(P278," ",""))))-1))))</f>
        <v/>
      </c>
      <c r="O278" s="49" t="str">
        <f t="shared" si="73"/>
        <v/>
      </c>
      <c r="P278" s="49" t="str">
        <f>IF(OR(O278="",O278=0,O278="0"),"",LEFT(O278,K273+1))</f>
        <v/>
      </c>
      <c r="Q278" s="49"/>
      <c r="R278" s="107"/>
      <c r="S278" s="90" t="str">
        <f>IF(LEN(TRIM(T278))&gt;0,MAX(S46:S277)+1,"")</f>
        <v/>
      </c>
      <c r="T278" s="234"/>
      <c r="U278" s="107"/>
      <c r="V278" s="107"/>
      <c r="X278" s="224"/>
      <c r="Y278" s="281"/>
      <c r="Z278" s="282"/>
      <c r="AA278" s="281"/>
      <c r="AB278" s="280"/>
      <c r="AC278" s="279"/>
      <c r="AD278" s="278"/>
      <c r="AE278" s="277"/>
      <c r="AF278" s="276"/>
      <c r="AG278" s="275"/>
      <c r="AH278" s="274"/>
      <c r="AI278" s="273"/>
      <c r="AJ278" s="272"/>
      <c r="AK278" s="271"/>
      <c r="AL278" s="270"/>
      <c r="AM278" s="269"/>
      <c r="AN278" s="268"/>
      <c r="AO278" s="267"/>
      <c r="AP278" s="266"/>
      <c r="AQ278" s="265"/>
      <c r="AS278" s="2"/>
      <c r="AT278" s="294">
        <v>250</v>
      </c>
      <c r="AU278" s="290"/>
      <c r="AV278" s="289" t="str">
        <f t="shared" si="61"/>
        <v/>
      </c>
      <c r="AW278" s="288" t="str" cm="1">
        <f t="array" ref="AW278">IF(BD278="","",IFERROR(_xlfn.TEXTJOIN(" • ",TRUE,_xlfn.UNIQUE(_xlfn._xlws.FILTER("⚠ "&amp;BK29:BK489,(BI29:BI489&lt;&gt;"")*ISNUMBER(SEARCH(" "&amp;BI29:BI489&amp;" "," "&amp;BD278&amp;" "))))),""))</f>
        <v/>
      </c>
      <c r="AX278" s="287" t="str">
        <f t="shared" si="68"/>
        <v/>
      </c>
      <c r="AY278" s="287" t="str">
        <f t="shared" si="69"/>
        <v/>
      </c>
      <c r="AZ278" s="287" t="str">
        <f t="shared" si="70"/>
        <v/>
      </c>
      <c r="BA278" s="287" t="str">
        <f t="shared" si="62"/>
        <v/>
      </c>
      <c r="BB278" s="287" t="str">
        <f t="shared" si="63"/>
        <v/>
      </c>
      <c r="BC278" s="287" t="str">
        <f t="shared" si="71"/>
        <v/>
      </c>
      <c r="BD278" s="287" t="str">
        <f t="shared" si="64"/>
        <v/>
      </c>
      <c r="BE278" s="287" t="str">
        <f t="shared" si="72"/>
        <v/>
      </c>
      <c r="BF278" s="287" t="str">
        <f t="shared" si="65"/>
        <v/>
      </c>
      <c r="BG278" s="287" t="str">
        <f t="shared" si="66"/>
        <v/>
      </c>
      <c r="BH278" s="293"/>
      <c r="BI278" s="285" t="str">
        <f t="shared" si="67"/>
        <v/>
      </c>
      <c r="BJ278" s="284" t="s">
        <v>291</v>
      </c>
      <c r="BK278" s="292"/>
      <c r="BT278" s="35"/>
      <c r="BU278" s="35"/>
      <c r="BV278" s="35"/>
      <c r="BW278" s="35"/>
      <c r="BX278" s="35"/>
      <c r="BY278" s="3">
        <v>1</v>
      </c>
    </row>
    <row r="279" spans="10:77" ht="21" customHeight="1">
      <c r="J279" s="910"/>
      <c r="K279" s="55"/>
      <c r="L279" s="49" t="str" cm="1">
        <f t="array" ref="L279">IF(ROW()=ROW(L271),K274,INDEX(M271:M284,ROW()-ROW(L271)))</f>
        <v/>
      </c>
      <c r="M279" s="89" t="str">
        <f>IF(OR(L279="",K273="",K273&lt;=0,N279=""),"",TRIM(MID(L279,LEN(N279)+1+IF(MID(L279,LEN(N279)+1,1)=" ",1,0),99999)))</f>
        <v/>
      </c>
      <c r="N279" s="49" t="str">
        <f>IF(OR(O279="",O279=0,O279="0"),"",IF(LEN(O279)&lt;=K273,O279,IF(LEN(SUBSTITUTE(P279," ",""))=K273+1,LEFT(O279,K273),LEFT(O279,FIND("§",SUBSTITUTE(P279," ","§",LEN(P279)-LEN(SUBSTITUTE(P279," ",""))))-1))))</f>
        <v/>
      </c>
      <c r="O279" s="49" t="str">
        <f t="shared" si="73"/>
        <v/>
      </c>
      <c r="P279" s="49" t="str">
        <f>IF(OR(O279="",O279=0,O279="0"),"",LEFT(O279,K273+1))</f>
        <v/>
      </c>
      <c r="Q279" s="49"/>
      <c r="R279" s="107"/>
      <c r="S279" s="90" t="str">
        <f>IF(LEN(TRIM(T279))&gt;0,MAX(S46:S278)+1,"")</f>
        <v/>
      </c>
      <c r="T279" s="234"/>
      <c r="U279" s="107"/>
      <c r="V279" s="107"/>
      <c r="X279" s="224"/>
      <c r="Y279" s="281"/>
      <c r="Z279" s="282"/>
      <c r="AA279" s="281"/>
      <c r="AB279" s="280"/>
      <c r="AC279" s="279"/>
      <c r="AD279" s="278"/>
      <c r="AE279" s="277"/>
      <c r="AF279" s="276"/>
      <c r="AG279" s="275"/>
      <c r="AH279" s="274"/>
      <c r="AI279" s="273"/>
      <c r="AJ279" s="272"/>
      <c r="AK279" s="271"/>
      <c r="AL279" s="270"/>
      <c r="AM279" s="269"/>
      <c r="AN279" s="268"/>
      <c r="AO279" s="267"/>
      <c r="AP279" s="266"/>
      <c r="AQ279" s="265"/>
      <c r="AS279" s="2"/>
      <c r="AT279" s="294">
        <v>251</v>
      </c>
      <c r="AU279" s="290"/>
      <c r="AV279" s="289" t="str">
        <f t="shared" si="61"/>
        <v/>
      </c>
      <c r="AW279" s="288" t="str" cm="1">
        <f t="array" ref="AW279">IF(BD279="","",IFERROR(_xlfn.TEXTJOIN(" • ",TRUE,_xlfn.UNIQUE(_xlfn._xlws.FILTER("⚠ "&amp;BK29:BK489,(BI29:BI489&lt;&gt;"")*ISNUMBER(SEARCH(" "&amp;BI29:BI489&amp;" "," "&amp;BD279&amp;" "))))),""))</f>
        <v/>
      </c>
      <c r="AX279" s="287" t="str">
        <f t="shared" si="68"/>
        <v/>
      </c>
      <c r="AY279" s="287" t="str">
        <f t="shared" si="69"/>
        <v/>
      </c>
      <c r="AZ279" s="287" t="str">
        <f t="shared" si="70"/>
        <v/>
      </c>
      <c r="BA279" s="287" t="str">
        <f t="shared" si="62"/>
        <v/>
      </c>
      <c r="BB279" s="287" t="str">
        <f t="shared" si="63"/>
        <v/>
      </c>
      <c r="BC279" s="287" t="str">
        <f t="shared" si="71"/>
        <v/>
      </c>
      <c r="BD279" s="287" t="str">
        <f t="shared" si="64"/>
        <v/>
      </c>
      <c r="BE279" s="287" t="str">
        <f t="shared" si="72"/>
        <v/>
      </c>
      <c r="BF279" s="287" t="str">
        <f t="shared" si="65"/>
        <v/>
      </c>
      <c r="BG279" s="287" t="str">
        <f t="shared" si="66"/>
        <v/>
      </c>
      <c r="BH279" s="293"/>
      <c r="BI279" s="285" t="str">
        <f t="shared" si="67"/>
        <v/>
      </c>
      <c r="BJ279" s="284" t="s">
        <v>291</v>
      </c>
      <c r="BK279" s="292"/>
      <c r="BT279" s="35"/>
      <c r="BU279" s="35"/>
      <c r="BV279" s="35"/>
      <c r="BW279" s="35"/>
      <c r="BX279" s="35"/>
      <c r="BY279" s="3">
        <v>1</v>
      </c>
    </row>
    <row r="280" spans="10:77" ht="21" customHeight="1">
      <c r="J280" s="910"/>
      <c r="K280" s="55"/>
      <c r="L280" s="49" t="str" cm="1">
        <f t="array" ref="L280">IF(ROW()=ROW(L271),K274,INDEX(M271:M284,ROW()-ROW(L271)))</f>
        <v/>
      </c>
      <c r="M280" s="89" t="str">
        <f>IF(OR(L280="",K273="",K273&lt;=0,N280=""),"",TRIM(MID(L280,LEN(N280)+1+IF(MID(L280,LEN(N280)+1,1)=" ",1,0),99999)))</f>
        <v/>
      </c>
      <c r="N280" s="49" t="str">
        <f>IF(OR(O280="",O280=0,O280="0"),"",IF(LEN(O280)&lt;=K273,O280,IF(LEN(SUBSTITUTE(P280," ",""))=K273+1,LEFT(O280,K273),LEFT(O280,FIND("§",SUBSTITUTE(P280," ","§",LEN(P280)-LEN(SUBSTITUTE(P280," ",""))))-1))))</f>
        <v/>
      </c>
      <c r="O280" s="49" t="str">
        <f t="shared" si="73"/>
        <v/>
      </c>
      <c r="P280" s="49" t="str">
        <f>IF(OR(O280="",O280=0,O280="0"),"",LEFT(O280,K273+1))</f>
        <v/>
      </c>
      <c r="Q280" s="49"/>
      <c r="R280" s="107"/>
      <c r="S280" s="90" t="str">
        <f>IF(LEN(TRIM(T280))&gt;0,MAX(S46:S279)+1,"")</f>
        <v/>
      </c>
      <c r="T280" s="234"/>
      <c r="U280" s="107"/>
      <c r="V280" s="107"/>
      <c r="X280" s="224"/>
      <c r="Y280" s="281"/>
      <c r="Z280" s="282"/>
      <c r="AA280" s="281"/>
      <c r="AB280" s="280"/>
      <c r="AC280" s="279"/>
      <c r="AD280" s="278"/>
      <c r="AE280" s="277"/>
      <c r="AF280" s="276"/>
      <c r="AG280" s="275"/>
      <c r="AH280" s="274"/>
      <c r="AI280" s="273"/>
      <c r="AJ280" s="272"/>
      <c r="AK280" s="271"/>
      <c r="AL280" s="270"/>
      <c r="AM280" s="269"/>
      <c r="AN280" s="268"/>
      <c r="AO280" s="267"/>
      <c r="AP280" s="266"/>
      <c r="AQ280" s="265"/>
      <c r="AS280" s="2"/>
      <c r="AT280" s="294">
        <v>252</v>
      </c>
      <c r="AU280" s="290"/>
      <c r="AV280" s="289" t="str">
        <f t="shared" si="61"/>
        <v/>
      </c>
      <c r="AW280" s="288" t="str" cm="1">
        <f t="array" ref="AW280">IF(BD280="","",IFERROR(_xlfn.TEXTJOIN(" • ",TRUE,_xlfn.UNIQUE(_xlfn._xlws.FILTER("⚠ "&amp;BK29:BK489,(BI29:BI489&lt;&gt;"")*ISNUMBER(SEARCH(" "&amp;BI29:BI489&amp;" "," "&amp;BD280&amp;" "))))),""))</f>
        <v/>
      </c>
      <c r="AX280" s="287" t="str">
        <f t="shared" si="68"/>
        <v/>
      </c>
      <c r="AY280" s="287" t="str">
        <f t="shared" si="69"/>
        <v/>
      </c>
      <c r="AZ280" s="287" t="str">
        <f t="shared" si="70"/>
        <v/>
      </c>
      <c r="BA280" s="287" t="str">
        <f t="shared" si="62"/>
        <v/>
      </c>
      <c r="BB280" s="287" t="str">
        <f t="shared" si="63"/>
        <v/>
      </c>
      <c r="BC280" s="287" t="str">
        <f t="shared" si="71"/>
        <v/>
      </c>
      <c r="BD280" s="287" t="str">
        <f t="shared" si="64"/>
        <v/>
      </c>
      <c r="BE280" s="287" t="str">
        <f t="shared" si="72"/>
        <v/>
      </c>
      <c r="BF280" s="287" t="str">
        <f t="shared" si="65"/>
        <v/>
      </c>
      <c r="BG280" s="287" t="str">
        <f t="shared" si="66"/>
        <v/>
      </c>
      <c r="BH280" s="293"/>
      <c r="BI280" s="285" t="str">
        <f t="shared" si="67"/>
        <v/>
      </c>
      <c r="BJ280" s="284" t="s">
        <v>291</v>
      </c>
      <c r="BK280" s="292"/>
      <c r="BT280" s="35"/>
      <c r="BU280" s="35"/>
      <c r="BV280" s="35"/>
      <c r="BW280" s="35"/>
      <c r="BX280" s="35"/>
      <c r="BY280" s="3">
        <v>1</v>
      </c>
    </row>
    <row r="281" spans="10:77" ht="21" customHeight="1">
      <c r="J281" s="910"/>
      <c r="K281" s="55"/>
      <c r="L281" s="49" t="str" cm="1">
        <f t="array" ref="L281">IF(ROW()=ROW(L271),K274,INDEX(M271:M284,ROW()-ROW(L271)))</f>
        <v/>
      </c>
      <c r="M281" s="89" t="str">
        <f>IF(OR(L281="",K273="",K273&lt;=0,N281=""),"",TRIM(MID(L281,LEN(N281)+1+IF(MID(L281,LEN(N281)+1,1)=" ",1,0),99999)))</f>
        <v/>
      </c>
      <c r="N281" s="49" t="str">
        <f>IF(OR(O281="",O281=0,O281="0"),"",IF(LEN(O281)&lt;=K273,O281,IF(LEN(SUBSTITUTE(P281," ",""))=K273+1,LEFT(O281,K273),LEFT(O281,FIND("§",SUBSTITUTE(P281," ","§",LEN(P281)-LEN(SUBSTITUTE(P281," ",""))))-1))))</f>
        <v/>
      </c>
      <c r="O281" s="49" t="str">
        <f t="shared" si="73"/>
        <v/>
      </c>
      <c r="P281" s="49" t="str">
        <f>IF(OR(O281="",O281=0,O281="0"),"",LEFT(O281,K273+1))</f>
        <v/>
      </c>
      <c r="Q281" s="49"/>
      <c r="R281" s="107"/>
      <c r="S281" s="90" t="str">
        <f>IF(LEN(TRIM(T281))&gt;0,MAX(S46:S280)+1,"")</f>
        <v/>
      </c>
      <c r="T281" s="234"/>
      <c r="U281" s="107"/>
      <c r="V281" s="107"/>
      <c r="X281" s="224"/>
      <c r="Y281" s="281"/>
      <c r="Z281" s="282"/>
      <c r="AA281" s="281"/>
      <c r="AB281" s="280"/>
      <c r="AC281" s="279"/>
      <c r="AD281" s="278"/>
      <c r="AE281" s="277"/>
      <c r="AF281" s="276"/>
      <c r="AG281" s="275"/>
      <c r="AH281" s="274"/>
      <c r="AI281" s="273"/>
      <c r="AJ281" s="272"/>
      <c r="AK281" s="271"/>
      <c r="AL281" s="270"/>
      <c r="AM281" s="269"/>
      <c r="AN281" s="268"/>
      <c r="AO281" s="267"/>
      <c r="AP281" s="266"/>
      <c r="AQ281" s="265"/>
      <c r="AS281" s="2"/>
      <c r="AT281" s="294">
        <v>253</v>
      </c>
      <c r="AU281" s="290"/>
      <c r="AV281" s="289" t="str">
        <f t="shared" si="61"/>
        <v/>
      </c>
      <c r="AW281" s="288" t="str" cm="1">
        <f t="array" ref="AW281">IF(BD281="","",IFERROR(_xlfn.TEXTJOIN(" • ",TRUE,_xlfn.UNIQUE(_xlfn._xlws.FILTER("⚠ "&amp;BK29:BK489,(BI29:BI489&lt;&gt;"")*ISNUMBER(SEARCH(" "&amp;BI29:BI489&amp;" "," "&amp;BD281&amp;" "))))),""))</f>
        <v/>
      </c>
      <c r="AX281" s="287" t="str">
        <f t="shared" si="68"/>
        <v/>
      </c>
      <c r="AY281" s="287" t="str">
        <f t="shared" si="69"/>
        <v/>
      </c>
      <c r="AZ281" s="287" t="str">
        <f t="shared" si="70"/>
        <v/>
      </c>
      <c r="BA281" s="287" t="str">
        <f t="shared" si="62"/>
        <v/>
      </c>
      <c r="BB281" s="287" t="str">
        <f t="shared" si="63"/>
        <v/>
      </c>
      <c r="BC281" s="287" t="str">
        <f t="shared" si="71"/>
        <v/>
      </c>
      <c r="BD281" s="287" t="str">
        <f t="shared" si="64"/>
        <v/>
      </c>
      <c r="BE281" s="287" t="str">
        <f t="shared" si="72"/>
        <v/>
      </c>
      <c r="BF281" s="287" t="str">
        <f t="shared" si="65"/>
        <v/>
      </c>
      <c r="BG281" s="287" t="str">
        <f t="shared" si="66"/>
        <v/>
      </c>
      <c r="BH281" s="293"/>
      <c r="BI281" s="285" t="str">
        <f t="shared" si="67"/>
        <v/>
      </c>
      <c r="BJ281" s="284" t="s">
        <v>291</v>
      </c>
      <c r="BK281" s="292"/>
      <c r="BT281" s="35"/>
      <c r="BU281" s="35"/>
      <c r="BV281" s="35"/>
      <c r="BW281" s="35"/>
      <c r="BX281" s="35"/>
      <c r="BY281" s="3">
        <v>1</v>
      </c>
    </row>
    <row r="282" spans="10:77" ht="21" customHeight="1">
      <c r="J282" s="910"/>
      <c r="K282" s="55"/>
      <c r="L282" s="49" t="str" cm="1">
        <f t="array" ref="L282">IF(ROW()=ROW(L271),K274,INDEX(M271:M284,ROW()-ROW(L271)))</f>
        <v/>
      </c>
      <c r="M282" s="89" t="str">
        <f>IF(OR(L282="",K273="",K273&lt;=0,N282=""),"",TRIM(MID(L282,LEN(N282)+1+IF(MID(L282,LEN(N282)+1,1)=" ",1,0),99999)))</f>
        <v/>
      </c>
      <c r="N282" s="49" t="str">
        <f>IF(OR(O282="",O282=0,O282="0"),"",IF(LEN(O282)&lt;=K273,O282,IF(LEN(SUBSTITUTE(P282," ",""))=K273+1,LEFT(O282,K273),LEFT(O282,FIND("§",SUBSTITUTE(P282," ","§",LEN(P282)-LEN(SUBSTITUTE(P282," ",""))))-1))))</f>
        <v/>
      </c>
      <c r="O282" s="49" t="str">
        <f t="shared" si="73"/>
        <v/>
      </c>
      <c r="P282" s="49" t="str">
        <f>IF(OR(O282="",O282=0,O282="0"),"",LEFT(O282,K273+1))</f>
        <v/>
      </c>
      <c r="Q282" s="49"/>
      <c r="R282" s="107"/>
      <c r="S282" s="90" t="str">
        <f>IF(LEN(TRIM(T282))&gt;0,MAX(S46:S281)+1,"")</f>
        <v/>
      </c>
      <c r="T282" s="234"/>
      <c r="U282" s="107"/>
      <c r="V282" s="107"/>
      <c r="X282" s="224"/>
      <c r="Y282" s="281"/>
      <c r="Z282" s="282"/>
      <c r="AA282" s="281"/>
      <c r="AB282" s="280"/>
      <c r="AC282" s="279"/>
      <c r="AD282" s="278"/>
      <c r="AE282" s="277"/>
      <c r="AF282" s="276"/>
      <c r="AG282" s="275"/>
      <c r="AH282" s="274"/>
      <c r="AI282" s="273"/>
      <c r="AJ282" s="272"/>
      <c r="AK282" s="271"/>
      <c r="AL282" s="270"/>
      <c r="AM282" s="269"/>
      <c r="AN282" s="268"/>
      <c r="AO282" s="267"/>
      <c r="AP282" s="266"/>
      <c r="AQ282" s="265"/>
      <c r="AS282" s="2"/>
      <c r="AT282" s="294">
        <v>254</v>
      </c>
      <c r="AU282" s="290"/>
      <c r="AV282" s="289" t="str">
        <f t="shared" si="61"/>
        <v/>
      </c>
      <c r="AW282" s="288" t="str" cm="1">
        <f t="array" ref="AW282">IF(BD282="","",IFERROR(_xlfn.TEXTJOIN(" • ",TRUE,_xlfn.UNIQUE(_xlfn._xlws.FILTER("⚠ "&amp;BK29:BK489,(BI29:BI489&lt;&gt;"")*ISNUMBER(SEARCH(" "&amp;BI29:BI489&amp;" "," "&amp;BD282&amp;" "))))),""))</f>
        <v/>
      </c>
      <c r="AX282" s="287" t="str">
        <f t="shared" si="68"/>
        <v/>
      </c>
      <c r="AY282" s="287" t="str">
        <f t="shared" si="69"/>
        <v/>
      </c>
      <c r="AZ282" s="287" t="str">
        <f t="shared" si="70"/>
        <v/>
      </c>
      <c r="BA282" s="287" t="str">
        <f t="shared" si="62"/>
        <v/>
      </c>
      <c r="BB282" s="287" t="str">
        <f t="shared" si="63"/>
        <v/>
      </c>
      <c r="BC282" s="287" t="str">
        <f t="shared" si="71"/>
        <v/>
      </c>
      <c r="BD282" s="287" t="str">
        <f t="shared" si="64"/>
        <v/>
      </c>
      <c r="BE282" s="287" t="str">
        <f t="shared" si="72"/>
        <v/>
      </c>
      <c r="BF282" s="287" t="str">
        <f t="shared" si="65"/>
        <v/>
      </c>
      <c r="BG282" s="287" t="str">
        <f t="shared" si="66"/>
        <v/>
      </c>
      <c r="BH282" s="293"/>
      <c r="BI282" s="285" t="str">
        <f t="shared" si="67"/>
        <v/>
      </c>
      <c r="BJ282" s="284" t="s">
        <v>291</v>
      </c>
      <c r="BK282" s="292"/>
      <c r="BT282" s="35"/>
      <c r="BU282" s="35"/>
      <c r="BV282" s="35"/>
      <c r="BW282" s="35"/>
      <c r="BX282" s="35"/>
      <c r="BY282" s="3">
        <v>1</v>
      </c>
    </row>
    <row r="283" spans="10:77" ht="21" customHeight="1">
      <c r="J283" s="910"/>
      <c r="K283" s="55"/>
      <c r="L283" s="49" t="str" cm="1">
        <f t="array" ref="L283">IF(ROW()=ROW(L271),K274,INDEX(M271:M284,ROW()-ROW(L271)))</f>
        <v/>
      </c>
      <c r="M283" s="89" t="str">
        <f>IF(OR(L283="",K273="",K273&lt;=0,N283=""),"",TRIM(MID(L283,LEN(N283)+1+IF(MID(L283,LEN(N283)+1,1)=" ",1,0),99999)))</f>
        <v/>
      </c>
      <c r="N283" s="49" t="str">
        <f>IF(OR(O283="",O283=0,O283="0"),"",IF(LEN(O283)&lt;=K273,O283,IF(LEN(SUBSTITUTE(P283," ",""))=K273+1,LEFT(O283,K273),LEFT(O283,FIND("§",SUBSTITUTE(P283," ","§",LEN(P283)-LEN(SUBSTITUTE(P283," ",""))))-1))))</f>
        <v/>
      </c>
      <c r="O283" s="49" t="str">
        <f t="shared" si="73"/>
        <v/>
      </c>
      <c r="P283" s="49" t="str">
        <f>IF(OR(O283="",O283=0,O283="0"),"",LEFT(O283,K273+1))</f>
        <v/>
      </c>
      <c r="Q283" s="49"/>
      <c r="R283" s="107"/>
      <c r="S283" s="90" t="str">
        <f>IF(LEN(TRIM(T283))&gt;0,MAX(S46:S282)+1,"")</f>
        <v/>
      </c>
      <c r="T283" s="234"/>
      <c r="U283" s="107"/>
      <c r="V283" s="107"/>
      <c r="X283" s="224"/>
      <c r="Y283" s="281"/>
      <c r="Z283" s="282"/>
      <c r="AA283" s="281"/>
      <c r="AB283" s="280"/>
      <c r="AC283" s="279"/>
      <c r="AD283" s="278"/>
      <c r="AE283" s="277"/>
      <c r="AF283" s="276"/>
      <c r="AG283" s="275"/>
      <c r="AH283" s="274"/>
      <c r="AI283" s="273"/>
      <c r="AJ283" s="272"/>
      <c r="AK283" s="271"/>
      <c r="AL283" s="270"/>
      <c r="AM283" s="269"/>
      <c r="AN283" s="268"/>
      <c r="AO283" s="267"/>
      <c r="AP283" s="266"/>
      <c r="AQ283" s="265"/>
      <c r="AS283" s="2"/>
      <c r="AT283" s="294">
        <v>255</v>
      </c>
      <c r="AU283" s="290"/>
      <c r="AV283" s="289" t="str">
        <f t="shared" si="61"/>
        <v/>
      </c>
      <c r="AW283" s="288" t="str" cm="1">
        <f t="array" ref="AW283">IF(BD283="","",IFERROR(_xlfn.TEXTJOIN(" • ",TRUE,_xlfn.UNIQUE(_xlfn._xlws.FILTER("⚠ "&amp;BK29:BK489,(BI29:BI489&lt;&gt;"")*ISNUMBER(SEARCH(" "&amp;BI29:BI489&amp;" "," "&amp;BD283&amp;" "))))),""))</f>
        <v/>
      </c>
      <c r="AX283" s="287" t="str">
        <f t="shared" si="68"/>
        <v/>
      </c>
      <c r="AY283" s="287" t="str">
        <f t="shared" si="69"/>
        <v/>
      </c>
      <c r="AZ283" s="287" t="str">
        <f t="shared" si="70"/>
        <v/>
      </c>
      <c r="BA283" s="287" t="str">
        <f t="shared" si="62"/>
        <v/>
      </c>
      <c r="BB283" s="287" t="str">
        <f t="shared" si="63"/>
        <v/>
      </c>
      <c r="BC283" s="287" t="str">
        <f t="shared" si="71"/>
        <v/>
      </c>
      <c r="BD283" s="287" t="str">
        <f t="shared" si="64"/>
        <v/>
      </c>
      <c r="BE283" s="287" t="str">
        <f t="shared" si="72"/>
        <v/>
      </c>
      <c r="BF283" s="287" t="str">
        <f t="shared" si="65"/>
        <v/>
      </c>
      <c r="BG283" s="287" t="str">
        <f t="shared" si="66"/>
        <v/>
      </c>
      <c r="BH283" s="293"/>
      <c r="BI283" s="285" t="str">
        <f t="shared" si="67"/>
        <v/>
      </c>
      <c r="BJ283" s="284" t="s">
        <v>291</v>
      </c>
      <c r="BK283" s="292"/>
      <c r="BT283" s="35"/>
      <c r="BU283" s="35"/>
      <c r="BV283" s="35"/>
      <c r="BW283" s="35"/>
      <c r="BX283" s="35"/>
      <c r="BY283" s="3">
        <v>1</v>
      </c>
    </row>
    <row r="284" spans="10:77" ht="21" customHeight="1">
      <c r="J284" s="910"/>
      <c r="K284" s="55"/>
      <c r="L284" s="49" t="str" cm="1">
        <f t="array" ref="L284">IF(ROW()=ROW(L271),K274,INDEX(M271:M284,ROW()-ROW(L271)))</f>
        <v/>
      </c>
      <c r="M284" s="89" t="str">
        <f>IF(OR(L284="",K273="",K273&lt;=0,N284=""),"",TRIM(MID(L284,LEN(N284)+1+IF(MID(L284,LEN(N284)+1,1)=" ",1,0),99999)))</f>
        <v/>
      </c>
      <c r="N284" s="49" t="str">
        <f>IF(OR(O284="",O284=0,O284="0"),"",IF(LEN(O284)&lt;=K273,O284,IF(LEN(SUBSTITUTE(P284," ",""))=K273+1,LEFT(O284,K273),LEFT(O284,FIND("§",SUBSTITUTE(P284," ","§",LEN(P284)-LEN(SUBSTITUTE(P284," ",""))))-1))))</f>
        <v/>
      </c>
      <c r="O284" s="49" t="str">
        <f t="shared" si="73"/>
        <v/>
      </c>
      <c r="P284" s="49" t="str">
        <f>IF(OR(O284="",O284=0,O284="0"),"",LEFT(O284,K273+1))</f>
        <v/>
      </c>
      <c r="Q284" s="49"/>
      <c r="R284" s="107"/>
      <c r="S284" s="90" t="str">
        <f>IF(LEN(TRIM(T284))&gt;0,MAX(S46:S283)+1,"")</f>
        <v/>
      </c>
      <c r="T284" s="234"/>
      <c r="U284" s="107"/>
      <c r="V284" s="107"/>
      <c r="X284" s="224"/>
      <c r="Y284" s="281"/>
      <c r="Z284" s="282"/>
      <c r="AA284" s="281"/>
      <c r="AB284" s="280"/>
      <c r="AC284" s="279"/>
      <c r="AD284" s="278"/>
      <c r="AE284" s="277"/>
      <c r="AF284" s="276"/>
      <c r="AG284" s="275"/>
      <c r="AH284" s="274"/>
      <c r="AI284" s="273"/>
      <c r="AJ284" s="272"/>
      <c r="AK284" s="271"/>
      <c r="AL284" s="270"/>
      <c r="AM284" s="269"/>
      <c r="AN284" s="268"/>
      <c r="AO284" s="267"/>
      <c r="AP284" s="266"/>
      <c r="AQ284" s="265"/>
      <c r="AS284" s="2"/>
      <c r="AT284" s="294">
        <v>256</v>
      </c>
      <c r="AU284" s="290"/>
      <c r="AV284" s="289" t="str">
        <f t="shared" si="61"/>
        <v/>
      </c>
      <c r="AW284" s="288" t="str" cm="1">
        <f t="array" ref="AW284">IF(BD284="","",IFERROR(_xlfn.TEXTJOIN(" • ",TRUE,_xlfn.UNIQUE(_xlfn._xlws.FILTER("⚠ "&amp;BK29:BK489,(BI29:BI489&lt;&gt;"")*ISNUMBER(SEARCH(" "&amp;BI29:BI489&amp;" "," "&amp;BD284&amp;" "))))),""))</f>
        <v/>
      </c>
      <c r="AX284" s="287" t="str">
        <f t="shared" si="68"/>
        <v/>
      </c>
      <c r="AY284" s="287" t="str">
        <f t="shared" si="69"/>
        <v/>
      </c>
      <c r="AZ284" s="287" t="str">
        <f t="shared" si="70"/>
        <v/>
      </c>
      <c r="BA284" s="287" t="str">
        <f t="shared" si="62"/>
        <v/>
      </c>
      <c r="BB284" s="287" t="str">
        <f t="shared" si="63"/>
        <v/>
      </c>
      <c r="BC284" s="287" t="str">
        <f t="shared" si="71"/>
        <v/>
      </c>
      <c r="BD284" s="287" t="str">
        <f t="shared" si="64"/>
        <v/>
      </c>
      <c r="BE284" s="287" t="str">
        <f t="shared" si="72"/>
        <v/>
      </c>
      <c r="BF284" s="287" t="str">
        <f t="shared" si="65"/>
        <v/>
      </c>
      <c r="BG284" s="287" t="str">
        <f t="shared" si="66"/>
        <v/>
      </c>
      <c r="BH284" s="293"/>
      <c r="BI284" s="285" t="str">
        <f t="shared" si="67"/>
        <v/>
      </c>
      <c r="BJ284" s="284" t="s">
        <v>291</v>
      </c>
      <c r="BK284" s="292"/>
      <c r="BT284" s="35"/>
      <c r="BU284" s="35"/>
      <c r="BV284" s="35"/>
      <c r="BW284" s="35"/>
      <c r="BX284" s="35"/>
      <c r="BY284" s="3">
        <v>1</v>
      </c>
    </row>
    <row r="285" spans="10:77" ht="21" customHeight="1">
      <c r="J285" s="910"/>
      <c r="K285" s="88" t="str">
        <f>IF(TRIM(SUBSTITUTE(R64,CHAR(160),""))="","",R64)</f>
        <v/>
      </c>
      <c r="L285" s="49" t="str" cm="1">
        <f t="array" ref="L285">IF(ROW()=ROW(L285),K288,INDEX(M285:M298,ROW()-ROW(L285)))</f>
        <v/>
      </c>
      <c r="M285" s="89" t="str">
        <f>IF(OR(L285="",K287="",K287&lt;=0,N285=""),"",TRIM(MID(L285,LEN(N285)+1+IF(MID(L285,LEN(N285)+1,1)=" ",1,0),99999)))</f>
        <v/>
      </c>
      <c r="N285" s="49" t="str">
        <f>IF(OR(O285="",O285=0,O285="0"),"",IF(LEN(O285)&lt;=K287,O285,IF(LEN(SUBSTITUTE(P285," ",""))=K287+1,LEFT(O285,K287),LEFT(O285,FIND("§",SUBSTITUTE(P285," ","§",LEN(P285)-LEN(SUBSTITUTE(P285," ",""))))-1))))</f>
        <v/>
      </c>
      <c r="O285" s="49" t="str">
        <f t="shared" si="73"/>
        <v/>
      </c>
      <c r="P285" s="49" t="str">
        <f>IF(OR(O285="",O285=0,O285="0"),"",LEFT(O285,K287+1))</f>
        <v/>
      </c>
      <c r="Q285" s="49"/>
      <c r="R285" s="107"/>
      <c r="S285" s="90" t="str">
        <f>IF(LEN(TRIM(T285))&gt;0,MAX(S46:S284)+1,"")</f>
        <v/>
      </c>
      <c r="T285" s="234"/>
      <c r="U285" s="107"/>
      <c r="V285" s="107"/>
      <c r="X285" s="224"/>
      <c r="Y285" s="281"/>
      <c r="Z285" s="282"/>
      <c r="AA285" s="281"/>
      <c r="AB285" s="280"/>
      <c r="AC285" s="279"/>
      <c r="AD285" s="278"/>
      <c r="AE285" s="277"/>
      <c r="AF285" s="276"/>
      <c r="AG285" s="275"/>
      <c r="AH285" s="274"/>
      <c r="AI285" s="273"/>
      <c r="AJ285" s="272"/>
      <c r="AK285" s="271"/>
      <c r="AL285" s="270"/>
      <c r="AM285" s="269"/>
      <c r="AN285" s="268"/>
      <c r="AO285" s="267"/>
      <c r="AP285" s="266"/>
      <c r="AQ285" s="265"/>
      <c r="AS285" s="2"/>
      <c r="AT285" s="294">
        <v>257</v>
      </c>
      <c r="AU285" s="290"/>
      <c r="AV285" s="289" t="str">
        <f t="shared" ref="AV285:AV348" si="74">IF(AU285="","",IF(AW285="",AU285,AU285&amp;" *"))</f>
        <v/>
      </c>
      <c r="AW285" s="288" t="str" cm="1">
        <f t="array" ref="AW285">IF(BD285="","",IFERROR(_xlfn.TEXTJOIN(" • ",TRUE,_xlfn.UNIQUE(_xlfn._xlws.FILTER("⚠ "&amp;BK29:BK489,(BI29:BI489&lt;&gt;"")*ISNUMBER(SEARCH(" "&amp;BI29:BI489&amp;" "," "&amp;BD285&amp;" "))))),""))</f>
        <v/>
      </c>
      <c r="AX285" s="287" t="str">
        <f t="shared" si="68"/>
        <v/>
      </c>
      <c r="AY285" s="287" t="str">
        <f t="shared" si="69"/>
        <v/>
      </c>
      <c r="AZ285" s="287" t="str">
        <f t="shared" si="70"/>
        <v/>
      </c>
      <c r="BA285" s="287" t="str">
        <f t="shared" ref="BA285:BA348" si="75">IF(AZ285="","",SUBSTITUTE(SUBSTITUTE(SUBSTITUTE(SUBSTITUTE(SUBSTITUTE(SUBSTITUTE(SUBSTITUTE(SUBSTITUTE(AZ285,"è","e"),"é","e"),"ê","e"),"ë","e"),"ì","i"),"í","i"),"î","i"),"ï","i"))</f>
        <v/>
      </c>
      <c r="BB285" s="287" t="str">
        <f t="shared" ref="BB285:BB348" si="76">IF(BA285="","",TRIM(SUBSTITUTE(SUBSTITUTE(SUBSTITUTE(SUBSTITUTE(SUBSTITUTE(SUBSTITUTE(SUBSTITUTE(SUBSTITUTE(SUBSTITUTE(SUBSTITUTE(SUBSTITUTE(SUBSTITUTE(BA285,"ò","o"),"ó","o"),"ô","o"),"ö","o"),"õ","o"),"ù","u"),"ú","u"),"û","u"),"ü","u"),"ý","y"),"ÿ","y"),"ñ","n")))</f>
        <v/>
      </c>
      <c r="BC285" s="287" t="str">
        <f t="shared" si="71"/>
        <v/>
      </c>
      <c r="BD285" s="287" t="str">
        <f t="shared" ref="BD285:BD348" si="77">IF(AU285="","",LOWER(TRIM(CLEAN(SUBSTITUTE(SUBSTITUTE(SUBSTITUTE(SUBSTITUTE(SUBSTITUTE(SUBSTITUTE(SUBSTITUTE(SUBSTITUTE(SUBSTITUTE(SUBSTITUTE(SUBSTITUTE(SUBSTITUTE(SUBSTITUTE(SUBSTITUTE(SUBSTITUTE(SUBSTITUTE(SUBSTITUTE(SUBSTITUTE(SUBSTITUTE(SUBSTITUTE(SUBSTITUTE(SUBSTITUTE(AU285,CHAR(160)," "),CHAR(9)," "),CHAR(10)," "),CHAR(13)," "),"—"," "),"–"," "),"’"," "),"'"," "),""""," "),","," "),"."," "),";"," "),":"," "),"!"," "),"?"," "),"…"," "),"/"," "),"-"," "),"("," "),")"," "),"«"," "),"»"," ")))))</f>
        <v/>
      </c>
      <c r="BE285" s="287" t="str">
        <f t="shared" si="72"/>
        <v/>
      </c>
      <c r="BF285" s="287" t="str">
        <f t="shared" ref="BF285:BF348" si="78">IF(BE285="","",SUBSTITUTE(SUBSTITUTE(SUBSTITUTE(SUBSTITUTE(SUBSTITUTE(SUBSTITUTE(SUBSTITUTE(SUBSTITUTE(BE285,"è","e"),"é","e"),"ê","e"),"ë","e"),"ì","i"),"í","i"),"î","i"),"ï","i"))</f>
        <v/>
      </c>
      <c r="BG285" s="287" t="str">
        <f t="shared" ref="BG285:BG348" si="79">IF(BF285="","",TRIM(SUBSTITUTE(SUBSTITUTE(SUBSTITUTE(SUBSTITUTE(SUBSTITUTE(SUBSTITUTE(SUBSTITUTE(SUBSTITUTE(SUBSTITUTE(SUBSTITUTE(SUBSTITUTE(SUBSTITUTE(BF285,"ò","o"),"ó","o"),"ô","o"),"ö","o"),"õ","o"),"ù","u"),"ú","u"),"û","u"),"ü","u"),"ý","y"),"ÿ","y"),"ñ","n")))</f>
        <v/>
      </c>
      <c r="BH285" s="293"/>
      <c r="BI285" s="285" t="str">
        <f t="shared" ref="BI285:BI348" si="80">IF(BH285="","",LOWER(TRIM(CLEAN(SUBSTITUTE(SUBSTITUTE(SUBSTITUTE(SUBSTITUTE(SUBSTITUTE(SUBSTITUTE(SUBSTITUTE(SUBSTITUTE(SUBSTITUTE(SUBSTITUTE(SUBSTITUTE(SUBSTITUTE(SUBSTITUTE(SUBSTITUTE(SUBSTITUTE(SUBSTITUTE(SUBSTITUTE(SUBSTITUTE(SUBSTITUTE(SUBSTITUTE(SUBSTITUTE(SUBSTITUTE(BH285,CHAR(160)," "),CHAR(9)," "),CHAR(10)," "),CHAR(13)," "),"—"," "),"–"," "),"’"," "),"'"," "),""""," "),","," "),"."," "),";"," "),":"," "),"!"," "),"?"," "),"…"," "),"/"," "),"-"," "),"("," "),")"," "),"«"," "),"»"," ")))))</f>
        <v/>
      </c>
      <c r="BJ285" s="284" t="s">
        <v>291</v>
      </c>
      <c r="BK285" s="292"/>
      <c r="BT285" s="35"/>
      <c r="BU285" s="35"/>
      <c r="BV285" s="35"/>
      <c r="BW285" s="35"/>
      <c r="BX285" s="35"/>
      <c r="BY285" s="3">
        <v>1</v>
      </c>
    </row>
    <row r="286" spans="10:77" ht="21" customHeight="1">
      <c r="J286" s="910"/>
      <c r="K286" s="55" t="str">
        <f>TRIM(SUBSTITUTE(SUBSTITUTE(SUBSTITUTE(SUBSTITUTE(SUBSTITUTE(SUBSTITUTE(SUBSTITUTE(SUBSTITUTE(SUBSTITUTE(CLEAN(IF(OR(LEFT(K285,1)="-",LEFT(K285,1)="="),MID(K285,2,99999),K285)),"—","-"),"–","-"),CHAR(160)," "),CHAR(9)," "),CHAR(13)," "),CHAR(10)," ")," "," ")," "," ")," "," "))</f>
        <v/>
      </c>
      <c r="L286" s="49" t="str" cm="1">
        <f t="array" ref="L286">IF(ROW()=ROW(L285),K288,INDEX(M285:M298,ROW()-ROW(L285)))</f>
        <v/>
      </c>
      <c r="M286" s="89" t="str">
        <f>IF(OR(L286="",K287="",K287&lt;=0,N286=""),"",TRIM(MID(L286,LEN(N286)+1+IF(MID(L286,LEN(N286)+1,1)=" ",1,0),99999)))</f>
        <v/>
      </c>
      <c r="N286" s="49" t="str">
        <f>IF(OR(O286="",O286=0,O286="0"),"",IF(LEN(O286)&lt;=K287,O286,IF(LEN(SUBSTITUTE(P286," ",""))=K287+1,LEFT(O286,K287),LEFT(O286,FIND("§",SUBSTITUTE(P286," ","§",LEN(P286)-LEN(SUBSTITUTE(P286," ",""))))-1))))</f>
        <v/>
      </c>
      <c r="O286" s="49" t="str">
        <f t="shared" si="73"/>
        <v/>
      </c>
      <c r="P286" s="49" t="str">
        <f>IF(OR(O286="",O286=0,O286="0"),"",LEFT(O286,K287+1))</f>
        <v/>
      </c>
      <c r="Q286" s="49"/>
      <c r="R286" s="107"/>
      <c r="S286" s="90" t="str">
        <f>IF(LEN(TRIM(T286))&gt;0,MAX(S46:S285)+1,"")</f>
        <v/>
      </c>
      <c r="T286" s="234"/>
      <c r="U286" s="107"/>
      <c r="V286" s="107"/>
      <c r="X286" s="224"/>
      <c r="Y286" s="281"/>
      <c r="Z286" s="282"/>
      <c r="AA286" s="281"/>
      <c r="AB286" s="280"/>
      <c r="AC286" s="279"/>
      <c r="AD286" s="278"/>
      <c r="AE286" s="277"/>
      <c r="AF286" s="276"/>
      <c r="AG286" s="275"/>
      <c r="AH286" s="274"/>
      <c r="AI286" s="273"/>
      <c r="AJ286" s="272"/>
      <c r="AK286" s="271"/>
      <c r="AL286" s="270"/>
      <c r="AM286" s="269"/>
      <c r="AN286" s="268"/>
      <c r="AO286" s="267"/>
      <c r="AP286" s="266"/>
      <c r="AQ286" s="265"/>
      <c r="AS286" s="2"/>
      <c r="AT286" s="294">
        <v>258</v>
      </c>
      <c r="AU286" s="290"/>
      <c r="AV286" s="289" t="str">
        <f t="shared" si="74"/>
        <v/>
      </c>
      <c r="AW286" s="288" t="str" cm="1">
        <f t="array" ref="AW286">IF(BD286="","",IFERROR(_xlfn.TEXTJOIN(" • ",TRUE,_xlfn.UNIQUE(_xlfn._xlws.FILTER("⚠ "&amp;BK29:BK489,(BI29:BI489&lt;&gt;"")*ISNUMBER(SEARCH(" "&amp;BI29:BI489&amp;" "," "&amp;BD286&amp;" "))))),""))</f>
        <v/>
      </c>
      <c r="AX286" s="287" t="str">
        <f t="shared" si="68"/>
        <v/>
      </c>
      <c r="AY286" s="287" t="str">
        <f t="shared" si="69"/>
        <v/>
      </c>
      <c r="AZ286" s="287" t="str">
        <f t="shared" si="70"/>
        <v/>
      </c>
      <c r="BA286" s="287" t="str">
        <f t="shared" si="75"/>
        <v/>
      </c>
      <c r="BB286" s="287" t="str">
        <f t="shared" si="76"/>
        <v/>
      </c>
      <c r="BC286" s="287" t="str">
        <f t="shared" si="71"/>
        <v/>
      </c>
      <c r="BD286" s="287" t="str">
        <f t="shared" si="77"/>
        <v/>
      </c>
      <c r="BE286" s="287" t="str">
        <f t="shared" si="72"/>
        <v/>
      </c>
      <c r="BF286" s="287" t="str">
        <f t="shared" si="78"/>
        <v/>
      </c>
      <c r="BG286" s="287" t="str">
        <f t="shared" si="79"/>
        <v/>
      </c>
      <c r="BH286" s="293"/>
      <c r="BI286" s="285" t="str">
        <f t="shared" si="80"/>
        <v/>
      </c>
      <c r="BJ286" s="284" t="s">
        <v>291</v>
      </c>
      <c r="BK286" s="292"/>
      <c r="BT286" s="35"/>
      <c r="BU286" s="35"/>
      <c r="BV286" s="35"/>
      <c r="BW286" s="35"/>
      <c r="BX286" s="35"/>
      <c r="BY286" s="3">
        <v>1</v>
      </c>
    </row>
    <row r="287" spans="10:77" ht="21" customHeight="1">
      <c r="J287" s="910"/>
      <c r="K287" s="92">
        <f>K44</f>
        <v>120</v>
      </c>
      <c r="L287" s="49" t="str" cm="1">
        <f t="array" ref="L287">IF(ROW()=ROW(L285),K288,INDEX(M285:M298,ROW()-ROW(L285)))</f>
        <v/>
      </c>
      <c r="M287" s="89" t="str">
        <f>IF(OR(L287="",K287="",K287&lt;=0,N287=""),"",TRIM(MID(L287,LEN(N287)+1+IF(MID(L287,LEN(N287)+1,1)=" ",1,0),99999)))</f>
        <v/>
      </c>
      <c r="N287" s="49" t="str">
        <f>IF(OR(O287="",O287=0,O287="0"),"",IF(LEN(O287)&lt;=K287,O287,IF(LEN(SUBSTITUTE(P287," ",""))=K287+1,LEFT(O287,K287),LEFT(O287,FIND("§",SUBSTITUTE(P287," ","§",LEN(P287)-LEN(SUBSTITUTE(P287," ",""))))-1))))</f>
        <v/>
      </c>
      <c r="O287" s="49" t="str">
        <f t="shared" si="73"/>
        <v/>
      </c>
      <c r="P287" s="49" t="str">
        <f>IF(OR(O287="",O287=0,O287="0"),"",LEFT(O287,K287+1))</f>
        <v/>
      </c>
      <c r="Q287" s="49"/>
      <c r="R287" s="107"/>
      <c r="S287" s="90" t="str">
        <f>IF(LEN(TRIM(T287))&gt;0,MAX(S46:S286)+1,"")</f>
        <v/>
      </c>
      <c r="T287" s="234"/>
      <c r="U287" s="107"/>
      <c r="V287" s="107"/>
      <c r="X287" s="224"/>
      <c r="Y287" s="281"/>
      <c r="Z287" s="282"/>
      <c r="AA287" s="281"/>
      <c r="AB287" s="280"/>
      <c r="AC287" s="279"/>
      <c r="AD287" s="278"/>
      <c r="AE287" s="277"/>
      <c r="AF287" s="276"/>
      <c r="AG287" s="275"/>
      <c r="AH287" s="274"/>
      <c r="AI287" s="273"/>
      <c r="AJ287" s="272"/>
      <c r="AK287" s="271"/>
      <c r="AL287" s="270"/>
      <c r="AM287" s="269"/>
      <c r="AN287" s="268"/>
      <c r="AO287" s="267"/>
      <c r="AP287" s="266"/>
      <c r="AQ287" s="265"/>
      <c r="AS287" s="2"/>
      <c r="AT287" s="294">
        <v>259</v>
      </c>
      <c r="AU287" s="290"/>
      <c r="AV287" s="289" t="str">
        <f t="shared" si="74"/>
        <v/>
      </c>
      <c r="AW287" s="288" t="str" cm="1">
        <f t="array" ref="AW287">IF(BD287="","",IFERROR(_xlfn.TEXTJOIN(" • ",TRUE,_xlfn.UNIQUE(_xlfn._xlws.FILTER("⚠ "&amp;BK29:BK489,(BI29:BI489&lt;&gt;"")*ISNUMBER(SEARCH(" "&amp;BI29:BI489&amp;" "," "&amp;BD287&amp;" "))))),""))</f>
        <v/>
      </c>
      <c r="AX287" s="287" t="str">
        <f t="shared" ref="AX287:AX350" si="81">IF(BI287="","",BG287)</f>
        <v/>
      </c>
      <c r="AY287" s="287" t="str">
        <f t="shared" ref="AY287:AY350" si="82">IF(BK287="","",BJ287&amp;" "&amp;BK287)</f>
        <v/>
      </c>
      <c r="AZ287" s="287" t="str">
        <f t="shared" ref="AZ287:AZ350" si="83">IF(BD287="","",SUBSTITUTE(SUBSTITUTE(SUBSTITUTE(SUBSTITUTE(SUBSTITUTE(SUBSTITUTE(SUBSTITUTE(SUBSTITUTE(SUBSTITUTE(LOWER(BD287),"œ","oe"),"æ","ae"),"à","a"),"â","a"),"ä","a"),"á","a"),"ã","a"),"å","a"),"ç","c"))</f>
        <v/>
      </c>
      <c r="BA287" s="287" t="str">
        <f t="shared" si="75"/>
        <v/>
      </c>
      <c r="BB287" s="287" t="str">
        <f t="shared" si="76"/>
        <v/>
      </c>
      <c r="BC287" s="287" t="str">
        <f t="shared" ref="BC287:BC350" si="84">IF(BD287="","",BB287)</f>
        <v/>
      </c>
      <c r="BD287" s="287" t="str">
        <f t="shared" si="77"/>
        <v/>
      </c>
      <c r="BE287" s="287" t="str">
        <f t="shared" ref="BE287:BE350" si="85">IF(BI287="","",SUBSTITUTE(SUBSTITUTE(SUBSTITUTE(SUBSTITUTE(SUBSTITUTE(SUBSTITUTE(SUBSTITUTE(SUBSTITUTE(SUBSTITUTE(LOWER(BI287),"œ","oe"),"æ","ae"),"à","a"),"â","a"),"ä","a"),"á","a"),"ã","a"),"å","a"),"ç","c"))</f>
        <v/>
      </c>
      <c r="BF287" s="287" t="str">
        <f t="shared" si="78"/>
        <v/>
      </c>
      <c r="BG287" s="287" t="str">
        <f t="shared" si="79"/>
        <v/>
      </c>
      <c r="BH287" s="293"/>
      <c r="BI287" s="285" t="str">
        <f t="shared" si="80"/>
        <v/>
      </c>
      <c r="BJ287" s="284" t="s">
        <v>291</v>
      </c>
      <c r="BK287" s="292"/>
      <c r="BT287" s="35"/>
      <c r="BU287" s="35"/>
      <c r="BV287" s="35"/>
      <c r="BW287" s="35"/>
      <c r="BX287" s="35"/>
      <c r="BY287" s="3">
        <v>1</v>
      </c>
    </row>
    <row r="288" spans="10:77" ht="21" customHeight="1">
      <c r="J288" s="910"/>
      <c r="K288" s="55" t="str">
        <f>IF(UPPER(TRIM(K45))="X",K292,K286)</f>
        <v/>
      </c>
      <c r="L288" s="49" t="str" cm="1">
        <f t="array" ref="L288">IF(ROW()=ROW(L285),K288,INDEX(M285:M298,ROW()-ROW(L285)))</f>
        <v/>
      </c>
      <c r="M288" s="89" t="str">
        <f>IF(OR(L288="",K287="",K287&lt;=0,N288=""),"",TRIM(MID(L288,LEN(N288)+1+IF(MID(L288,LEN(N288)+1,1)=" ",1,0),99999)))</f>
        <v/>
      </c>
      <c r="N288" s="49" t="str">
        <f>IF(OR(O288="",O288=0,O288="0"),"",IF(LEN(O288)&lt;=K287,O288,IF(LEN(SUBSTITUTE(P288," ",""))=K287+1,LEFT(O288,K287),LEFT(O288,FIND("§",SUBSTITUTE(P288," ","§",LEN(P288)-LEN(SUBSTITUTE(P288," ",""))))-1))))</f>
        <v/>
      </c>
      <c r="O288" s="49" t="str">
        <f t="shared" si="73"/>
        <v/>
      </c>
      <c r="P288" s="49" t="str">
        <f>IF(OR(O288="",O288=0,O288="0"),"",LEFT(O288,K287+1))</f>
        <v/>
      </c>
      <c r="Q288" s="49"/>
      <c r="R288" s="107"/>
      <c r="S288" s="90" t="str">
        <f>IF(LEN(TRIM(T288))&gt;0,MAX(S46:S287)+1,"")</f>
        <v/>
      </c>
      <c r="T288" s="234"/>
      <c r="U288" s="107"/>
      <c r="V288" s="107"/>
      <c r="X288" s="224"/>
      <c r="Y288" s="281"/>
      <c r="Z288" s="282"/>
      <c r="AA288" s="281"/>
      <c r="AB288" s="280"/>
      <c r="AC288" s="279"/>
      <c r="AD288" s="278"/>
      <c r="AE288" s="277"/>
      <c r="AF288" s="276"/>
      <c r="AG288" s="275"/>
      <c r="AH288" s="274"/>
      <c r="AI288" s="273"/>
      <c r="AJ288" s="272"/>
      <c r="AK288" s="271"/>
      <c r="AL288" s="270"/>
      <c r="AM288" s="269"/>
      <c r="AN288" s="268"/>
      <c r="AO288" s="267"/>
      <c r="AP288" s="266"/>
      <c r="AQ288" s="265"/>
      <c r="AS288" s="2"/>
      <c r="AT288" s="294">
        <v>260</v>
      </c>
      <c r="AU288" s="290"/>
      <c r="AV288" s="289" t="str">
        <f t="shared" si="74"/>
        <v/>
      </c>
      <c r="AW288" s="288" t="str" cm="1">
        <f t="array" ref="AW288">IF(BD288="","",IFERROR(_xlfn.TEXTJOIN(" • ",TRUE,_xlfn.UNIQUE(_xlfn._xlws.FILTER("⚠ "&amp;BK29:BK489,(BI29:BI489&lt;&gt;"")*ISNUMBER(SEARCH(" "&amp;BI29:BI489&amp;" "," "&amp;BD288&amp;" "))))),""))</f>
        <v/>
      </c>
      <c r="AX288" s="287" t="str">
        <f t="shared" si="81"/>
        <v/>
      </c>
      <c r="AY288" s="287" t="str">
        <f t="shared" si="82"/>
        <v/>
      </c>
      <c r="AZ288" s="287" t="str">
        <f t="shared" si="83"/>
        <v/>
      </c>
      <c r="BA288" s="287" t="str">
        <f t="shared" si="75"/>
        <v/>
      </c>
      <c r="BB288" s="287" t="str">
        <f t="shared" si="76"/>
        <v/>
      </c>
      <c r="BC288" s="287" t="str">
        <f t="shared" si="84"/>
        <v/>
      </c>
      <c r="BD288" s="287" t="str">
        <f t="shared" si="77"/>
        <v/>
      </c>
      <c r="BE288" s="287" t="str">
        <f t="shared" si="85"/>
        <v/>
      </c>
      <c r="BF288" s="287" t="str">
        <f t="shared" si="78"/>
        <v/>
      </c>
      <c r="BG288" s="287" t="str">
        <f t="shared" si="79"/>
        <v/>
      </c>
      <c r="BH288" s="293"/>
      <c r="BI288" s="285" t="str">
        <f t="shared" si="80"/>
        <v/>
      </c>
      <c r="BJ288" s="284" t="s">
        <v>291</v>
      </c>
      <c r="BK288" s="292"/>
      <c r="BT288" s="35"/>
      <c r="BU288" s="35"/>
      <c r="BV288" s="35"/>
      <c r="BW288" s="35"/>
      <c r="BX288" s="35"/>
      <c r="BY288" s="3">
        <v>1</v>
      </c>
    </row>
    <row r="289" spans="10:77" ht="21" customHeight="1">
      <c r="J289" s="910"/>
      <c r="K289" s="94" t="str">
        <f>TRIM(SUBSTITUTE(SUBSTITUTE(SUBSTITUTE(SUBSTITUTE(SUBSTITUTE(SUBSTITUTE(SUBSTITUTE(SUBSTITUTE(SUBSTITUTE(SUBSTITUTE(K286,","," "),";"," "),":"," "),"!"," "),"?"," "),"…"," "),"»"," "),"«"," "),"/"," "),"."," "))</f>
        <v/>
      </c>
      <c r="L289" s="49" t="str" cm="1">
        <f t="array" ref="L289">IF(ROW()=ROW(L285),K288,INDEX(M285:M298,ROW()-ROW(L285)))</f>
        <v/>
      </c>
      <c r="M289" s="89" t="str">
        <f>IF(OR(L289="",K287="",K287&lt;=0,N289=""),"",TRIM(MID(L289,LEN(N289)+1+IF(MID(L289,LEN(N289)+1,1)=" ",1,0),99999)))</f>
        <v/>
      </c>
      <c r="N289" s="49" t="str">
        <f>IF(OR(O289="",O289=0,O289="0"),"",IF(LEN(O289)&lt;=K287,O289,IF(LEN(SUBSTITUTE(P289," ",""))=K287+1,LEFT(O289,K287),LEFT(O289,FIND("§",SUBSTITUTE(P289," ","§",LEN(P289)-LEN(SUBSTITUTE(P289," ",""))))-1))))</f>
        <v/>
      </c>
      <c r="O289" s="49" t="str">
        <f t="shared" si="73"/>
        <v/>
      </c>
      <c r="P289" s="49" t="str">
        <f>IF(OR(O289="",O289=0,O289="0"),"",LEFT(O289,K287+1))</f>
        <v/>
      </c>
      <c r="Q289" s="49"/>
      <c r="R289" s="107"/>
      <c r="S289" s="90" t="str">
        <f>IF(LEN(TRIM(T289))&gt;0,MAX(S46:S288)+1,"")</f>
        <v/>
      </c>
      <c r="T289" s="234"/>
      <c r="U289" s="107"/>
      <c r="V289" s="107"/>
      <c r="X289" s="224"/>
      <c r="Y289" s="281"/>
      <c r="Z289" s="282"/>
      <c r="AA289" s="281"/>
      <c r="AB289" s="280"/>
      <c r="AC289" s="279"/>
      <c r="AD289" s="278"/>
      <c r="AE289" s="277"/>
      <c r="AF289" s="276"/>
      <c r="AG289" s="275"/>
      <c r="AH289" s="274"/>
      <c r="AI289" s="273"/>
      <c r="AJ289" s="272"/>
      <c r="AK289" s="271"/>
      <c r="AL289" s="270"/>
      <c r="AM289" s="269"/>
      <c r="AN289" s="268"/>
      <c r="AO289" s="267"/>
      <c r="AP289" s="266"/>
      <c r="AQ289" s="265"/>
      <c r="AS289" s="2"/>
      <c r="AT289" s="294">
        <v>261</v>
      </c>
      <c r="AU289" s="290"/>
      <c r="AV289" s="289" t="str">
        <f t="shared" si="74"/>
        <v/>
      </c>
      <c r="AW289" s="288" t="str" cm="1">
        <f t="array" ref="AW289">IF(BD289="","",IFERROR(_xlfn.TEXTJOIN(" • ",TRUE,_xlfn.UNIQUE(_xlfn._xlws.FILTER("⚠ "&amp;BK29:BK489,(BI29:BI489&lt;&gt;"")*ISNUMBER(SEARCH(" "&amp;BI29:BI489&amp;" "," "&amp;BD289&amp;" "))))),""))</f>
        <v/>
      </c>
      <c r="AX289" s="287" t="str">
        <f t="shared" si="81"/>
        <v/>
      </c>
      <c r="AY289" s="287" t="str">
        <f t="shared" si="82"/>
        <v/>
      </c>
      <c r="AZ289" s="287" t="str">
        <f t="shared" si="83"/>
        <v/>
      </c>
      <c r="BA289" s="287" t="str">
        <f t="shared" si="75"/>
        <v/>
      </c>
      <c r="BB289" s="287" t="str">
        <f t="shared" si="76"/>
        <v/>
      </c>
      <c r="BC289" s="287" t="str">
        <f t="shared" si="84"/>
        <v/>
      </c>
      <c r="BD289" s="287" t="str">
        <f t="shared" si="77"/>
        <v/>
      </c>
      <c r="BE289" s="287" t="str">
        <f t="shared" si="85"/>
        <v/>
      </c>
      <c r="BF289" s="287" t="str">
        <f t="shared" si="78"/>
        <v/>
      </c>
      <c r="BG289" s="287" t="str">
        <f t="shared" si="79"/>
        <v/>
      </c>
      <c r="BH289" s="293"/>
      <c r="BI289" s="285" t="str">
        <f t="shared" si="80"/>
        <v/>
      </c>
      <c r="BJ289" s="284" t="s">
        <v>291</v>
      </c>
      <c r="BK289" s="292"/>
      <c r="BT289" s="35"/>
      <c r="BU289" s="35"/>
      <c r="BV289" s="35"/>
      <c r="BW289" s="35"/>
      <c r="BX289" s="35"/>
      <c r="BY289" s="3">
        <v>1</v>
      </c>
    </row>
    <row r="290" spans="10:77" ht="21" customHeight="1">
      <c r="J290" s="910"/>
      <c r="K290" s="49" t="str">
        <f>TRIM(SUBSTITUTE(SUBSTITUTE(SUBSTITUTE(SUBSTITUTE(SUBSTITUTE(SUBSTITUTE(SUBSTITUTE(SUBSTITUTE(K289,"("," "),")"," "),CHAR(34)," "),"-"," "),"_"," "),"&lt;"," "),"&gt;"," "),"="," "))</f>
        <v/>
      </c>
      <c r="L290" s="49" t="str" cm="1">
        <f t="array" ref="L290">IF(ROW()=ROW(L285),K288,INDEX(M285:M298,ROW()-ROW(L285)))</f>
        <v/>
      </c>
      <c r="M290" s="89" t="str">
        <f>IF(OR(L290="",K287="",K287&lt;=0,N290=""),"",TRIM(MID(L290,LEN(N290)+1+IF(MID(L290,LEN(N290)+1,1)=" ",1,0),99999)))</f>
        <v/>
      </c>
      <c r="N290" s="49" t="str">
        <f>IF(OR(O290="",O290=0,O290="0"),"",IF(LEN(O290)&lt;=K287,O290,IF(LEN(SUBSTITUTE(P290," ",""))=K287+1,LEFT(O290,K287),LEFT(O290,FIND("§",SUBSTITUTE(P290," ","§",LEN(P290)-LEN(SUBSTITUTE(P290," ",""))))-1))))</f>
        <v/>
      </c>
      <c r="O290" s="49" t="str">
        <f t="shared" si="73"/>
        <v/>
      </c>
      <c r="P290" s="49" t="str">
        <f>IF(OR(O290="",O290=0,O290="0"),"",LEFT(O290,K287+1))</f>
        <v/>
      </c>
      <c r="Q290" s="49"/>
      <c r="R290" s="107"/>
      <c r="S290" s="90" t="str">
        <f>IF(LEN(TRIM(T290))&gt;0,MAX(S46:S289)+1,"")</f>
        <v/>
      </c>
      <c r="T290" s="234"/>
      <c r="U290" s="107"/>
      <c r="V290" s="107"/>
      <c r="X290" s="224"/>
      <c r="Y290" s="281"/>
      <c r="Z290" s="282"/>
      <c r="AA290" s="281"/>
      <c r="AB290" s="280"/>
      <c r="AC290" s="279"/>
      <c r="AD290" s="278"/>
      <c r="AE290" s="277"/>
      <c r="AF290" s="276"/>
      <c r="AG290" s="275"/>
      <c r="AH290" s="274"/>
      <c r="AI290" s="273"/>
      <c r="AJ290" s="272"/>
      <c r="AK290" s="271"/>
      <c r="AL290" s="270"/>
      <c r="AM290" s="269"/>
      <c r="AN290" s="268"/>
      <c r="AO290" s="267"/>
      <c r="AP290" s="266"/>
      <c r="AQ290" s="265"/>
      <c r="AS290" s="2"/>
      <c r="AT290" s="294">
        <v>262</v>
      </c>
      <c r="AU290" s="290"/>
      <c r="AV290" s="289" t="str">
        <f t="shared" si="74"/>
        <v/>
      </c>
      <c r="AW290" s="288" t="str" cm="1">
        <f t="array" ref="AW290">IF(BD290="","",IFERROR(_xlfn.TEXTJOIN(" • ",TRUE,_xlfn.UNIQUE(_xlfn._xlws.FILTER("⚠ "&amp;BK29:BK489,(BI29:BI489&lt;&gt;"")*ISNUMBER(SEARCH(" "&amp;BI29:BI489&amp;" "," "&amp;BD290&amp;" "))))),""))</f>
        <v/>
      </c>
      <c r="AX290" s="287" t="str">
        <f t="shared" si="81"/>
        <v/>
      </c>
      <c r="AY290" s="287" t="str">
        <f t="shared" si="82"/>
        <v/>
      </c>
      <c r="AZ290" s="287" t="str">
        <f t="shared" si="83"/>
        <v/>
      </c>
      <c r="BA290" s="287" t="str">
        <f t="shared" si="75"/>
        <v/>
      </c>
      <c r="BB290" s="287" t="str">
        <f t="shared" si="76"/>
        <v/>
      </c>
      <c r="BC290" s="287" t="str">
        <f t="shared" si="84"/>
        <v/>
      </c>
      <c r="BD290" s="287" t="str">
        <f t="shared" si="77"/>
        <v/>
      </c>
      <c r="BE290" s="287" t="str">
        <f t="shared" si="85"/>
        <v/>
      </c>
      <c r="BF290" s="287" t="str">
        <f t="shared" si="78"/>
        <v/>
      </c>
      <c r="BG290" s="287" t="str">
        <f t="shared" si="79"/>
        <v/>
      </c>
      <c r="BH290" s="293"/>
      <c r="BI290" s="285" t="str">
        <f t="shared" si="80"/>
        <v/>
      </c>
      <c r="BJ290" s="284" t="s">
        <v>291</v>
      </c>
      <c r="BK290" s="292"/>
      <c r="BT290" s="35"/>
      <c r="BU290" s="35"/>
      <c r="BV290" s="35"/>
      <c r="BW290" s="35"/>
      <c r="BX290" s="35"/>
      <c r="BY290" s="3">
        <v>1</v>
      </c>
    </row>
    <row r="291" spans="10:77" ht="21" customHeight="1">
      <c r="J291" s="910"/>
      <c r="K291" s="55" t="str">
        <f>TRIM(SUBSTITUTE(SUBSTITUTE(SUBSTITUTE(SUBSTITUTE(K290,"►"," "),"▼"," "),"▲"," "),"◄"," "))</f>
        <v/>
      </c>
      <c r="L291" s="49" t="str" cm="1">
        <f t="array" ref="L291">IF(ROW()=ROW(L285),K288,INDEX(M285:M298,ROW()-ROW(L285)))</f>
        <v/>
      </c>
      <c r="M291" s="89" t="str">
        <f>IF(OR(L291="",K287="",K287&lt;=0,N291=""),"",TRIM(MID(L291,LEN(N291)+1+IF(MID(L291,LEN(N291)+1,1)=" ",1,0),99999)))</f>
        <v/>
      </c>
      <c r="N291" s="49" t="str">
        <f>IF(OR(O291="",O291=0,O291="0"),"",IF(LEN(O291)&lt;=K287,O291,IF(LEN(SUBSTITUTE(P291," ",""))=K287+1,LEFT(O291,K287),LEFT(O291,FIND("§",SUBSTITUTE(P291," ","§",LEN(P291)-LEN(SUBSTITUTE(P291," ",""))))-1))))</f>
        <v/>
      </c>
      <c r="O291" s="49" t="str">
        <f t="shared" si="73"/>
        <v/>
      </c>
      <c r="P291" s="49" t="str">
        <f>IF(OR(O291="",O291=0,O291="0"),"",LEFT(O291,K287+1))</f>
        <v/>
      </c>
      <c r="Q291" s="49"/>
      <c r="R291" s="107"/>
      <c r="S291" s="90" t="str">
        <f>IF(LEN(TRIM(T291))&gt;0,MAX(S46:S290)+1,"")</f>
        <v/>
      </c>
      <c r="T291" s="234"/>
      <c r="U291" s="107"/>
      <c r="V291" s="107"/>
      <c r="X291" s="224"/>
      <c r="Y291" s="281"/>
      <c r="Z291" s="282"/>
      <c r="AA291" s="281"/>
      <c r="AB291" s="280"/>
      <c r="AC291" s="279"/>
      <c r="AD291" s="278"/>
      <c r="AE291" s="277"/>
      <c r="AF291" s="276"/>
      <c r="AG291" s="275"/>
      <c r="AH291" s="274"/>
      <c r="AI291" s="273"/>
      <c r="AJ291" s="272"/>
      <c r="AK291" s="271"/>
      <c r="AL291" s="270"/>
      <c r="AM291" s="269"/>
      <c r="AN291" s="268"/>
      <c r="AO291" s="267"/>
      <c r="AP291" s="266"/>
      <c r="AQ291" s="265"/>
      <c r="AS291" s="2"/>
      <c r="AT291" s="294">
        <v>263</v>
      </c>
      <c r="AU291" s="290"/>
      <c r="AV291" s="289" t="str">
        <f t="shared" si="74"/>
        <v/>
      </c>
      <c r="AW291" s="288" t="str" cm="1">
        <f t="array" ref="AW291">IF(BD291="","",IFERROR(_xlfn.TEXTJOIN(" • ",TRUE,_xlfn.UNIQUE(_xlfn._xlws.FILTER("⚠ "&amp;BK29:BK489,(BI29:BI489&lt;&gt;"")*ISNUMBER(SEARCH(" "&amp;BI29:BI489&amp;" "," "&amp;BD291&amp;" "))))),""))</f>
        <v/>
      </c>
      <c r="AX291" s="287" t="str">
        <f t="shared" si="81"/>
        <v/>
      </c>
      <c r="AY291" s="287" t="str">
        <f t="shared" si="82"/>
        <v/>
      </c>
      <c r="AZ291" s="287" t="str">
        <f t="shared" si="83"/>
        <v/>
      </c>
      <c r="BA291" s="287" t="str">
        <f t="shared" si="75"/>
        <v/>
      </c>
      <c r="BB291" s="287" t="str">
        <f t="shared" si="76"/>
        <v/>
      </c>
      <c r="BC291" s="287" t="str">
        <f t="shared" si="84"/>
        <v/>
      </c>
      <c r="BD291" s="287" t="str">
        <f t="shared" si="77"/>
        <v/>
      </c>
      <c r="BE291" s="287" t="str">
        <f t="shared" si="85"/>
        <v/>
      </c>
      <c r="BF291" s="287" t="str">
        <f t="shared" si="78"/>
        <v/>
      </c>
      <c r="BG291" s="287" t="str">
        <f t="shared" si="79"/>
        <v/>
      </c>
      <c r="BH291" s="293"/>
      <c r="BI291" s="285" t="str">
        <f t="shared" si="80"/>
        <v/>
      </c>
      <c r="BJ291" s="284" t="s">
        <v>291</v>
      </c>
      <c r="BK291" s="292"/>
      <c r="BT291" s="35"/>
      <c r="BU291" s="35"/>
      <c r="BV291" s="35"/>
      <c r="BW291" s="35"/>
      <c r="BX291" s="35"/>
      <c r="BY291" s="3">
        <v>1</v>
      </c>
    </row>
    <row r="292" spans="10:77" ht="21" customHeight="1">
      <c r="J292" s="910"/>
      <c r="K292" s="55" t="str">
        <f>TRIM(SUBSTITUTE(SUBSTITUTE(K291,"“"," "),"”"," "))</f>
        <v/>
      </c>
      <c r="L292" s="49" t="str" cm="1">
        <f t="array" ref="L292">IF(ROW()=ROW(L285),K288,INDEX(M285:M298,ROW()-ROW(L285)))</f>
        <v/>
      </c>
      <c r="M292" s="89" t="str">
        <f>IF(OR(L292="",K287="",K287&lt;=0,N292=""),"",TRIM(MID(L292,LEN(N292)+1+IF(MID(L292,LEN(N292)+1,1)=" ",1,0),99999)))</f>
        <v/>
      </c>
      <c r="N292" s="49" t="str">
        <f>IF(OR(O292="",O292=0,O292="0"),"",IF(LEN(O292)&lt;=K287,O292,IF(LEN(SUBSTITUTE(P292," ",""))=K287+1,LEFT(O292,K287),LEFT(O292,FIND("§",SUBSTITUTE(P292," ","§",LEN(P292)-LEN(SUBSTITUTE(P292," ",""))))-1))))</f>
        <v/>
      </c>
      <c r="O292" s="49" t="str">
        <f t="shared" si="73"/>
        <v/>
      </c>
      <c r="P292" s="49" t="str">
        <f>IF(OR(O292="",O292=0,O292="0"),"",LEFT(O292,K287+1))</f>
        <v/>
      </c>
      <c r="Q292" s="49"/>
      <c r="R292" s="107"/>
      <c r="S292" s="90" t="str">
        <f>IF(LEN(TRIM(T292))&gt;0,MAX(S46:S291)+1,"")</f>
        <v/>
      </c>
      <c r="T292" s="234"/>
      <c r="U292" s="107"/>
      <c r="V292" s="107"/>
      <c r="X292" s="224"/>
      <c r="Y292" s="281"/>
      <c r="Z292" s="282"/>
      <c r="AA292" s="281"/>
      <c r="AB292" s="280"/>
      <c r="AC292" s="279"/>
      <c r="AD292" s="278"/>
      <c r="AE292" s="277"/>
      <c r="AF292" s="276"/>
      <c r="AG292" s="275"/>
      <c r="AH292" s="274"/>
      <c r="AI292" s="273"/>
      <c r="AJ292" s="272"/>
      <c r="AK292" s="271"/>
      <c r="AL292" s="270"/>
      <c r="AM292" s="269"/>
      <c r="AN292" s="268"/>
      <c r="AO292" s="267"/>
      <c r="AP292" s="266"/>
      <c r="AQ292" s="265"/>
      <c r="AS292" s="2"/>
      <c r="AT292" s="294">
        <v>264</v>
      </c>
      <c r="AU292" s="290"/>
      <c r="AV292" s="289" t="str">
        <f t="shared" si="74"/>
        <v/>
      </c>
      <c r="AW292" s="288" t="str" cm="1">
        <f t="array" ref="AW292">IF(BD292="","",IFERROR(_xlfn.TEXTJOIN(" • ",TRUE,_xlfn.UNIQUE(_xlfn._xlws.FILTER("⚠ "&amp;BK29:BK489,(BI29:BI489&lt;&gt;"")*ISNUMBER(SEARCH(" "&amp;BI29:BI489&amp;" "," "&amp;BD292&amp;" "))))),""))</f>
        <v/>
      </c>
      <c r="AX292" s="287" t="str">
        <f t="shared" si="81"/>
        <v/>
      </c>
      <c r="AY292" s="287" t="str">
        <f t="shared" si="82"/>
        <v/>
      </c>
      <c r="AZ292" s="287" t="str">
        <f t="shared" si="83"/>
        <v/>
      </c>
      <c r="BA292" s="287" t="str">
        <f t="shared" si="75"/>
        <v/>
      </c>
      <c r="BB292" s="287" t="str">
        <f t="shared" si="76"/>
        <v/>
      </c>
      <c r="BC292" s="287" t="str">
        <f t="shared" si="84"/>
        <v/>
      </c>
      <c r="BD292" s="287" t="str">
        <f t="shared" si="77"/>
        <v/>
      </c>
      <c r="BE292" s="287" t="str">
        <f t="shared" si="85"/>
        <v/>
      </c>
      <c r="BF292" s="287" t="str">
        <f t="shared" si="78"/>
        <v/>
      </c>
      <c r="BG292" s="287" t="str">
        <f t="shared" si="79"/>
        <v/>
      </c>
      <c r="BH292" s="293"/>
      <c r="BI292" s="285" t="str">
        <f t="shared" si="80"/>
        <v/>
      </c>
      <c r="BJ292" s="284" t="s">
        <v>291</v>
      </c>
      <c r="BK292" s="292"/>
      <c r="BT292" s="35"/>
      <c r="BU292" s="35"/>
      <c r="BV292" s="35"/>
      <c r="BW292" s="35"/>
      <c r="BX292" s="35"/>
      <c r="BY292" s="3">
        <v>1</v>
      </c>
    </row>
    <row r="293" spans="10:77" ht="21" customHeight="1">
      <c r="J293" s="910"/>
      <c r="K293" s="55"/>
      <c r="L293" s="49" t="str" cm="1">
        <f t="array" ref="L293">IF(ROW()=ROW(L285),K288,INDEX(M285:M298,ROW()-ROW(L285)))</f>
        <v/>
      </c>
      <c r="M293" s="89" t="str">
        <f>IF(OR(L293="",K287="",K287&lt;=0,N293=""),"",TRIM(MID(L293,LEN(N293)+1+IF(MID(L293,LEN(N293)+1,1)=" ",1,0),99999)))</f>
        <v/>
      </c>
      <c r="N293" s="49" t="str">
        <f>IF(OR(O293="",O293=0,O293="0"),"",IF(LEN(O293)&lt;=K287,O293,IF(LEN(SUBSTITUTE(P293," ",""))=K287+1,LEFT(O293,K287),LEFT(O293,FIND("§",SUBSTITUTE(P293," ","§",LEN(P293)-LEN(SUBSTITUTE(P293," ",""))))-1))))</f>
        <v/>
      </c>
      <c r="O293" s="49" t="str">
        <f t="shared" si="73"/>
        <v/>
      </c>
      <c r="P293" s="49" t="str">
        <f>IF(OR(O293="",O293=0,O293="0"),"",LEFT(O293,K287+1))</f>
        <v/>
      </c>
      <c r="Q293" s="49"/>
      <c r="R293" s="107"/>
      <c r="S293" s="90" t="str">
        <f>IF(LEN(TRIM(T293))&gt;0,MAX(S46:S292)+1,"")</f>
        <v/>
      </c>
      <c r="T293" s="234"/>
      <c r="U293" s="107"/>
      <c r="V293" s="107"/>
      <c r="X293" s="224"/>
      <c r="Y293" s="281"/>
      <c r="Z293" s="282"/>
      <c r="AA293" s="281"/>
      <c r="AB293" s="280"/>
      <c r="AC293" s="279"/>
      <c r="AD293" s="278"/>
      <c r="AE293" s="277"/>
      <c r="AF293" s="276"/>
      <c r="AG293" s="275"/>
      <c r="AH293" s="274"/>
      <c r="AI293" s="273"/>
      <c r="AJ293" s="272"/>
      <c r="AK293" s="271"/>
      <c r="AL293" s="270"/>
      <c r="AM293" s="269"/>
      <c r="AN293" s="268"/>
      <c r="AO293" s="267"/>
      <c r="AP293" s="266"/>
      <c r="AQ293" s="265"/>
      <c r="AS293" s="2"/>
      <c r="AT293" s="294">
        <v>265</v>
      </c>
      <c r="AU293" s="290"/>
      <c r="AV293" s="289" t="str">
        <f t="shared" si="74"/>
        <v/>
      </c>
      <c r="AW293" s="288" t="str" cm="1">
        <f t="array" ref="AW293">IF(BD293="","",IFERROR(_xlfn.TEXTJOIN(" • ",TRUE,_xlfn.UNIQUE(_xlfn._xlws.FILTER("⚠ "&amp;BK29:BK489,(BI29:BI489&lt;&gt;"")*ISNUMBER(SEARCH(" "&amp;BI29:BI489&amp;" "," "&amp;BD293&amp;" "))))),""))</f>
        <v/>
      </c>
      <c r="AX293" s="287" t="str">
        <f t="shared" si="81"/>
        <v/>
      </c>
      <c r="AY293" s="287" t="str">
        <f t="shared" si="82"/>
        <v/>
      </c>
      <c r="AZ293" s="287" t="str">
        <f t="shared" si="83"/>
        <v/>
      </c>
      <c r="BA293" s="287" t="str">
        <f t="shared" si="75"/>
        <v/>
      </c>
      <c r="BB293" s="287" t="str">
        <f t="shared" si="76"/>
        <v/>
      </c>
      <c r="BC293" s="287" t="str">
        <f t="shared" si="84"/>
        <v/>
      </c>
      <c r="BD293" s="287" t="str">
        <f t="shared" si="77"/>
        <v/>
      </c>
      <c r="BE293" s="287" t="str">
        <f t="shared" si="85"/>
        <v/>
      </c>
      <c r="BF293" s="287" t="str">
        <f t="shared" si="78"/>
        <v/>
      </c>
      <c r="BG293" s="287" t="str">
        <f t="shared" si="79"/>
        <v/>
      </c>
      <c r="BH293" s="293"/>
      <c r="BI293" s="285" t="str">
        <f t="shared" si="80"/>
        <v/>
      </c>
      <c r="BJ293" s="284" t="s">
        <v>291</v>
      </c>
      <c r="BK293" s="292"/>
      <c r="BT293" s="35"/>
      <c r="BU293" s="35"/>
      <c r="BV293" s="35"/>
      <c r="BW293" s="35"/>
      <c r="BX293" s="35"/>
      <c r="BY293" s="3">
        <v>1</v>
      </c>
    </row>
    <row r="294" spans="10:77" ht="21" customHeight="1">
      <c r="J294" s="910"/>
      <c r="K294" s="55"/>
      <c r="L294" s="49" t="str" cm="1">
        <f t="array" ref="L294">IF(ROW()=ROW(L285),K288,INDEX(M285:M298,ROW()-ROW(L285)))</f>
        <v/>
      </c>
      <c r="M294" s="89" t="str">
        <f>IF(OR(L294="",K287="",K287&lt;=0,N294=""),"",TRIM(MID(L294,LEN(N294)+1+IF(MID(L294,LEN(N294)+1,1)=" ",1,0),99999)))</f>
        <v/>
      </c>
      <c r="N294" s="49" t="str">
        <f>IF(OR(O294="",O294=0,O294="0"),"",IF(LEN(O294)&lt;=K287,O294,IF(LEN(SUBSTITUTE(P294," ",""))=K287+1,LEFT(O294,K287),LEFT(O294,FIND("§",SUBSTITUTE(P294," ","§",LEN(P294)-LEN(SUBSTITUTE(P294," ",""))))-1))))</f>
        <v/>
      </c>
      <c r="O294" s="49" t="str">
        <f t="shared" si="73"/>
        <v/>
      </c>
      <c r="P294" s="49" t="str">
        <f>IF(OR(O294="",O294=0,O294="0"),"",LEFT(O294,K287+1))</f>
        <v/>
      </c>
      <c r="Q294" s="49"/>
      <c r="R294" s="107"/>
      <c r="S294" s="90" t="str">
        <f>IF(LEN(TRIM(T294))&gt;0,MAX(S46:S293)+1,"")</f>
        <v/>
      </c>
      <c r="T294" s="234"/>
      <c r="U294" s="107"/>
      <c r="V294" s="107"/>
      <c r="X294" s="224"/>
      <c r="Y294" s="281"/>
      <c r="Z294" s="282"/>
      <c r="AA294" s="281"/>
      <c r="AB294" s="280"/>
      <c r="AC294" s="279"/>
      <c r="AD294" s="278"/>
      <c r="AE294" s="277"/>
      <c r="AF294" s="276"/>
      <c r="AG294" s="275"/>
      <c r="AH294" s="274"/>
      <c r="AI294" s="273"/>
      <c r="AJ294" s="272"/>
      <c r="AK294" s="271"/>
      <c r="AL294" s="270"/>
      <c r="AM294" s="269"/>
      <c r="AN294" s="268"/>
      <c r="AO294" s="267"/>
      <c r="AP294" s="266"/>
      <c r="AQ294" s="265"/>
      <c r="AS294" s="2"/>
      <c r="AT294" s="294">
        <v>266</v>
      </c>
      <c r="AU294" s="290"/>
      <c r="AV294" s="289" t="str">
        <f t="shared" si="74"/>
        <v/>
      </c>
      <c r="AW294" s="288" t="str" cm="1">
        <f t="array" ref="AW294">IF(BD294="","",IFERROR(_xlfn.TEXTJOIN(" • ",TRUE,_xlfn.UNIQUE(_xlfn._xlws.FILTER("⚠ "&amp;BK29:BK489,(BI29:BI489&lt;&gt;"")*ISNUMBER(SEARCH(" "&amp;BI29:BI489&amp;" "," "&amp;BD294&amp;" "))))),""))</f>
        <v/>
      </c>
      <c r="AX294" s="287" t="str">
        <f t="shared" si="81"/>
        <v/>
      </c>
      <c r="AY294" s="287" t="str">
        <f t="shared" si="82"/>
        <v/>
      </c>
      <c r="AZ294" s="287" t="str">
        <f t="shared" si="83"/>
        <v/>
      </c>
      <c r="BA294" s="287" t="str">
        <f t="shared" si="75"/>
        <v/>
      </c>
      <c r="BB294" s="287" t="str">
        <f t="shared" si="76"/>
        <v/>
      </c>
      <c r="BC294" s="287" t="str">
        <f t="shared" si="84"/>
        <v/>
      </c>
      <c r="BD294" s="287" t="str">
        <f t="shared" si="77"/>
        <v/>
      </c>
      <c r="BE294" s="287" t="str">
        <f t="shared" si="85"/>
        <v/>
      </c>
      <c r="BF294" s="287" t="str">
        <f t="shared" si="78"/>
        <v/>
      </c>
      <c r="BG294" s="287" t="str">
        <f t="shared" si="79"/>
        <v/>
      </c>
      <c r="BH294" s="293"/>
      <c r="BI294" s="285" t="str">
        <f t="shared" si="80"/>
        <v/>
      </c>
      <c r="BJ294" s="284" t="s">
        <v>291</v>
      </c>
      <c r="BK294" s="292"/>
      <c r="BT294" s="35"/>
      <c r="BU294" s="35"/>
      <c r="BV294" s="35"/>
      <c r="BW294" s="35"/>
      <c r="BX294" s="35"/>
      <c r="BY294" s="3">
        <v>1</v>
      </c>
    </row>
    <row r="295" spans="10:77" ht="21" customHeight="1">
      <c r="J295" s="910"/>
      <c r="K295" s="55"/>
      <c r="L295" s="49" t="str" cm="1">
        <f t="array" ref="L295">IF(ROW()=ROW(L285),K288,INDEX(M285:M298,ROW()-ROW(L285)))</f>
        <v/>
      </c>
      <c r="M295" s="89" t="str">
        <f>IF(OR(L295="",K287="",K287&lt;=0,N295=""),"",TRIM(MID(L295,LEN(N295)+1+IF(MID(L295,LEN(N295)+1,1)=" ",1,0),99999)))</f>
        <v/>
      </c>
      <c r="N295" s="49" t="str">
        <f>IF(OR(O295="",O295=0,O295="0"),"",IF(LEN(O295)&lt;=K287,O295,IF(LEN(SUBSTITUTE(P295," ",""))=K287+1,LEFT(O295,K287),LEFT(O295,FIND("§",SUBSTITUTE(P295," ","§",LEN(P295)-LEN(SUBSTITUTE(P295," ",""))))-1))))</f>
        <v/>
      </c>
      <c r="O295" s="49" t="str">
        <f t="shared" si="73"/>
        <v/>
      </c>
      <c r="P295" s="49" t="str">
        <f>IF(OR(O295="",O295=0,O295="0"),"",LEFT(O295,K287+1))</f>
        <v/>
      </c>
      <c r="Q295" s="49"/>
      <c r="R295" s="107"/>
      <c r="S295" s="90" t="str">
        <f>IF(LEN(TRIM(T295))&gt;0,MAX(S46:S294)+1,"")</f>
        <v/>
      </c>
      <c r="T295" s="234"/>
      <c r="U295" s="107"/>
      <c r="V295" s="107"/>
      <c r="X295" s="224"/>
      <c r="Y295" s="281"/>
      <c r="Z295" s="282"/>
      <c r="AA295" s="281"/>
      <c r="AB295" s="280"/>
      <c r="AC295" s="279"/>
      <c r="AD295" s="278"/>
      <c r="AE295" s="277"/>
      <c r="AF295" s="276"/>
      <c r="AG295" s="275"/>
      <c r="AH295" s="274"/>
      <c r="AI295" s="273"/>
      <c r="AJ295" s="272"/>
      <c r="AK295" s="271"/>
      <c r="AL295" s="270"/>
      <c r="AM295" s="269"/>
      <c r="AN295" s="268"/>
      <c r="AO295" s="267"/>
      <c r="AP295" s="266"/>
      <c r="AQ295" s="265"/>
      <c r="AS295" s="2"/>
      <c r="AT295" s="294">
        <v>267</v>
      </c>
      <c r="AU295" s="290"/>
      <c r="AV295" s="289" t="str">
        <f t="shared" si="74"/>
        <v/>
      </c>
      <c r="AW295" s="288" t="str" cm="1">
        <f t="array" ref="AW295">IF(BD295="","",IFERROR(_xlfn.TEXTJOIN(" • ",TRUE,_xlfn.UNIQUE(_xlfn._xlws.FILTER("⚠ "&amp;BK29:BK489,(BI29:BI489&lt;&gt;"")*ISNUMBER(SEARCH(" "&amp;BI29:BI489&amp;" "," "&amp;BD295&amp;" "))))),""))</f>
        <v/>
      </c>
      <c r="AX295" s="287" t="str">
        <f t="shared" si="81"/>
        <v/>
      </c>
      <c r="AY295" s="287" t="str">
        <f t="shared" si="82"/>
        <v/>
      </c>
      <c r="AZ295" s="287" t="str">
        <f t="shared" si="83"/>
        <v/>
      </c>
      <c r="BA295" s="287" t="str">
        <f t="shared" si="75"/>
        <v/>
      </c>
      <c r="BB295" s="287" t="str">
        <f t="shared" si="76"/>
        <v/>
      </c>
      <c r="BC295" s="287" t="str">
        <f t="shared" si="84"/>
        <v/>
      </c>
      <c r="BD295" s="287" t="str">
        <f t="shared" si="77"/>
        <v/>
      </c>
      <c r="BE295" s="287" t="str">
        <f t="shared" si="85"/>
        <v/>
      </c>
      <c r="BF295" s="287" t="str">
        <f t="shared" si="78"/>
        <v/>
      </c>
      <c r="BG295" s="287" t="str">
        <f t="shared" si="79"/>
        <v/>
      </c>
      <c r="BH295" s="293"/>
      <c r="BI295" s="285" t="str">
        <f t="shared" si="80"/>
        <v/>
      </c>
      <c r="BJ295" s="284" t="s">
        <v>291</v>
      </c>
      <c r="BK295" s="292"/>
      <c r="BT295" s="35"/>
      <c r="BU295" s="35"/>
      <c r="BV295" s="35"/>
      <c r="BW295" s="35"/>
      <c r="BX295" s="35"/>
      <c r="BY295" s="3">
        <v>1</v>
      </c>
    </row>
    <row r="296" spans="10:77" ht="21" customHeight="1">
      <c r="J296" s="910"/>
      <c r="K296" s="55"/>
      <c r="L296" s="49" t="str" cm="1">
        <f t="array" ref="L296">IF(ROW()=ROW(L285),K288,INDEX(M285:M298,ROW()-ROW(L285)))</f>
        <v/>
      </c>
      <c r="M296" s="89" t="str">
        <f>IF(OR(L296="",K287="",K287&lt;=0,N296=""),"",TRIM(MID(L296,LEN(N296)+1+IF(MID(L296,LEN(N296)+1,1)=" ",1,0),99999)))</f>
        <v/>
      </c>
      <c r="N296" s="49" t="str">
        <f>IF(OR(O296="",O296=0,O296="0"),"",IF(LEN(O296)&lt;=K287,O296,IF(LEN(SUBSTITUTE(P296," ",""))=K287+1,LEFT(O296,K287),LEFT(O296,FIND("§",SUBSTITUTE(P296," ","§",LEN(P296)-LEN(SUBSTITUTE(P296," ",""))))-1))))</f>
        <v/>
      </c>
      <c r="O296" s="49" t="str">
        <f t="shared" si="73"/>
        <v/>
      </c>
      <c r="P296" s="49" t="str">
        <f>IF(OR(O296="",O296=0,O296="0"),"",LEFT(O296,K287+1))</f>
        <v/>
      </c>
      <c r="Q296" s="49"/>
      <c r="R296" s="107"/>
      <c r="S296" s="90" t="str">
        <f>IF(LEN(TRIM(T296))&gt;0,MAX(S46:S295)+1,"")</f>
        <v/>
      </c>
      <c r="T296" s="234"/>
      <c r="U296" s="107"/>
      <c r="V296" s="107"/>
      <c r="X296" s="224"/>
      <c r="Y296" s="281"/>
      <c r="Z296" s="282"/>
      <c r="AA296" s="281"/>
      <c r="AB296" s="280"/>
      <c r="AC296" s="279"/>
      <c r="AD296" s="278"/>
      <c r="AE296" s="277"/>
      <c r="AF296" s="276"/>
      <c r="AG296" s="275"/>
      <c r="AH296" s="274"/>
      <c r="AI296" s="273"/>
      <c r="AJ296" s="272"/>
      <c r="AK296" s="271"/>
      <c r="AL296" s="270"/>
      <c r="AM296" s="269"/>
      <c r="AN296" s="268"/>
      <c r="AO296" s="267"/>
      <c r="AP296" s="266"/>
      <c r="AQ296" s="265"/>
      <c r="AS296" s="2"/>
      <c r="AT296" s="294">
        <v>268</v>
      </c>
      <c r="AU296" s="290"/>
      <c r="AV296" s="289" t="str">
        <f t="shared" si="74"/>
        <v/>
      </c>
      <c r="AW296" s="288" t="str" cm="1">
        <f t="array" ref="AW296">IF(BD296="","",IFERROR(_xlfn.TEXTJOIN(" • ",TRUE,_xlfn.UNIQUE(_xlfn._xlws.FILTER("⚠ "&amp;BK29:BK489,(BI29:BI489&lt;&gt;"")*ISNUMBER(SEARCH(" "&amp;BI29:BI489&amp;" "," "&amp;BD296&amp;" "))))),""))</f>
        <v/>
      </c>
      <c r="AX296" s="287" t="str">
        <f t="shared" si="81"/>
        <v/>
      </c>
      <c r="AY296" s="287" t="str">
        <f t="shared" si="82"/>
        <v/>
      </c>
      <c r="AZ296" s="287" t="str">
        <f t="shared" si="83"/>
        <v/>
      </c>
      <c r="BA296" s="287" t="str">
        <f t="shared" si="75"/>
        <v/>
      </c>
      <c r="BB296" s="287" t="str">
        <f t="shared" si="76"/>
        <v/>
      </c>
      <c r="BC296" s="287" t="str">
        <f t="shared" si="84"/>
        <v/>
      </c>
      <c r="BD296" s="287" t="str">
        <f t="shared" si="77"/>
        <v/>
      </c>
      <c r="BE296" s="287" t="str">
        <f t="shared" si="85"/>
        <v/>
      </c>
      <c r="BF296" s="287" t="str">
        <f t="shared" si="78"/>
        <v/>
      </c>
      <c r="BG296" s="287" t="str">
        <f t="shared" si="79"/>
        <v/>
      </c>
      <c r="BH296" s="293"/>
      <c r="BI296" s="285" t="str">
        <f t="shared" si="80"/>
        <v/>
      </c>
      <c r="BJ296" s="284" t="s">
        <v>291</v>
      </c>
      <c r="BK296" s="292"/>
      <c r="BT296" s="35"/>
      <c r="BU296" s="35"/>
      <c r="BV296" s="35"/>
      <c r="BW296" s="35"/>
      <c r="BX296" s="35"/>
      <c r="BY296" s="3">
        <v>1</v>
      </c>
    </row>
    <row r="297" spans="10:77" ht="21" customHeight="1">
      <c r="J297" s="910"/>
      <c r="K297" s="55"/>
      <c r="L297" s="49" t="str" cm="1">
        <f t="array" ref="L297">IF(ROW()=ROW(L285),K288,INDEX(M285:M298,ROW()-ROW(L285)))</f>
        <v/>
      </c>
      <c r="M297" s="89" t="str">
        <f>IF(OR(L297="",K287="",K287&lt;=0,N297=""),"",TRIM(MID(L297,LEN(N297)+1+IF(MID(L297,LEN(N297)+1,1)=" ",1,0),99999)))</f>
        <v/>
      </c>
      <c r="N297" s="49" t="str">
        <f>IF(OR(O297="",O297=0,O297="0"),"",IF(LEN(O297)&lt;=K287,O297,IF(LEN(SUBSTITUTE(P297," ",""))=K287+1,LEFT(O297,K287),LEFT(O297,FIND("§",SUBSTITUTE(P297," ","§",LEN(P297)-LEN(SUBSTITUTE(P297," ",""))))-1))))</f>
        <v/>
      </c>
      <c r="O297" s="49" t="str">
        <f t="shared" si="73"/>
        <v/>
      </c>
      <c r="P297" s="49" t="str">
        <f>IF(OR(O297="",O297=0,O297="0"),"",LEFT(O297,K287+1))</f>
        <v/>
      </c>
      <c r="Q297" s="49"/>
      <c r="R297" s="107"/>
      <c r="S297" s="90" t="str">
        <f>IF(LEN(TRIM(T297))&gt;0,MAX(S46:S296)+1,"")</f>
        <v/>
      </c>
      <c r="T297" s="234"/>
      <c r="U297" s="107"/>
      <c r="V297" s="107"/>
      <c r="X297" s="224"/>
      <c r="Y297" s="281"/>
      <c r="Z297" s="282"/>
      <c r="AA297" s="281"/>
      <c r="AB297" s="280"/>
      <c r="AC297" s="279"/>
      <c r="AD297" s="278"/>
      <c r="AE297" s="277"/>
      <c r="AF297" s="276"/>
      <c r="AG297" s="275"/>
      <c r="AH297" s="274"/>
      <c r="AI297" s="273"/>
      <c r="AJ297" s="272"/>
      <c r="AK297" s="271"/>
      <c r="AL297" s="270"/>
      <c r="AM297" s="269"/>
      <c r="AN297" s="268"/>
      <c r="AO297" s="267"/>
      <c r="AP297" s="266"/>
      <c r="AQ297" s="265"/>
      <c r="AS297" s="2"/>
      <c r="AT297" s="294">
        <v>269</v>
      </c>
      <c r="AU297" s="290"/>
      <c r="AV297" s="289" t="str">
        <f t="shared" si="74"/>
        <v/>
      </c>
      <c r="AW297" s="288" t="str" cm="1">
        <f t="array" ref="AW297">IF(BD297="","",IFERROR(_xlfn.TEXTJOIN(" • ",TRUE,_xlfn.UNIQUE(_xlfn._xlws.FILTER("⚠ "&amp;BK29:BK489,(BI29:BI489&lt;&gt;"")*ISNUMBER(SEARCH(" "&amp;BI29:BI489&amp;" "," "&amp;BD297&amp;" "))))),""))</f>
        <v/>
      </c>
      <c r="AX297" s="287" t="str">
        <f t="shared" si="81"/>
        <v/>
      </c>
      <c r="AY297" s="287" t="str">
        <f t="shared" si="82"/>
        <v/>
      </c>
      <c r="AZ297" s="287" t="str">
        <f t="shared" si="83"/>
        <v/>
      </c>
      <c r="BA297" s="287" t="str">
        <f t="shared" si="75"/>
        <v/>
      </c>
      <c r="BB297" s="287" t="str">
        <f t="shared" si="76"/>
        <v/>
      </c>
      <c r="BC297" s="287" t="str">
        <f t="shared" si="84"/>
        <v/>
      </c>
      <c r="BD297" s="287" t="str">
        <f t="shared" si="77"/>
        <v/>
      </c>
      <c r="BE297" s="287" t="str">
        <f t="shared" si="85"/>
        <v/>
      </c>
      <c r="BF297" s="287" t="str">
        <f t="shared" si="78"/>
        <v/>
      </c>
      <c r="BG297" s="287" t="str">
        <f t="shared" si="79"/>
        <v/>
      </c>
      <c r="BH297" s="293"/>
      <c r="BI297" s="285" t="str">
        <f t="shared" si="80"/>
        <v/>
      </c>
      <c r="BJ297" s="284" t="s">
        <v>291</v>
      </c>
      <c r="BK297" s="292"/>
      <c r="BT297" s="35"/>
      <c r="BU297" s="35"/>
      <c r="BV297" s="35"/>
      <c r="BW297" s="35"/>
      <c r="BX297" s="35"/>
      <c r="BY297" s="3">
        <v>1</v>
      </c>
    </row>
    <row r="298" spans="10:77" ht="21" customHeight="1">
      <c r="J298" s="910"/>
      <c r="K298" s="55"/>
      <c r="L298" s="49" t="str" cm="1">
        <f t="array" ref="L298">IF(ROW()=ROW(L285),K288,INDEX(M285:M298,ROW()-ROW(L285)))</f>
        <v/>
      </c>
      <c r="M298" s="89" t="str">
        <f>IF(OR(L298="",K287="",K287&lt;=0,N298=""),"",TRIM(MID(L298,LEN(N298)+1+IF(MID(L298,LEN(N298)+1,1)=" ",1,0),99999)))</f>
        <v/>
      </c>
      <c r="N298" s="49" t="str">
        <f>IF(OR(O298="",O298=0,O298="0"),"",IF(LEN(O298)&lt;=K287,O298,IF(LEN(SUBSTITUTE(P298," ",""))=K287+1,LEFT(O298,K287),LEFT(O298,FIND("§",SUBSTITUTE(P298," ","§",LEN(P298)-LEN(SUBSTITUTE(P298," ",""))))-1))))</f>
        <v/>
      </c>
      <c r="O298" s="49" t="str">
        <f t="shared" si="73"/>
        <v/>
      </c>
      <c r="P298" s="49" t="str">
        <f>IF(OR(O298="",O298=0,O298="0"),"",LEFT(O298,K287+1))</f>
        <v/>
      </c>
      <c r="Q298" s="49"/>
      <c r="R298" s="107"/>
      <c r="S298" s="90" t="str">
        <f>IF(LEN(TRIM(T298))&gt;0,MAX(S46:S297)+1,"")</f>
        <v/>
      </c>
      <c r="T298" s="234"/>
      <c r="U298" s="107"/>
      <c r="V298" s="107"/>
      <c r="X298" s="224"/>
      <c r="Y298" s="281"/>
      <c r="Z298" s="282"/>
      <c r="AA298" s="281"/>
      <c r="AB298" s="280"/>
      <c r="AC298" s="279"/>
      <c r="AD298" s="278"/>
      <c r="AE298" s="277"/>
      <c r="AF298" s="276"/>
      <c r="AG298" s="275"/>
      <c r="AH298" s="274"/>
      <c r="AI298" s="273"/>
      <c r="AJ298" s="272"/>
      <c r="AK298" s="271"/>
      <c r="AL298" s="270"/>
      <c r="AM298" s="269"/>
      <c r="AN298" s="268"/>
      <c r="AO298" s="267"/>
      <c r="AP298" s="266"/>
      <c r="AQ298" s="265"/>
      <c r="AS298" s="2"/>
      <c r="AT298" s="294">
        <v>270</v>
      </c>
      <c r="AU298" s="290"/>
      <c r="AV298" s="289" t="str">
        <f t="shared" si="74"/>
        <v/>
      </c>
      <c r="AW298" s="288" t="str" cm="1">
        <f t="array" ref="AW298">IF(BD298="","",IFERROR(_xlfn.TEXTJOIN(" • ",TRUE,_xlfn.UNIQUE(_xlfn._xlws.FILTER("⚠ "&amp;BK29:BK489,(BI29:BI489&lt;&gt;"")*ISNUMBER(SEARCH(" "&amp;BI29:BI489&amp;" "," "&amp;BD298&amp;" "))))),""))</f>
        <v/>
      </c>
      <c r="AX298" s="287" t="str">
        <f t="shared" si="81"/>
        <v/>
      </c>
      <c r="AY298" s="287" t="str">
        <f t="shared" si="82"/>
        <v/>
      </c>
      <c r="AZ298" s="287" t="str">
        <f t="shared" si="83"/>
        <v/>
      </c>
      <c r="BA298" s="287" t="str">
        <f t="shared" si="75"/>
        <v/>
      </c>
      <c r="BB298" s="287" t="str">
        <f t="shared" si="76"/>
        <v/>
      </c>
      <c r="BC298" s="287" t="str">
        <f t="shared" si="84"/>
        <v/>
      </c>
      <c r="BD298" s="287" t="str">
        <f t="shared" si="77"/>
        <v/>
      </c>
      <c r="BE298" s="287" t="str">
        <f t="shared" si="85"/>
        <v/>
      </c>
      <c r="BF298" s="287" t="str">
        <f t="shared" si="78"/>
        <v/>
      </c>
      <c r="BG298" s="287" t="str">
        <f t="shared" si="79"/>
        <v/>
      </c>
      <c r="BH298" s="293"/>
      <c r="BI298" s="285" t="str">
        <f t="shared" si="80"/>
        <v/>
      </c>
      <c r="BJ298" s="284" t="s">
        <v>291</v>
      </c>
      <c r="BK298" s="292"/>
      <c r="BT298" s="35"/>
      <c r="BU298" s="35"/>
      <c r="BV298" s="35"/>
      <c r="BW298" s="35"/>
      <c r="BX298" s="35"/>
      <c r="BY298" s="3">
        <v>1</v>
      </c>
    </row>
    <row r="299" spans="10:77" ht="21" customHeight="1">
      <c r="J299" s="910"/>
      <c r="K299" s="88" t="str">
        <f>IF(TRIM(SUBSTITUTE(R65,CHAR(160),""))="","",R65)</f>
        <v/>
      </c>
      <c r="L299" s="49" t="str" cm="1">
        <f t="array" ref="L299">IF(ROW()=ROW(L299),K302,INDEX(M299:M312,ROW()-ROW(L299)))</f>
        <v/>
      </c>
      <c r="M299" s="89" t="str">
        <f>IF(OR(L299="",K301="",K301&lt;=0,N299=""),"",TRIM(MID(L299,LEN(N299)+1+IF(MID(L299,LEN(N299)+1,1)=" ",1,0),99999)))</f>
        <v/>
      </c>
      <c r="N299" s="49" t="str">
        <f>IF(OR(O299="",O299=0,O299="0"),"",IF(LEN(O299)&lt;=K301,O299,IF(LEN(SUBSTITUTE(P299," ",""))=K301+1,LEFT(O299,K301),LEFT(O299,FIND("§",SUBSTITUTE(P299," ","§",LEN(P299)-LEN(SUBSTITUTE(P299," ",""))))-1))))</f>
        <v/>
      </c>
      <c r="O299" s="49" t="str">
        <f t="shared" si="73"/>
        <v/>
      </c>
      <c r="P299" s="49" t="str">
        <f>IF(OR(O299="",O299=0,O299="0"),"",LEFT(O299,K301+1))</f>
        <v/>
      </c>
      <c r="Q299" s="49"/>
      <c r="R299" s="107"/>
      <c r="S299" s="90" t="str">
        <f>IF(LEN(TRIM(T299))&gt;0,MAX(S46:S298)+1,"")</f>
        <v/>
      </c>
      <c r="T299" s="234"/>
      <c r="U299" s="107"/>
      <c r="V299" s="107"/>
      <c r="X299" s="224"/>
      <c r="Y299" s="281"/>
      <c r="Z299" s="282"/>
      <c r="AA299" s="281"/>
      <c r="AB299" s="280"/>
      <c r="AC299" s="279"/>
      <c r="AD299" s="278"/>
      <c r="AE299" s="277"/>
      <c r="AF299" s="276"/>
      <c r="AG299" s="275"/>
      <c r="AH299" s="274"/>
      <c r="AI299" s="273"/>
      <c r="AJ299" s="272"/>
      <c r="AK299" s="271"/>
      <c r="AL299" s="270"/>
      <c r="AM299" s="269"/>
      <c r="AN299" s="268"/>
      <c r="AO299" s="267"/>
      <c r="AP299" s="266"/>
      <c r="AQ299" s="265"/>
      <c r="AS299" s="2"/>
      <c r="AT299" s="294">
        <v>271</v>
      </c>
      <c r="AU299" s="290"/>
      <c r="AV299" s="289" t="str">
        <f t="shared" si="74"/>
        <v/>
      </c>
      <c r="AW299" s="288" t="str" cm="1">
        <f t="array" ref="AW299">IF(BD299="","",IFERROR(_xlfn.TEXTJOIN(" • ",TRUE,_xlfn.UNIQUE(_xlfn._xlws.FILTER("⚠ "&amp;BK29:BK489,(BI29:BI489&lt;&gt;"")*ISNUMBER(SEARCH(" "&amp;BI29:BI489&amp;" "," "&amp;BD299&amp;" "))))),""))</f>
        <v/>
      </c>
      <c r="AX299" s="287" t="str">
        <f t="shared" si="81"/>
        <v/>
      </c>
      <c r="AY299" s="287" t="str">
        <f t="shared" si="82"/>
        <v/>
      </c>
      <c r="AZ299" s="287" t="str">
        <f t="shared" si="83"/>
        <v/>
      </c>
      <c r="BA299" s="287" t="str">
        <f t="shared" si="75"/>
        <v/>
      </c>
      <c r="BB299" s="287" t="str">
        <f t="shared" si="76"/>
        <v/>
      </c>
      <c r="BC299" s="287" t="str">
        <f t="shared" si="84"/>
        <v/>
      </c>
      <c r="BD299" s="287" t="str">
        <f t="shared" si="77"/>
        <v/>
      </c>
      <c r="BE299" s="287" t="str">
        <f t="shared" si="85"/>
        <v/>
      </c>
      <c r="BF299" s="287" t="str">
        <f t="shared" si="78"/>
        <v/>
      </c>
      <c r="BG299" s="287" t="str">
        <f t="shared" si="79"/>
        <v/>
      </c>
      <c r="BH299" s="293"/>
      <c r="BI299" s="285" t="str">
        <f t="shared" si="80"/>
        <v/>
      </c>
      <c r="BJ299" s="284" t="s">
        <v>291</v>
      </c>
      <c r="BK299" s="292"/>
      <c r="BT299" s="35"/>
      <c r="BU299" s="35"/>
      <c r="BV299" s="35"/>
      <c r="BW299" s="35"/>
      <c r="BX299" s="35"/>
      <c r="BY299" s="3">
        <v>1</v>
      </c>
    </row>
    <row r="300" spans="10:77" ht="21" customHeight="1">
      <c r="J300" s="910"/>
      <c r="K300" s="55" t="str">
        <f>TRIM(SUBSTITUTE(SUBSTITUTE(SUBSTITUTE(SUBSTITUTE(SUBSTITUTE(SUBSTITUTE(SUBSTITUTE(SUBSTITUTE(SUBSTITUTE(CLEAN(IF(OR(LEFT(K299,1)="-",LEFT(K299,1)="="),MID(K299,2,99999),K299)),"—","-"),"–","-"),CHAR(160)," "),CHAR(9)," "),CHAR(13)," "),CHAR(10)," ")," "," ")," "," ")," "," "))</f>
        <v/>
      </c>
      <c r="L300" s="49" t="str" cm="1">
        <f t="array" ref="L300">IF(ROW()=ROW(L299),K302,INDEX(M299:M312,ROW()-ROW(L299)))</f>
        <v/>
      </c>
      <c r="M300" s="89" t="str">
        <f>IF(OR(L300="",K301="",K301&lt;=0,N300=""),"",TRIM(MID(L300,LEN(N300)+1+IF(MID(L300,LEN(N300)+1,1)=" ",1,0),99999)))</f>
        <v/>
      </c>
      <c r="N300" s="49" t="str">
        <f>IF(OR(O300="",O300=0,O300="0"),"",IF(LEN(O300)&lt;=K301,O300,IF(LEN(SUBSTITUTE(P300," ",""))=K301+1,LEFT(O300,K301),LEFT(O300,FIND("§",SUBSTITUTE(P300," ","§",LEN(P300)-LEN(SUBSTITUTE(P300," ",""))))-1))))</f>
        <v/>
      </c>
      <c r="O300" s="49" t="str">
        <f t="shared" si="73"/>
        <v/>
      </c>
      <c r="P300" s="49" t="str">
        <f>IF(OR(O300="",O300=0,O300="0"),"",LEFT(O300,K301+1))</f>
        <v/>
      </c>
      <c r="Q300" s="49"/>
      <c r="R300" s="107"/>
      <c r="S300" s="90" t="str">
        <f>IF(LEN(TRIM(T300))&gt;0,MAX(S46:S299)+1,"")</f>
        <v/>
      </c>
      <c r="T300" s="234"/>
      <c r="U300" s="107"/>
      <c r="V300" s="107"/>
      <c r="X300" s="224"/>
      <c r="Y300" s="281"/>
      <c r="Z300" s="282"/>
      <c r="AA300" s="281"/>
      <c r="AB300" s="280"/>
      <c r="AC300" s="279"/>
      <c r="AD300" s="278"/>
      <c r="AE300" s="277"/>
      <c r="AF300" s="276"/>
      <c r="AG300" s="275"/>
      <c r="AH300" s="274"/>
      <c r="AI300" s="273"/>
      <c r="AJ300" s="272"/>
      <c r="AK300" s="271"/>
      <c r="AL300" s="270"/>
      <c r="AM300" s="269"/>
      <c r="AN300" s="268"/>
      <c r="AO300" s="267"/>
      <c r="AP300" s="266"/>
      <c r="AQ300" s="265"/>
      <c r="AS300" s="2"/>
      <c r="AT300" s="294">
        <v>272</v>
      </c>
      <c r="AU300" s="290"/>
      <c r="AV300" s="289" t="str">
        <f t="shared" si="74"/>
        <v/>
      </c>
      <c r="AW300" s="288" t="str" cm="1">
        <f t="array" ref="AW300">IF(BD300="","",IFERROR(_xlfn.TEXTJOIN(" • ",TRUE,_xlfn.UNIQUE(_xlfn._xlws.FILTER("⚠ "&amp;BK29:BK489,(BI29:BI489&lt;&gt;"")*ISNUMBER(SEARCH(" "&amp;BI29:BI489&amp;" "," "&amp;BD300&amp;" "))))),""))</f>
        <v/>
      </c>
      <c r="AX300" s="287" t="str">
        <f t="shared" si="81"/>
        <v/>
      </c>
      <c r="AY300" s="287" t="str">
        <f t="shared" si="82"/>
        <v/>
      </c>
      <c r="AZ300" s="287" t="str">
        <f t="shared" si="83"/>
        <v/>
      </c>
      <c r="BA300" s="287" t="str">
        <f t="shared" si="75"/>
        <v/>
      </c>
      <c r="BB300" s="287" t="str">
        <f t="shared" si="76"/>
        <v/>
      </c>
      <c r="BC300" s="287" t="str">
        <f t="shared" si="84"/>
        <v/>
      </c>
      <c r="BD300" s="287" t="str">
        <f t="shared" si="77"/>
        <v/>
      </c>
      <c r="BE300" s="287" t="str">
        <f t="shared" si="85"/>
        <v/>
      </c>
      <c r="BF300" s="287" t="str">
        <f t="shared" si="78"/>
        <v/>
      </c>
      <c r="BG300" s="287" t="str">
        <f t="shared" si="79"/>
        <v/>
      </c>
      <c r="BH300" s="293"/>
      <c r="BI300" s="285" t="str">
        <f t="shared" si="80"/>
        <v/>
      </c>
      <c r="BJ300" s="284" t="s">
        <v>291</v>
      </c>
      <c r="BK300" s="292"/>
      <c r="BT300" s="35"/>
      <c r="BU300" s="35"/>
      <c r="BV300" s="35"/>
      <c r="BW300" s="35"/>
      <c r="BX300" s="35"/>
      <c r="BY300" s="3">
        <v>1</v>
      </c>
    </row>
    <row r="301" spans="10:77" ht="21" customHeight="1">
      <c r="J301" s="910"/>
      <c r="K301" s="92">
        <f>K44</f>
        <v>120</v>
      </c>
      <c r="L301" s="49" t="str" cm="1">
        <f t="array" ref="L301">IF(ROW()=ROW(L299),K302,INDEX(M299:M312,ROW()-ROW(L299)))</f>
        <v/>
      </c>
      <c r="M301" s="89" t="str">
        <f>IF(OR(L301="",K301="",K301&lt;=0,N301=""),"",TRIM(MID(L301,LEN(N301)+1+IF(MID(L301,LEN(N301)+1,1)=" ",1,0),99999)))</f>
        <v/>
      </c>
      <c r="N301" s="49" t="str">
        <f>IF(OR(O301="",O301=0,O301="0"),"",IF(LEN(O301)&lt;=K301,O301,IF(LEN(SUBSTITUTE(P301," ",""))=K301+1,LEFT(O301,K301),LEFT(O301,FIND("§",SUBSTITUTE(P301," ","§",LEN(P301)-LEN(SUBSTITUTE(P301," ",""))))-1))))</f>
        <v/>
      </c>
      <c r="O301" s="49" t="str">
        <f t="shared" si="73"/>
        <v/>
      </c>
      <c r="P301" s="49" t="str">
        <f>IF(OR(O301="",O301=0,O301="0"),"",LEFT(O301,K301+1))</f>
        <v/>
      </c>
      <c r="Q301" s="49"/>
      <c r="R301" s="107"/>
      <c r="S301" s="90" t="str">
        <f>IF(LEN(TRIM(T301))&gt;0,MAX(S46:S300)+1,"")</f>
        <v/>
      </c>
      <c r="T301" s="234"/>
      <c r="U301" s="107"/>
      <c r="V301" s="107"/>
      <c r="X301" s="224"/>
      <c r="Y301" s="281"/>
      <c r="Z301" s="282"/>
      <c r="AA301" s="281"/>
      <c r="AB301" s="280"/>
      <c r="AC301" s="279"/>
      <c r="AD301" s="278"/>
      <c r="AE301" s="277"/>
      <c r="AF301" s="276"/>
      <c r="AG301" s="275"/>
      <c r="AH301" s="274"/>
      <c r="AI301" s="273"/>
      <c r="AJ301" s="272"/>
      <c r="AK301" s="271"/>
      <c r="AL301" s="270"/>
      <c r="AM301" s="269"/>
      <c r="AN301" s="268"/>
      <c r="AO301" s="267"/>
      <c r="AP301" s="266"/>
      <c r="AQ301" s="265"/>
      <c r="AS301" s="2"/>
      <c r="AT301" s="294">
        <v>273</v>
      </c>
      <c r="AU301" s="290"/>
      <c r="AV301" s="289" t="str">
        <f t="shared" si="74"/>
        <v/>
      </c>
      <c r="AW301" s="288" t="str" cm="1">
        <f t="array" ref="AW301">IF(BD301="","",IFERROR(_xlfn.TEXTJOIN(" • ",TRUE,_xlfn.UNIQUE(_xlfn._xlws.FILTER("⚠ "&amp;BK29:BK489,(BI29:BI489&lt;&gt;"")*ISNUMBER(SEARCH(" "&amp;BI29:BI489&amp;" "," "&amp;BD301&amp;" "))))),""))</f>
        <v/>
      </c>
      <c r="AX301" s="287" t="str">
        <f t="shared" si="81"/>
        <v/>
      </c>
      <c r="AY301" s="287" t="str">
        <f t="shared" si="82"/>
        <v/>
      </c>
      <c r="AZ301" s="287" t="str">
        <f t="shared" si="83"/>
        <v/>
      </c>
      <c r="BA301" s="287" t="str">
        <f t="shared" si="75"/>
        <v/>
      </c>
      <c r="BB301" s="287" t="str">
        <f t="shared" si="76"/>
        <v/>
      </c>
      <c r="BC301" s="287" t="str">
        <f t="shared" si="84"/>
        <v/>
      </c>
      <c r="BD301" s="287" t="str">
        <f t="shared" si="77"/>
        <v/>
      </c>
      <c r="BE301" s="287" t="str">
        <f t="shared" si="85"/>
        <v/>
      </c>
      <c r="BF301" s="287" t="str">
        <f t="shared" si="78"/>
        <v/>
      </c>
      <c r="BG301" s="287" t="str">
        <f t="shared" si="79"/>
        <v/>
      </c>
      <c r="BH301" s="293"/>
      <c r="BI301" s="285" t="str">
        <f t="shared" si="80"/>
        <v/>
      </c>
      <c r="BJ301" s="284" t="s">
        <v>291</v>
      </c>
      <c r="BK301" s="292"/>
      <c r="BT301" s="35"/>
      <c r="BU301" s="35"/>
      <c r="BV301" s="35"/>
      <c r="BW301" s="35"/>
      <c r="BX301" s="35"/>
      <c r="BY301" s="3">
        <v>1</v>
      </c>
    </row>
    <row r="302" spans="10:77" ht="21" customHeight="1">
      <c r="J302" s="910"/>
      <c r="K302" s="55" t="str">
        <f>IF(UPPER(TRIM(K45))="X",K306,K300)</f>
        <v/>
      </c>
      <c r="L302" s="49" t="str" cm="1">
        <f t="array" ref="L302">IF(ROW()=ROW(L299),K302,INDEX(M299:M312,ROW()-ROW(L299)))</f>
        <v/>
      </c>
      <c r="M302" s="89" t="str">
        <f>IF(OR(L302="",K301="",K301&lt;=0,N302=""),"",TRIM(MID(L302,LEN(N302)+1+IF(MID(L302,LEN(N302)+1,1)=" ",1,0),99999)))</f>
        <v/>
      </c>
      <c r="N302" s="49" t="str">
        <f>IF(OR(O302="",O302=0,O302="0"),"",IF(LEN(O302)&lt;=K301,O302,IF(LEN(SUBSTITUTE(P302," ",""))=K301+1,LEFT(O302,K301),LEFT(O302,FIND("§",SUBSTITUTE(P302," ","§",LEN(P302)-LEN(SUBSTITUTE(P302," ",""))))-1))))</f>
        <v/>
      </c>
      <c r="O302" s="49" t="str">
        <f t="shared" si="73"/>
        <v/>
      </c>
      <c r="P302" s="49" t="str">
        <f>IF(OR(O302="",O302=0,O302="0"),"",LEFT(O302,K301+1))</f>
        <v/>
      </c>
      <c r="Q302" s="49"/>
      <c r="R302" s="107"/>
      <c r="S302" s="90" t="str">
        <f>IF(LEN(TRIM(T302))&gt;0,MAX(S46:S301)+1,"")</f>
        <v/>
      </c>
      <c r="T302" s="234"/>
      <c r="U302" s="107"/>
      <c r="V302" s="107"/>
      <c r="X302" s="224"/>
      <c r="Y302" s="281"/>
      <c r="Z302" s="282"/>
      <c r="AA302" s="281"/>
      <c r="AB302" s="280"/>
      <c r="AC302" s="279"/>
      <c r="AD302" s="278"/>
      <c r="AE302" s="277"/>
      <c r="AF302" s="276"/>
      <c r="AG302" s="275"/>
      <c r="AH302" s="274"/>
      <c r="AI302" s="273"/>
      <c r="AJ302" s="272"/>
      <c r="AK302" s="271"/>
      <c r="AL302" s="270"/>
      <c r="AM302" s="269"/>
      <c r="AN302" s="268"/>
      <c r="AO302" s="267"/>
      <c r="AP302" s="266"/>
      <c r="AQ302" s="265"/>
      <c r="AS302" s="2"/>
      <c r="AT302" s="294">
        <v>274</v>
      </c>
      <c r="AU302" s="290"/>
      <c r="AV302" s="289" t="str">
        <f t="shared" si="74"/>
        <v/>
      </c>
      <c r="AW302" s="288" t="str" cm="1">
        <f t="array" ref="AW302">IF(BD302="","",IFERROR(_xlfn.TEXTJOIN(" • ",TRUE,_xlfn.UNIQUE(_xlfn._xlws.FILTER("⚠ "&amp;BK29:BK489,(BI29:BI489&lt;&gt;"")*ISNUMBER(SEARCH(" "&amp;BI29:BI489&amp;" "," "&amp;BD302&amp;" "))))),""))</f>
        <v/>
      </c>
      <c r="AX302" s="287" t="str">
        <f t="shared" si="81"/>
        <v/>
      </c>
      <c r="AY302" s="287" t="str">
        <f t="shared" si="82"/>
        <v/>
      </c>
      <c r="AZ302" s="287" t="str">
        <f t="shared" si="83"/>
        <v/>
      </c>
      <c r="BA302" s="287" t="str">
        <f t="shared" si="75"/>
        <v/>
      </c>
      <c r="BB302" s="287" t="str">
        <f t="shared" si="76"/>
        <v/>
      </c>
      <c r="BC302" s="287" t="str">
        <f t="shared" si="84"/>
        <v/>
      </c>
      <c r="BD302" s="287" t="str">
        <f t="shared" si="77"/>
        <v/>
      </c>
      <c r="BE302" s="287" t="str">
        <f t="shared" si="85"/>
        <v/>
      </c>
      <c r="BF302" s="287" t="str">
        <f t="shared" si="78"/>
        <v/>
      </c>
      <c r="BG302" s="287" t="str">
        <f t="shared" si="79"/>
        <v/>
      </c>
      <c r="BH302" s="293"/>
      <c r="BI302" s="285" t="str">
        <f t="shared" si="80"/>
        <v/>
      </c>
      <c r="BJ302" s="284" t="s">
        <v>291</v>
      </c>
      <c r="BK302" s="292"/>
      <c r="BT302" s="35"/>
      <c r="BU302" s="35"/>
      <c r="BV302" s="35"/>
      <c r="BW302" s="35"/>
      <c r="BX302" s="35"/>
      <c r="BY302" s="3">
        <v>1</v>
      </c>
    </row>
    <row r="303" spans="10:77" ht="21" customHeight="1">
      <c r="J303" s="910"/>
      <c r="K303" s="94" t="str">
        <f>TRIM(SUBSTITUTE(SUBSTITUTE(SUBSTITUTE(SUBSTITUTE(SUBSTITUTE(SUBSTITUTE(SUBSTITUTE(SUBSTITUTE(SUBSTITUTE(SUBSTITUTE(K300,","," "),";"," "),":"," "),"!"," "),"?"," "),"…"," "),"»"," "),"«"," "),"/"," "),"."," "))</f>
        <v/>
      </c>
      <c r="L303" s="49" t="str" cm="1">
        <f t="array" ref="L303">IF(ROW()=ROW(L299),K302,INDEX(M299:M312,ROW()-ROW(L299)))</f>
        <v/>
      </c>
      <c r="M303" s="89" t="str">
        <f>IF(OR(L303="",K301="",K301&lt;=0,N303=""),"",TRIM(MID(L303,LEN(N303)+1+IF(MID(L303,LEN(N303)+1,1)=" ",1,0),99999)))</f>
        <v/>
      </c>
      <c r="N303" s="49" t="str">
        <f>IF(OR(O303="",O303=0,O303="0"),"",IF(LEN(O303)&lt;=K301,O303,IF(LEN(SUBSTITUTE(P303," ",""))=K301+1,LEFT(O303,K301),LEFT(O303,FIND("§",SUBSTITUTE(P303," ","§",LEN(P303)-LEN(SUBSTITUTE(P303," ",""))))-1))))</f>
        <v/>
      </c>
      <c r="O303" s="49" t="str">
        <f t="shared" ref="O303:O366" si="86">IF(OR(L303="",L303=0),"",TRIM(SUBSTITUTE(SUBSTITUTE(L303,CHAR(160)," "),CHAR(10)," ")))</f>
        <v/>
      </c>
      <c r="P303" s="49" t="str">
        <f>IF(OR(O303="",O303=0,O303="0"),"",LEFT(O303,K301+1))</f>
        <v/>
      </c>
      <c r="Q303" s="49"/>
      <c r="R303" s="107"/>
      <c r="S303" s="90" t="str">
        <f>IF(LEN(TRIM(T303))&gt;0,MAX(S46:S302)+1,"")</f>
        <v/>
      </c>
      <c r="T303" s="234"/>
      <c r="U303" s="107"/>
      <c r="V303" s="107"/>
      <c r="X303" s="224"/>
      <c r="Y303" s="281"/>
      <c r="Z303" s="282"/>
      <c r="AA303" s="281"/>
      <c r="AB303" s="280"/>
      <c r="AC303" s="279"/>
      <c r="AD303" s="278"/>
      <c r="AE303" s="277"/>
      <c r="AF303" s="276"/>
      <c r="AG303" s="275"/>
      <c r="AH303" s="274"/>
      <c r="AI303" s="273"/>
      <c r="AJ303" s="272"/>
      <c r="AK303" s="271"/>
      <c r="AL303" s="270"/>
      <c r="AM303" s="269"/>
      <c r="AN303" s="268"/>
      <c r="AO303" s="267"/>
      <c r="AP303" s="266"/>
      <c r="AQ303" s="265"/>
      <c r="AS303" s="2"/>
      <c r="AT303" s="294">
        <v>275</v>
      </c>
      <c r="AU303" s="290"/>
      <c r="AV303" s="289" t="str">
        <f t="shared" si="74"/>
        <v/>
      </c>
      <c r="AW303" s="288" t="str" cm="1">
        <f t="array" ref="AW303">IF(BD303="","",IFERROR(_xlfn.TEXTJOIN(" • ",TRUE,_xlfn.UNIQUE(_xlfn._xlws.FILTER("⚠ "&amp;BK29:BK489,(BI29:BI489&lt;&gt;"")*ISNUMBER(SEARCH(" "&amp;BI29:BI489&amp;" "," "&amp;BD303&amp;" "))))),""))</f>
        <v/>
      </c>
      <c r="AX303" s="287" t="str">
        <f t="shared" si="81"/>
        <v/>
      </c>
      <c r="AY303" s="287" t="str">
        <f t="shared" si="82"/>
        <v/>
      </c>
      <c r="AZ303" s="287" t="str">
        <f t="shared" si="83"/>
        <v/>
      </c>
      <c r="BA303" s="287" t="str">
        <f t="shared" si="75"/>
        <v/>
      </c>
      <c r="BB303" s="287" t="str">
        <f t="shared" si="76"/>
        <v/>
      </c>
      <c r="BC303" s="287" t="str">
        <f t="shared" si="84"/>
        <v/>
      </c>
      <c r="BD303" s="287" t="str">
        <f t="shared" si="77"/>
        <v/>
      </c>
      <c r="BE303" s="287" t="str">
        <f t="shared" si="85"/>
        <v/>
      </c>
      <c r="BF303" s="287" t="str">
        <f t="shared" si="78"/>
        <v/>
      </c>
      <c r="BG303" s="287" t="str">
        <f t="shared" si="79"/>
        <v/>
      </c>
      <c r="BH303" s="293"/>
      <c r="BI303" s="285" t="str">
        <f t="shared" si="80"/>
        <v/>
      </c>
      <c r="BJ303" s="284" t="s">
        <v>291</v>
      </c>
      <c r="BK303" s="292"/>
      <c r="BT303" s="35"/>
      <c r="BU303" s="35"/>
      <c r="BV303" s="35"/>
      <c r="BW303" s="35"/>
      <c r="BX303" s="35"/>
      <c r="BY303" s="3">
        <v>1</v>
      </c>
    </row>
    <row r="304" spans="10:77" ht="21" customHeight="1">
      <c r="J304" s="910"/>
      <c r="K304" s="49" t="str">
        <f>TRIM(SUBSTITUTE(SUBSTITUTE(SUBSTITUTE(SUBSTITUTE(SUBSTITUTE(SUBSTITUTE(SUBSTITUTE(SUBSTITUTE(K303,"("," "),")"," "),CHAR(34)," "),"-"," "),"_"," "),"&lt;"," "),"&gt;"," "),"="," "))</f>
        <v/>
      </c>
      <c r="L304" s="49" t="str" cm="1">
        <f t="array" ref="L304">IF(ROW()=ROW(L299),K302,INDEX(M299:M312,ROW()-ROW(L299)))</f>
        <v/>
      </c>
      <c r="M304" s="89" t="str">
        <f>IF(OR(L304="",K301="",K301&lt;=0,N304=""),"",TRIM(MID(L304,LEN(N304)+1+IF(MID(L304,LEN(N304)+1,1)=" ",1,0),99999)))</f>
        <v/>
      </c>
      <c r="N304" s="49" t="str">
        <f>IF(OR(O304="",O304=0,O304="0"),"",IF(LEN(O304)&lt;=K301,O304,IF(LEN(SUBSTITUTE(P304," ",""))=K301+1,LEFT(O304,K301),LEFT(O304,FIND("§",SUBSTITUTE(P304," ","§",LEN(P304)-LEN(SUBSTITUTE(P304," ",""))))-1))))</f>
        <v/>
      </c>
      <c r="O304" s="49" t="str">
        <f t="shared" si="86"/>
        <v/>
      </c>
      <c r="P304" s="49" t="str">
        <f>IF(OR(O304="",O304=0,O304="0"),"",LEFT(O304,K301+1))</f>
        <v/>
      </c>
      <c r="Q304" s="49"/>
      <c r="R304" s="107"/>
      <c r="S304" s="90" t="str">
        <f>IF(LEN(TRIM(T304))&gt;0,MAX(S46:S303)+1,"")</f>
        <v/>
      </c>
      <c r="T304" s="234"/>
      <c r="U304" s="107"/>
      <c r="V304" s="107"/>
      <c r="X304" s="224"/>
      <c r="Y304" s="281"/>
      <c r="Z304" s="282"/>
      <c r="AA304" s="281"/>
      <c r="AB304" s="280"/>
      <c r="AC304" s="279"/>
      <c r="AD304" s="278"/>
      <c r="AE304" s="277"/>
      <c r="AF304" s="276"/>
      <c r="AG304" s="275"/>
      <c r="AH304" s="274"/>
      <c r="AI304" s="273"/>
      <c r="AJ304" s="272"/>
      <c r="AK304" s="271"/>
      <c r="AL304" s="270"/>
      <c r="AM304" s="269"/>
      <c r="AN304" s="268"/>
      <c r="AO304" s="267"/>
      <c r="AP304" s="266"/>
      <c r="AQ304" s="265"/>
      <c r="AS304" s="2"/>
      <c r="AT304" s="294">
        <v>276</v>
      </c>
      <c r="AU304" s="290"/>
      <c r="AV304" s="289" t="str">
        <f t="shared" si="74"/>
        <v/>
      </c>
      <c r="AW304" s="288" t="str" cm="1">
        <f t="array" ref="AW304">IF(BD304="","",IFERROR(_xlfn.TEXTJOIN(" • ",TRUE,_xlfn.UNIQUE(_xlfn._xlws.FILTER("⚠ "&amp;BK29:BK489,(BI29:BI489&lt;&gt;"")*ISNUMBER(SEARCH(" "&amp;BI29:BI489&amp;" "," "&amp;BD304&amp;" "))))),""))</f>
        <v/>
      </c>
      <c r="AX304" s="287" t="str">
        <f t="shared" si="81"/>
        <v/>
      </c>
      <c r="AY304" s="287" t="str">
        <f t="shared" si="82"/>
        <v/>
      </c>
      <c r="AZ304" s="287" t="str">
        <f t="shared" si="83"/>
        <v/>
      </c>
      <c r="BA304" s="287" t="str">
        <f t="shared" si="75"/>
        <v/>
      </c>
      <c r="BB304" s="287" t="str">
        <f t="shared" si="76"/>
        <v/>
      </c>
      <c r="BC304" s="287" t="str">
        <f t="shared" si="84"/>
        <v/>
      </c>
      <c r="BD304" s="287" t="str">
        <f t="shared" si="77"/>
        <v/>
      </c>
      <c r="BE304" s="287" t="str">
        <f t="shared" si="85"/>
        <v/>
      </c>
      <c r="BF304" s="287" t="str">
        <f t="shared" si="78"/>
        <v/>
      </c>
      <c r="BG304" s="287" t="str">
        <f t="shared" si="79"/>
        <v/>
      </c>
      <c r="BH304" s="293"/>
      <c r="BI304" s="285" t="str">
        <f t="shared" si="80"/>
        <v/>
      </c>
      <c r="BJ304" s="284" t="s">
        <v>291</v>
      </c>
      <c r="BK304" s="292"/>
      <c r="BT304" s="35"/>
      <c r="BU304" s="35"/>
      <c r="BV304" s="35"/>
      <c r="BW304" s="35"/>
      <c r="BX304" s="35"/>
      <c r="BY304" s="3">
        <v>1</v>
      </c>
    </row>
    <row r="305" spans="10:77" ht="21" customHeight="1">
      <c r="J305" s="910"/>
      <c r="K305" s="55" t="str">
        <f>TRIM(SUBSTITUTE(SUBSTITUTE(SUBSTITUTE(SUBSTITUTE(K304,"►"," "),"▼"," "),"▲"," "),"◄"," "))</f>
        <v/>
      </c>
      <c r="L305" s="49" t="str" cm="1">
        <f t="array" ref="L305">IF(ROW()=ROW(L299),K302,INDEX(M299:M312,ROW()-ROW(L299)))</f>
        <v/>
      </c>
      <c r="M305" s="89" t="str">
        <f>IF(OR(L305="",K301="",K301&lt;=0,N305=""),"",TRIM(MID(L305,LEN(N305)+1+IF(MID(L305,LEN(N305)+1,1)=" ",1,0),99999)))</f>
        <v/>
      </c>
      <c r="N305" s="49" t="str">
        <f>IF(OR(O305="",O305=0,O305="0"),"",IF(LEN(O305)&lt;=K301,O305,IF(LEN(SUBSTITUTE(P305," ",""))=K301+1,LEFT(O305,K301),LEFT(O305,FIND("§",SUBSTITUTE(P305," ","§",LEN(P305)-LEN(SUBSTITUTE(P305," ",""))))-1))))</f>
        <v/>
      </c>
      <c r="O305" s="49" t="str">
        <f t="shared" si="86"/>
        <v/>
      </c>
      <c r="P305" s="49" t="str">
        <f>IF(OR(O305="",O305=0,O305="0"),"",LEFT(O305,K301+1))</f>
        <v/>
      </c>
      <c r="Q305" s="49"/>
      <c r="R305" s="107"/>
      <c r="S305" s="90" t="str">
        <f>IF(LEN(TRIM(T305))&gt;0,MAX(S46:S304)+1,"")</f>
        <v/>
      </c>
      <c r="T305" s="234"/>
      <c r="U305" s="107"/>
      <c r="V305" s="107"/>
      <c r="X305" s="224"/>
      <c r="Y305" s="281"/>
      <c r="Z305" s="282"/>
      <c r="AA305" s="281"/>
      <c r="AB305" s="280"/>
      <c r="AC305" s="279"/>
      <c r="AD305" s="278"/>
      <c r="AE305" s="277"/>
      <c r="AF305" s="276"/>
      <c r="AG305" s="275"/>
      <c r="AH305" s="274"/>
      <c r="AI305" s="273"/>
      <c r="AJ305" s="272"/>
      <c r="AK305" s="271"/>
      <c r="AL305" s="270"/>
      <c r="AM305" s="269"/>
      <c r="AN305" s="268"/>
      <c r="AO305" s="267"/>
      <c r="AP305" s="266"/>
      <c r="AQ305" s="265"/>
      <c r="AS305" s="2"/>
      <c r="AT305" s="294">
        <v>277</v>
      </c>
      <c r="AU305" s="290"/>
      <c r="AV305" s="289" t="str">
        <f t="shared" si="74"/>
        <v/>
      </c>
      <c r="AW305" s="288" t="str" cm="1">
        <f t="array" ref="AW305">IF(BD305="","",IFERROR(_xlfn.TEXTJOIN(" • ",TRUE,_xlfn.UNIQUE(_xlfn._xlws.FILTER("⚠ "&amp;BK29:BK489,(BI29:BI489&lt;&gt;"")*ISNUMBER(SEARCH(" "&amp;BI29:BI489&amp;" "," "&amp;BD305&amp;" "))))),""))</f>
        <v/>
      </c>
      <c r="AX305" s="287" t="str">
        <f t="shared" si="81"/>
        <v/>
      </c>
      <c r="AY305" s="287" t="str">
        <f t="shared" si="82"/>
        <v/>
      </c>
      <c r="AZ305" s="287" t="str">
        <f t="shared" si="83"/>
        <v/>
      </c>
      <c r="BA305" s="287" t="str">
        <f t="shared" si="75"/>
        <v/>
      </c>
      <c r="BB305" s="287" t="str">
        <f t="shared" si="76"/>
        <v/>
      </c>
      <c r="BC305" s="287" t="str">
        <f t="shared" si="84"/>
        <v/>
      </c>
      <c r="BD305" s="287" t="str">
        <f t="shared" si="77"/>
        <v/>
      </c>
      <c r="BE305" s="287" t="str">
        <f t="shared" si="85"/>
        <v/>
      </c>
      <c r="BF305" s="287" t="str">
        <f t="shared" si="78"/>
        <v/>
      </c>
      <c r="BG305" s="287" t="str">
        <f t="shared" si="79"/>
        <v/>
      </c>
      <c r="BH305" s="293"/>
      <c r="BI305" s="285" t="str">
        <f t="shared" si="80"/>
        <v/>
      </c>
      <c r="BJ305" s="284" t="s">
        <v>291</v>
      </c>
      <c r="BK305" s="292"/>
      <c r="BT305" s="35"/>
      <c r="BU305" s="35"/>
      <c r="BV305" s="35"/>
      <c r="BW305" s="35"/>
      <c r="BX305" s="35"/>
      <c r="BY305" s="3">
        <v>1</v>
      </c>
    </row>
    <row r="306" spans="10:77" ht="21" customHeight="1">
      <c r="J306" s="910"/>
      <c r="K306" s="55" t="str">
        <f>TRIM(SUBSTITUTE(SUBSTITUTE(K305,"“"," "),"”"," "))</f>
        <v/>
      </c>
      <c r="L306" s="49" t="str" cm="1">
        <f t="array" ref="L306">IF(ROW()=ROW(L299),K302,INDEX(M299:M312,ROW()-ROW(L299)))</f>
        <v/>
      </c>
      <c r="M306" s="89" t="str">
        <f>IF(OR(L306="",K301="",K301&lt;=0,N306=""),"",TRIM(MID(L306,LEN(N306)+1+IF(MID(L306,LEN(N306)+1,1)=" ",1,0),99999)))</f>
        <v/>
      </c>
      <c r="N306" s="49" t="str">
        <f>IF(OR(O306="",O306=0,O306="0"),"",IF(LEN(O306)&lt;=K301,O306,IF(LEN(SUBSTITUTE(P306," ",""))=K301+1,LEFT(O306,K301),LEFT(O306,FIND("§",SUBSTITUTE(P306," ","§",LEN(P306)-LEN(SUBSTITUTE(P306," ",""))))-1))))</f>
        <v/>
      </c>
      <c r="O306" s="49" t="str">
        <f t="shared" si="86"/>
        <v/>
      </c>
      <c r="P306" s="49" t="str">
        <f>IF(OR(O306="",O306=0,O306="0"),"",LEFT(O306,K301+1))</f>
        <v/>
      </c>
      <c r="Q306" s="49"/>
      <c r="R306" s="107"/>
      <c r="S306" s="90" t="str">
        <f>IF(LEN(TRIM(T306))&gt;0,MAX(S46:S305)+1,"")</f>
        <v/>
      </c>
      <c r="T306" s="234"/>
      <c r="U306" s="107"/>
      <c r="V306" s="107"/>
      <c r="X306" s="224"/>
      <c r="Y306" s="281"/>
      <c r="Z306" s="282"/>
      <c r="AA306" s="281"/>
      <c r="AB306" s="280"/>
      <c r="AC306" s="279"/>
      <c r="AD306" s="278"/>
      <c r="AE306" s="277"/>
      <c r="AF306" s="276"/>
      <c r="AG306" s="275"/>
      <c r="AH306" s="274"/>
      <c r="AI306" s="273"/>
      <c r="AJ306" s="272"/>
      <c r="AK306" s="271"/>
      <c r="AL306" s="270"/>
      <c r="AM306" s="269"/>
      <c r="AN306" s="268"/>
      <c r="AO306" s="267"/>
      <c r="AP306" s="266"/>
      <c r="AQ306" s="265"/>
      <c r="AS306" s="2"/>
      <c r="AT306" s="294">
        <v>278</v>
      </c>
      <c r="AU306" s="290"/>
      <c r="AV306" s="289" t="str">
        <f t="shared" si="74"/>
        <v/>
      </c>
      <c r="AW306" s="288" t="str" cm="1">
        <f t="array" ref="AW306">IF(BD306="","",IFERROR(_xlfn.TEXTJOIN(" • ",TRUE,_xlfn.UNIQUE(_xlfn._xlws.FILTER("⚠ "&amp;BK29:BK489,(BI29:BI489&lt;&gt;"")*ISNUMBER(SEARCH(" "&amp;BI29:BI489&amp;" "," "&amp;BD306&amp;" "))))),""))</f>
        <v/>
      </c>
      <c r="AX306" s="287" t="str">
        <f t="shared" si="81"/>
        <v/>
      </c>
      <c r="AY306" s="287" t="str">
        <f t="shared" si="82"/>
        <v/>
      </c>
      <c r="AZ306" s="287" t="str">
        <f t="shared" si="83"/>
        <v/>
      </c>
      <c r="BA306" s="287" t="str">
        <f t="shared" si="75"/>
        <v/>
      </c>
      <c r="BB306" s="287" t="str">
        <f t="shared" si="76"/>
        <v/>
      </c>
      <c r="BC306" s="287" t="str">
        <f t="shared" si="84"/>
        <v/>
      </c>
      <c r="BD306" s="287" t="str">
        <f t="shared" si="77"/>
        <v/>
      </c>
      <c r="BE306" s="287" t="str">
        <f t="shared" si="85"/>
        <v/>
      </c>
      <c r="BF306" s="287" t="str">
        <f t="shared" si="78"/>
        <v/>
      </c>
      <c r="BG306" s="287" t="str">
        <f t="shared" si="79"/>
        <v/>
      </c>
      <c r="BH306" s="293"/>
      <c r="BI306" s="285" t="str">
        <f t="shared" si="80"/>
        <v/>
      </c>
      <c r="BJ306" s="284" t="s">
        <v>291</v>
      </c>
      <c r="BK306" s="292"/>
      <c r="BY306" s="3">
        <v>1</v>
      </c>
    </row>
    <row r="307" spans="10:77" ht="21" customHeight="1">
      <c r="J307" s="910"/>
      <c r="K307" s="55"/>
      <c r="L307" s="49" t="str" cm="1">
        <f t="array" ref="L307">IF(ROW()=ROW(L299),K302,INDEX(M299:M312,ROW()-ROW(L299)))</f>
        <v/>
      </c>
      <c r="M307" s="89" t="str">
        <f>IF(OR(L307="",K301="",K301&lt;=0,N307=""),"",TRIM(MID(L307,LEN(N307)+1+IF(MID(L307,LEN(N307)+1,1)=" ",1,0),99999)))</f>
        <v/>
      </c>
      <c r="N307" s="49" t="str">
        <f>IF(OR(O307="",O307=0,O307="0"),"",IF(LEN(O307)&lt;=K301,O307,IF(LEN(SUBSTITUTE(P307," ",""))=K301+1,LEFT(O307,K301),LEFT(O307,FIND("§",SUBSTITUTE(P307," ","§",LEN(P307)-LEN(SUBSTITUTE(P307," ",""))))-1))))</f>
        <v/>
      </c>
      <c r="O307" s="49" t="str">
        <f t="shared" si="86"/>
        <v/>
      </c>
      <c r="P307" s="49" t="str">
        <f>IF(OR(O307="",O307=0,O307="0"),"",LEFT(O307,K301+1))</f>
        <v/>
      </c>
      <c r="Q307" s="49"/>
      <c r="R307" s="107"/>
      <c r="S307" s="90" t="str">
        <f>IF(LEN(TRIM(T307))&gt;0,MAX(S46:S306)+1,"")</f>
        <v/>
      </c>
      <c r="T307" s="234"/>
      <c r="U307" s="107"/>
      <c r="V307" s="107"/>
      <c r="X307" s="224"/>
      <c r="Y307" s="281"/>
      <c r="Z307" s="282"/>
      <c r="AA307" s="281"/>
      <c r="AB307" s="280"/>
      <c r="AC307" s="279"/>
      <c r="AD307" s="278"/>
      <c r="AE307" s="277"/>
      <c r="AF307" s="276"/>
      <c r="AG307" s="275"/>
      <c r="AH307" s="274"/>
      <c r="AI307" s="273"/>
      <c r="AJ307" s="272"/>
      <c r="AK307" s="271"/>
      <c r="AL307" s="270"/>
      <c r="AM307" s="269"/>
      <c r="AN307" s="268"/>
      <c r="AO307" s="267"/>
      <c r="AP307" s="266"/>
      <c r="AQ307" s="265"/>
      <c r="AS307" s="2"/>
      <c r="AT307" s="294">
        <v>279</v>
      </c>
      <c r="AU307" s="290"/>
      <c r="AV307" s="289" t="str">
        <f t="shared" si="74"/>
        <v/>
      </c>
      <c r="AW307" s="288" t="str" cm="1">
        <f t="array" ref="AW307">IF(BD307="","",IFERROR(_xlfn.TEXTJOIN(" • ",TRUE,_xlfn.UNIQUE(_xlfn._xlws.FILTER("⚠ "&amp;BK29:BK489,(BI29:BI489&lt;&gt;"")*ISNUMBER(SEARCH(" "&amp;BI29:BI489&amp;" "," "&amp;BD307&amp;" "))))),""))</f>
        <v/>
      </c>
      <c r="AX307" s="287" t="str">
        <f t="shared" si="81"/>
        <v/>
      </c>
      <c r="AY307" s="287" t="str">
        <f t="shared" si="82"/>
        <v/>
      </c>
      <c r="AZ307" s="287" t="str">
        <f t="shared" si="83"/>
        <v/>
      </c>
      <c r="BA307" s="287" t="str">
        <f t="shared" si="75"/>
        <v/>
      </c>
      <c r="BB307" s="287" t="str">
        <f t="shared" si="76"/>
        <v/>
      </c>
      <c r="BC307" s="287" t="str">
        <f t="shared" si="84"/>
        <v/>
      </c>
      <c r="BD307" s="287" t="str">
        <f t="shared" si="77"/>
        <v/>
      </c>
      <c r="BE307" s="287" t="str">
        <f t="shared" si="85"/>
        <v/>
      </c>
      <c r="BF307" s="287" t="str">
        <f t="shared" si="78"/>
        <v/>
      </c>
      <c r="BG307" s="287" t="str">
        <f t="shared" si="79"/>
        <v/>
      </c>
      <c r="BH307" s="293"/>
      <c r="BI307" s="285" t="str">
        <f t="shared" si="80"/>
        <v/>
      </c>
      <c r="BJ307" s="284" t="s">
        <v>291</v>
      </c>
      <c r="BK307" s="292"/>
      <c r="BY307" s="3">
        <v>1</v>
      </c>
    </row>
    <row r="308" spans="10:77" ht="21" customHeight="1">
      <c r="J308" s="910"/>
      <c r="K308" s="55"/>
      <c r="L308" s="49" t="str" cm="1">
        <f t="array" ref="L308">IF(ROW()=ROW(L299),K302,INDEX(M299:M312,ROW()-ROW(L299)))</f>
        <v/>
      </c>
      <c r="M308" s="89" t="str">
        <f>IF(OR(L308="",K301="",K301&lt;=0,N308=""),"",TRIM(MID(L308,LEN(N308)+1+IF(MID(L308,LEN(N308)+1,1)=" ",1,0),99999)))</f>
        <v/>
      </c>
      <c r="N308" s="49" t="str">
        <f>IF(OR(O308="",O308=0,O308="0"),"",IF(LEN(O308)&lt;=K301,O308,IF(LEN(SUBSTITUTE(P308," ",""))=K301+1,LEFT(O308,K301),LEFT(O308,FIND("§",SUBSTITUTE(P308," ","§",LEN(P308)-LEN(SUBSTITUTE(P308," ",""))))-1))))</f>
        <v/>
      </c>
      <c r="O308" s="49" t="str">
        <f t="shared" si="86"/>
        <v/>
      </c>
      <c r="P308" s="49" t="str">
        <f>IF(OR(O308="",O308=0,O308="0"),"",LEFT(O308,K301+1))</f>
        <v/>
      </c>
      <c r="Q308" s="49"/>
      <c r="R308" s="107"/>
      <c r="S308" s="90" t="str">
        <f>IF(LEN(TRIM(T308))&gt;0,MAX(S46:S307)+1,"")</f>
        <v/>
      </c>
      <c r="T308" s="234"/>
      <c r="U308" s="107"/>
      <c r="V308" s="107"/>
      <c r="X308" s="224"/>
      <c r="Y308" s="281"/>
      <c r="Z308" s="282"/>
      <c r="AA308" s="281"/>
      <c r="AB308" s="280"/>
      <c r="AC308" s="279"/>
      <c r="AD308" s="278"/>
      <c r="AE308" s="277"/>
      <c r="AF308" s="276"/>
      <c r="AG308" s="275"/>
      <c r="AH308" s="274"/>
      <c r="AI308" s="273"/>
      <c r="AJ308" s="272"/>
      <c r="AK308" s="271"/>
      <c r="AL308" s="270"/>
      <c r="AM308" s="269"/>
      <c r="AN308" s="268"/>
      <c r="AO308" s="267"/>
      <c r="AP308" s="266"/>
      <c r="AQ308" s="265"/>
      <c r="AS308" s="2"/>
      <c r="AT308" s="294">
        <v>280</v>
      </c>
      <c r="AU308" s="290"/>
      <c r="AV308" s="289" t="str">
        <f t="shared" si="74"/>
        <v/>
      </c>
      <c r="AW308" s="288" t="str" cm="1">
        <f t="array" ref="AW308">IF(BD308="","",IFERROR(_xlfn.TEXTJOIN(" • ",TRUE,_xlfn.UNIQUE(_xlfn._xlws.FILTER("⚠ "&amp;BK29:BK489,(BI29:BI489&lt;&gt;"")*ISNUMBER(SEARCH(" "&amp;BI29:BI489&amp;" "," "&amp;BD308&amp;" "))))),""))</f>
        <v/>
      </c>
      <c r="AX308" s="287" t="str">
        <f t="shared" si="81"/>
        <v/>
      </c>
      <c r="AY308" s="287" t="str">
        <f t="shared" si="82"/>
        <v/>
      </c>
      <c r="AZ308" s="287" t="str">
        <f t="shared" si="83"/>
        <v/>
      </c>
      <c r="BA308" s="287" t="str">
        <f t="shared" si="75"/>
        <v/>
      </c>
      <c r="BB308" s="287" t="str">
        <f t="shared" si="76"/>
        <v/>
      </c>
      <c r="BC308" s="287" t="str">
        <f t="shared" si="84"/>
        <v/>
      </c>
      <c r="BD308" s="287" t="str">
        <f t="shared" si="77"/>
        <v/>
      </c>
      <c r="BE308" s="287" t="str">
        <f t="shared" si="85"/>
        <v/>
      </c>
      <c r="BF308" s="287" t="str">
        <f t="shared" si="78"/>
        <v/>
      </c>
      <c r="BG308" s="287" t="str">
        <f t="shared" si="79"/>
        <v/>
      </c>
      <c r="BH308" s="293"/>
      <c r="BI308" s="285" t="str">
        <f t="shared" si="80"/>
        <v/>
      </c>
      <c r="BJ308" s="284" t="s">
        <v>291</v>
      </c>
      <c r="BK308" s="292"/>
      <c r="BY308" s="3">
        <v>1</v>
      </c>
    </row>
    <row r="309" spans="10:77" ht="21" customHeight="1">
      <c r="J309" s="910"/>
      <c r="K309" s="55"/>
      <c r="L309" s="49" t="str" cm="1">
        <f t="array" ref="L309">IF(ROW()=ROW(L299),K302,INDEX(M299:M312,ROW()-ROW(L299)))</f>
        <v/>
      </c>
      <c r="M309" s="89" t="str">
        <f>IF(OR(L309="",K301="",K301&lt;=0,N309=""),"",TRIM(MID(L309,LEN(N309)+1+IF(MID(L309,LEN(N309)+1,1)=" ",1,0),99999)))</f>
        <v/>
      </c>
      <c r="N309" s="49" t="str">
        <f>IF(OR(O309="",O309=0,O309="0"),"",IF(LEN(O309)&lt;=K301,O309,IF(LEN(SUBSTITUTE(P309," ",""))=K301+1,LEFT(O309,K301),LEFT(O309,FIND("§",SUBSTITUTE(P309," ","§",LEN(P309)-LEN(SUBSTITUTE(P309," ",""))))-1))))</f>
        <v/>
      </c>
      <c r="O309" s="49" t="str">
        <f t="shared" si="86"/>
        <v/>
      </c>
      <c r="P309" s="49" t="str">
        <f>IF(OR(O309="",O309=0,O309="0"),"",LEFT(O309,K301+1))</f>
        <v/>
      </c>
      <c r="Q309" s="49"/>
      <c r="R309" s="107"/>
      <c r="S309" s="90" t="str">
        <f>IF(LEN(TRIM(T309))&gt;0,MAX(S46:S308)+1,"")</f>
        <v/>
      </c>
      <c r="T309" s="234"/>
      <c r="U309" s="107"/>
      <c r="V309" s="107"/>
      <c r="X309" s="224"/>
      <c r="Y309" s="281"/>
      <c r="Z309" s="282"/>
      <c r="AA309" s="281"/>
      <c r="AB309" s="280"/>
      <c r="AC309" s="279"/>
      <c r="AD309" s="278"/>
      <c r="AE309" s="277"/>
      <c r="AF309" s="276"/>
      <c r="AG309" s="275"/>
      <c r="AH309" s="274"/>
      <c r="AI309" s="273"/>
      <c r="AJ309" s="272"/>
      <c r="AK309" s="271"/>
      <c r="AL309" s="270"/>
      <c r="AM309" s="269"/>
      <c r="AN309" s="268"/>
      <c r="AO309" s="267"/>
      <c r="AP309" s="266"/>
      <c r="AQ309" s="265"/>
      <c r="AS309" s="2"/>
      <c r="AT309" s="294">
        <v>281</v>
      </c>
      <c r="AU309" s="290"/>
      <c r="AV309" s="289" t="str">
        <f t="shared" si="74"/>
        <v/>
      </c>
      <c r="AW309" s="288" t="str" cm="1">
        <f t="array" ref="AW309">IF(BD309="","",IFERROR(_xlfn.TEXTJOIN(" • ",TRUE,_xlfn.UNIQUE(_xlfn._xlws.FILTER("⚠ "&amp;BK29:BK489,(BI29:BI489&lt;&gt;"")*ISNUMBER(SEARCH(" "&amp;BI29:BI489&amp;" "," "&amp;BD309&amp;" "))))),""))</f>
        <v/>
      </c>
      <c r="AX309" s="287" t="str">
        <f t="shared" si="81"/>
        <v/>
      </c>
      <c r="AY309" s="287" t="str">
        <f t="shared" si="82"/>
        <v/>
      </c>
      <c r="AZ309" s="287" t="str">
        <f t="shared" si="83"/>
        <v/>
      </c>
      <c r="BA309" s="287" t="str">
        <f t="shared" si="75"/>
        <v/>
      </c>
      <c r="BB309" s="287" t="str">
        <f t="shared" si="76"/>
        <v/>
      </c>
      <c r="BC309" s="287" t="str">
        <f t="shared" si="84"/>
        <v/>
      </c>
      <c r="BD309" s="287" t="str">
        <f t="shared" si="77"/>
        <v/>
      </c>
      <c r="BE309" s="287" t="str">
        <f t="shared" si="85"/>
        <v/>
      </c>
      <c r="BF309" s="287" t="str">
        <f t="shared" si="78"/>
        <v/>
      </c>
      <c r="BG309" s="287" t="str">
        <f t="shared" si="79"/>
        <v/>
      </c>
      <c r="BH309" s="293"/>
      <c r="BI309" s="285" t="str">
        <f t="shared" si="80"/>
        <v/>
      </c>
      <c r="BJ309" s="284" t="s">
        <v>291</v>
      </c>
      <c r="BK309" s="292"/>
      <c r="BY309" s="3">
        <v>1</v>
      </c>
    </row>
    <row r="310" spans="10:77" ht="21" customHeight="1">
      <c r="J310" s="910"/>
      <c r="K310" s="55"/>
      <c r="L310" s="49" t="str" cm="1">
        <f t="array" ref="L310">IF(ROW()=ROW(L299),K302,INDEX(M299:M312,ROW()-ROW(L299)))</f>
        <v/>
      </c>
      <c r="M310" s="89" t="str">
        <f>IF(OR(L310="",K301="",K301&lt;=0,N310=""),"",TRIM(MID(L310,LEN(N310)+1+IF(MID(L310,LEN(N310)+1,1)=" ",1,0),99999)))</f>
        <v/>
      </c>
      <c r="N310" s="49" t="str">
        <f>IF(OR(O310="",O310=0,O310="0"),"",IF(LEN(O310)&lt;=K301,O310,IF(LEN(SUBSTITUTE(P310," ",""))=K301+1,LEFT(O310,K301),LEFT(O310,FIND("§",SUBSTITUTE(P310," ","§",LEN(P310)-LEN(SUBSTITUTE(P310," ",""))))-1))))</f>
        <v/>
      </c>
      <c r="O310" s="49" t="str">
        <f t="shared" si="86"/>
        <v/>
      </c>
      <c r="P310" s="49" t="str">
        <f>IF(OR(O310="",O310=0,O310="0"),"",LEFT(O310,K301+1))</f>
        <v/>
      </c>
      <c r="Q310" s="49"/>
      <c r="R310" s="107"/>
      <c r="S310" s="90" t="str">
        <f>IF(LEN(TRIM(T310))&gt;0,MAX(S46:S309)+1,"")</f>
        <v/>
      </c>
      <c r="T310" s="234"/>
      <c r="U310" s="107"/>
      <c r="V310" s="107"/>
      <c r="X310" s="224"/>
      <c r="Y310" s="281"/>
      <c r="Z310" s="282"/>
      <c r="AA310" s="281"/>
      <c r="AB310" s="280"/>
      <c r="AC310" s="279"/>
      <c r="AD310" s="278"/>
      <c r="AE310" s="277"/>
      <c r="AF310" s="276"/>
      <c r="AG310" s="275"/>
      <c r="AH310" s="274"/>
      <c r="AI310" s="273"/>
      <c r="AJ310" s="272"/>
      <c r="AK310" s="271"/>
      <c r="AL310" s="270"/>
      <c r="AM310" s="269"/>
      <c r="AN310" s="268"/>
      <c r="AO310" s="267"/>
      <c r="AP310" s="266"/>
      <c r="AQ310" s="265"/>
      <c r="AS310" s="2"/>
      <c r="AT310" s="294">
        <v>282</v>
      </c>
      <c r="AU310" s="290"/>
      <c r="AV310" s="289" t="str">
        <f t="shared" si="74"/>
        <v/>
      </c>
      <c r="AW310" s="288" t="str" cm="1">
        <f t="array" ref="AW310">IF(BD310="","",IFERROR(_xlfn.TEXTJOIN(" • ",TRUE,_xlfn.UNIQUE(_xlfn._xlws.FILTER("⚠ "&amp;BK29:BK489,(BI29:BI489&lt;&gt;"")*ISNUMBER(SEARCH(" "&amp;BI29:BI489&amp;" "," "&amp;BD310&amp;" "))))),""))</f>
        <v/>
      </c>
      <c r="AX310" s="287" t="str">
        <f t="shared" si="81"/>
        <v/>
      </c>
      <c r="AY310" s="287" t="str">
        <f t="shared" si="82"/>
        <v/>
      </c>
      <c r="AZ310" s="287" t="str">
        <f t="shared" si="83"/>
        <v/>
      </c>
      <c r="BA310" s="287" t="str">
        <f t="shared" si="75"/>
        <v/>
      </c>
      <c r="BB310" s="287" t="str">
        <f t="shared" si="76"/>
        <v/>
      </c>
      <c r="BC310" s="287" t="str">
        <f t="shared" si="84"/>
        <v/>
      </c>
      <c r="BD310" s="287" t="str">
        <f t="shared" si="77"/>
        <v/>
      </c>
      <c r="BE310" s="287" t="str">
        <f t="shared" si="85"/>
        <v/>
      </c>
      <c r="BF310" s="287" t="str">
        <f t="shared" si="78"/>
        <v/>
      </c>
      <c r="BG310" s="287" t="str">
        <f t="shared" si="79"/>
        <v/>
      </c>
      <c r="BH310" s="293"/>
      <c r="BI310" s="285" t="str">
        <f t="shared" si="80"/>
        <v/>
      </c>
      <c r="BJ310" s="284" t="s">
        <v>291</v>
      </c>
      <c r="BK310" s="292"/>
      <c r="BY310" s="3">
        <v>1</v>
      </c>
    </row>
    <row r="311" spans="10:77" ht="21" customHeight="1">
      <c r="J311" s="910"/>
      <c r="K311" s="55"/>
      <c r="L311" s="49" t="str" cm="1">
        <f t="array" ref="L311">IF(ROW()=ROW(L299),K302,INDEX(M299:M312,ROW()-ROW(L299)))</f>
        <v/>
      </c>
      <c r="M311" s="89" t="str">
        <f>IF(OR(L311="",K301="",K301&lt;=0,N311=""),"",TRIM(MID(L311,LEN(N311)+1+IF(MID(L311,LEN(N311)+1,1)=" ",1,0),99999)))</f>
        <v/>
      </c>
      <c r="N311" s="49" t="str">
        <f>IF(OR(O311="",O311=0,O311="0"),"",IF(LEN(O311)&lt;=K301,O311,IF(LEN(SUBSTITUTE(P311," ",""))=K301+1,LEFT(O311,K301),LEFT(O311,FIND("§",SUBSTITUTE(P311," ","§",LEN(P311)-LEN(SUBSTITUTE(P311," ",""))))-1))))</f>
        <v/>
      </c>
      <c r="O311" s="49" t="str">
        <f t="shared" si="86"/>
        <v/>
      </c>
      <c r="P311" s="49" t="str">
        <f>IF(OR(O311="",O311=0,O311="0"),"",LEFT(O311,K301+1))</f>
        <v/>
      </c>
      <c r="Q311" s="49"/>
      <c r="R311" s="107"/>
      <c r="S311" s="90" t="str">
        <f>IF(LEN(TRIM(T311))&gt;0,MAX(S46:S310)+1,"")</f>
        <v/>
      </c>
      <c r="T311" s="234"/>
      <c r="U311" s="107"/>
      <c r="V311" s="107"/>
      <c r="X311" s="224"/>
      <c r="Y311" s="281"/>
      <c r="Z311" s="282"/>
      <c r="AA311" s="281"/>
      <c r="AB311" s="280"/>
      <c r="AC311" s="279"/>
      <c r="AD311" s="278"/>
      <c r="AE311" s="277"/>
      <c r="AF311" s="276"/>
      <c r="AG311" s="275"/>
      <c r="AH311" s="274"/>
      <c r="AI311" s="273"/>
      <c r="AJ311" s="272"/>
      <c r="AK311" s="271"/>
      <c r="AL311" s="270"/>
      <c r="AM311" s="269"/>
      <c r="AN311" s="268"/>
      <c r="AO311" s="267"/>
      <c r="AP311" s="266"/>
      <c r="AQ311" s="265"/>
      <c r="AS311" s="2"/>
      <c r="AT311" s="294">
        <v>283</v>
      </c>
      <c r="AU311" s="290"/>
      <c r="AV311" s="289" t="str">
        <f t="shared" si="74"/>
        <v/>
      </c>
      <c r="AW311" s="288" t="str" cm="1">
        <f t="array" ref="AW311">IF(BD311="","",IFERROR(_xlfn.TEXTJOIN(" • ",TRUE,_xlfn.UNIQUE(_xlfn._xlws.FILTER("⚠ "&amp;BK29:BK489,(BI29:BI489&lt;&gt;"")*ISNUMBER(SEARCH(" "&amp;BI29:BI489&amp;" "," "&amp;BD311&amp;" "))))),""))</f>
        <v/>
      </c>
      <c r="AX311" s="287" t="str">
        <f t="shared" si="81"/>
        <v/>
      </c>
      <c r="AY311" s="287" t="str">
        <f t="shared" si="82"/>
        <v/>
      </c>
      <c r="AZ311" s="287" t="str">
        <f t="shared" si="83"/>
        <v/>
      </c>
      <c r="BA311" s="287" t="str">
        <f t="shared" si="75"/>
        <v/>
      </c>
      <c r="BB311" s="287" t="str">
        <f t="shared" si="76"/>
        <v/>
      </c>
      <c r="BC311" s="287" t="str">
        <f t="shared" si="84"/>
        <v/>
      </c>
      <c r="BD311" s="287" t="str">
        <f t="shared" si="77"/>
        <v/>
      </c>
      <c r="BE311" s="287" t="str">
        <f t="shared" si="85"/>
        <v/>
      </c>
      <c r="BF311" s="287" t="str">
        <f t="shared" si="78"/>
        <v/>
      </c>
      <c r="BG311" s="287" t="str">
        <f t="shared" si="79"/>
        <v/>
      </c>
      <c r="BH311" s="293"/>
      <c r="BI311" s="285" t="str">
        <f t="shared" si="80"/>
        <v/>
      </c>
      <c r="BJ311" s="284" t="s">
        <v>291</v>
      </c>
      <c r="BK311" s="292"/>
      <c r="BY311" s="3">
        <v>1</v>
      </c>
    </row>
    <row r="312" spans="10:77" ht="21" customHeight="1">
      <c r="J312" s="910"/>
      <c r="K312" s="55"/>
      <c r="L312" s="49" t="str" cm="1">
        <f t="array" ref="L312">IF(ROW()=ROW(L299),K302,INDEX(M299:M312,ROW()-ROW(L299)))</f>
        <v/>
      </c>
      <c r="M312" s="89" t="str">
        <f>IF(OR(L312="",K301="",K301&lt;=0,N312=""),"",TRIM(MID(L312,LEN(N312)+1+IF(MID(L312,LEN(N312)+1,1)=" ",1,0),99999)))</f>
        <v/>
      </c>
      <c r="N312" s="49" t="str">
        <f>IF(OR(O312="",O312=0,O312="0"),"",IF(LEN(O312)&lt;=K301,O312,IF(LEN(SUBSTITUTE(P312," ",""))=K301+1,LEFT(O312,K301),LEFT(O312,FIND("§",SUBSTITUTE(P312," ","§",LEN(P312)-LEN(SUBSTITUTE(P312," ",""))))-1))))</f>
        <v/>
      </c>
      <c r="O312" s="49" t="str">
        <f t="shared" si="86"/>
        <v/>
      </c>
      <c r="P312" s="49" t="str">
        <f>IF(OR(O312="",O312=0,O312="0"),"",LEFT(O312,K301+1))</f>
        <v/>
      </c>
      <c r="Q312" s="49"/>
      <c r="R312" s="107"/>
      <c r="S312" s="90" t="str">
        <f>IF(LEN(TRIM(T312))&gt;0,MAX(S46:S311)+1,"")</f>
        <v/>
      </c>
      <c r="T312" s="234"/>
      <c r="U312" s="107"/>
      <c r="V312" s="107"/>
      <c r="X312" s="224"/>
      <c r="Y312" s="281"/>
      <c r="Z312" s="282"/>
      <c r="AA312" s="281"/>
      <c r="AB312" s="280"/>
      <c r="AC312" s="279"/>
      <c r="AD312" s="278"/>
      <c r="AE312" s="277"/>
      <c r="AF312" s="276"/>
      <c r="AG312" s="275"/>
      <c r="AH312" s="274"/>
      <c r="AI312" s="273"/>
      <c r="AJ312" s="272"/>
      <c r="AK312" s="271"/>
      <c r="AL312" s="270"/>
      <c r="AM312" s="269"/>
      <c r="AN312" s="268"/>
      <c r="AO312" s="267"/>
      <c r="AP312" s="266"/>
      <c r="AQ312" s="265"/>
      <c r="AS312" s="2"/>
      <c r="AT312" s="294">
        <v>284</v>
      </c>
      <c r="AU312" s="290"/>
      <c r="AV312" s="289" t="str">
        <f t="shared" si="74"/>
        <v/>
      </c>
      <c r="AW312" s="288" t="str" cm="1">
        <f t="array" ref="AW312">IF(BD312="","",IFERROR(_xlfn.TEXTJOIN(" • ",TRUE,_xlfn.UNIQUE(_xlfn._xlws.FILTER("⚠ "&amp;BK29:BK489,(BI29:BI489&lt;&gt;"")*ISNUMBER(SEARCH(" "&amp;BI29:BI489&amp;" "," "&amp;BD312&amp;" "))))),""))</f>
        <v/>
      </c>
      <c r="AX312" s="287" t="str">
        <f t="shared" si="81"/>
        <v/>
      </c>
      <c r="AY312" s="287" t="str">
        <f t="shared" si="82"/>
        <v/>
      </c>
      <c r="AZ312" s="287" t="str">
        <f t="shared" si="83"/>
        <v/>
      </c>
      <c r="BA312" s="287" t="str">
        <f t="shared" si="75"/>
        <v/>
      </c>
      <c r="BB312" s="287" t="str">
        <f t="shared" si="76"/>
        <v/>
      </c>
      <c r="BC312" s="287" t="str">
        <f t="shared" si="84"/>
        <v/>
      </c>
      <c r="BD312" s="287" t="str">
        <f t="shared" si="77"/>
        <v/>
      </c>
      <c r="BE312" s="287" t="str">
        <f t="shared" si="85"/>
        <v/>
      </c>
      <c r="BF312" s="287" t="str">
        <f t="shared" si="78"/>
        <v/>
      </c>
      <c r="BG312" s="287" t="str">
        <f t="shared" si="79"/>
        <v/>
      </c>
      <c r="BH312" s="293"/>
      <c r="BI312" s="285" t="str">
        <f t="shared" si="80"/>
        <v/>
      </c>
      <c r="BJ312" s="284" t="s">
        <v>291</v>
      </c>
      <c r="BK312" s="292"/>
      <c r="BY312" s="3">
        <v>1</v>
      </c>
    </row>
    <row r="313" spans="10:77" ht="21" customHeight="1">
      <c r="J313" s="910"/>
      <c r="K313" s="88" t="str">
        <f>IF(TRIM(SUBSTITUTE(R66,CHAR(160),""))="","",R66)</f>
        <v/>
      </c>
      <c r="L313" s="49" t="str" cm="1">
        <f t="array" ref="L313">IF(ROW()=ROW(L313),K316,INDEX(M313:M326,ROW()-ROW(L313)))</f>
        <v/>
      </c>
      <c r="M313" s="89" t="str">
        <f>IF(OR(L313="",K315="",K315&lt;=0,N313=""),"",TRIM(MID(L313,LEN(N313)+1+IF(MID(L313,LEN(N313)+1,1)=" ",1,0),99999)))</f>
        <v/>
      </c>
      <c r="N313" s="49" t="str">
        <f>IF(OR(O313="",O313=0,O313="0"),"",IF(LEN(O313)&lt;=K315,O313,IF(LEN(SUBSTITUTE(P313," ",""))=K315+1,LEFT(O313,K315),LEFT(O313,FIND("§",SUBSTITUTE(P313," ","§",LEN(P313)-LEN(SUBSTITUTE(P313," ",""))))-1))))</f>
        <v/>
      </c>
      <c r="O313" s="49" t="str">
        <f t="shared" si="86"/>
        <v/>
      </c>
      <c r="P313" s="49" t="str">
        <f>IF(OR(O313="",O313=0,O313="0"),"",LEFT(O313,K315+1))</f>
        <v/>
      </c>
      <c r="Q313" s="49"/>
      <c r="R313" s="107"/>
      <c r="S313" s="90" t="str">
        <f>IF(LEN(TRIM(T313))&gt;0,MAX(S46:S312)+1,"")</f>
        <v/>
      </c>
      <c r="T313" s="234"/>
      <c r="U313" s="107"/>
      <c r="V313" s="107"/>
      <c r="X313" s="224"/>
      <c r="Y313" s="281"/>
      <c r="Z313" s="282"/>
      <c r="AA313" s="281"/>
      <c r="AB313" s="280"/>
      <c r="AC313" s="279"/>
      <c r="AD313" s="278"/>
      <c r="AE313" s="277"/>
      <c r="AF313" s="276"/>
      <c r="AG313" s="275"/>
      <c r="AH313" s="274"/>
      <c r="AI313" s="273"/>
      <c r="AJ313" s="272"/>
      <c r="AK313" s="271"/>
      <c r="AL313" s="270"/>
      <c r="AM313" s="269"/>
      <c r="AN313" s="268"/>
      <c r="AO313" s="267"/>
      <c r="AP313" s="266"/>
      <c r="AQ313" s="265"/>
      <c r="AS313" s="2"/>
      <c r="AT313" s="294">
        <v>285</v>
      </c>
      <c r="AU313" s="290"/>
      <c r="AV313" s="289" t="str">
        <f t="shared" si="74"/>
        <v/>
      </c>
      <c r="AW313" s="288" t="str" cm="1">
        <f t="array" ref="AW313">IF(BD313="","",IFERROR(_xlfn.TEXTJOIN(" • ",TRUE,_xlfn.UNIQUE(_xlfn._xlws.FILTER("⚠ "&amp;BK29:BK489,(BI29:BI489&lt;&gt;"")*ISNUMBER(SEARCH(" "&amp;BI29:BI489&amp;" "," "&amp;BD313&amp;" "))))),""))</f>
        <v/>
      </c>
      <c r="AX313" s="287" t="str">
        <f t="shared" si="81"/>
        <v/>
      </c>
      <c r="AY313" s="287" t="str">
        <f t="shared" si="82"/>
        <v/>
      </c>
      <c r="AZ313" s="287" t="str">
        <f t="shared" si="83"/>
        <v/>
      </c>
      <c r="BA313" s="287" t="str">
        <f t="shared" si="75"/>
        <v/>
      </c>
      <c r="BB313" s="287" t="str">
        <f t="shared" si="76"/>
        <v/>
      </c>
      <c r="BC313" s="287" t="str">
        <f t="shared" si="84"/>
        <v/>
      </c>
      <c r="BD313" s="287" t="str">
        <f t="shared" si="77"/>
        <v/>
      </c>
      <c r="BE313" s="287" t="str">
        <f t="shared" si="85"/>
        <v/>
      </c>
      <c r="BF313" s="287" t="str">
        <f t="shared" si="78"/>
        <v/>
      </c>
      <c r="BG313" s="287" t="str">
        <f t="shared" si="79"/>
        <v/>
      </c>
      <c r="BH313" s="293"/>
      <c r="BI313" s="285" t="str">
        <f t="shared" si="80"/>
        <v/>
      </c>
      <c r="BJ313" s="284" t="s">
        <v>291</v>
      </c>
      <c r="BK313" s="292"/>
      <c r="BY313" s="3">
        <v>1</v>
      </c>
    </row>
    <row r="314" spans="10:77" ht="21" customHeight="1">
      <c r="J314" s="910"/>
      <c r="K314" s="55" t="str">
        <f>TRIM(SUBSTITUTE(SUBSTITUTE(SUBSTITUTE(SUBSTITUTE(SUBSTITUTE(SUBSTITUTE(SUBSTITUTE(SUBSTITUTE(SUBSTITUTE(CLEAN(IF(OR(LEFT(K313,1)="-",LEFT(K313,1)="="),MID(K313,2,99999),K313)),"—","-"),"–","-"),CHAR(160)," "),CHAR(9)," "),CHAR(13)," "),CHAR(10)," ")," "," ")," "," ")," "," "))</f>
        <v/>
      </c>
      <c r="L314" s="49" t="str" cm="1">
        <f t="array" ref="L314">IF(ROW()=ROW(L313),K316,INDEX(M313:M326,ROW()-ROW(L313)))</f>
        <v/>
      </c>
      <c r="M314" s="89" t="str">
        <f>IF(OR(L314="",K315="",K315&lt;=0,N314=""),"",TRIM(MID(L314,LEN(N314)+1+IF(MID(L314,LEN(N314)+1,1)=" ",1,0),99999)))</f>
        <v/>
      </c>
      <c r="N314" s="49" t="str">
        <f>IF(OR(O314="",O314=0,O314="0"),"",IF(LEN(O314)&lt;=K315,O314,IF(LEN(SUBSTITUTE(P314," ",""))=K315+1,LEFT(O314,K315),LEFT(O314,FIND("§",SUBSTITUTE(P314," ","§",LEN(P314)-LEN(SUBSTITUTE(P314," ",""))))-1))))</f>
        <v/>
      </c>
      <c r="O314" s="49" t="str">
        <f t="shared" si="86"/>
        <v/>
      </c>
      <c r="P314" s="49" t="str">
        <f>IF(OR(O314="",O314=0,O314="0"),"",LEFT(O314,K315+1))</f>
        <v/>
      </c>
      <c r="Q314" s="49"/>
      <c r="R314" s="107"/>
      <c r="S314" s="90" t="str">
        <f>IF(LEN(TRIM(T314))&gt;0,MAX(S46:S313)+1,"")</f>
        <v/>
      </c>
      <c r="T314" s="234"/>
      <c r="U314" s="107"/>
      <c r="V314" s="107"/>
      <c r="X314" s="224"/>
      <c r="Y314" s="281"/>
      <c r="Z314" s="282"/>
      <c r="AA314" s="281"/>
      <c r="AB314" s="280"/>
      <c r="AC314" s="279"/>
      <c r="AD314" s="278"/>
      <c r="AE314" s="277"/>
      <c r="AF314" s="276"/>
      <c r="AG314" s="275"/>
      <c r="AH314" s="274"/>
      <c r="AI314" s="273"/>
      <c r="AJ314" s="272"/>
      <c r="AK314" s="271"/>
      <c r="AL314" s="270"/>
      <c r="AM314" s="269"/>
      <c r="AN314" s="268"/>
      <c r="AO314" s="267"/>
      <c r="AP314" s="266"/>
      <c r="AQ314" s="265"/>
      <c r="AS314" s="2"/>
      <c r="AT314" s="294">
        <v>286</v>
      </c>
      <c r="AU314" s="290"/>
      <c r="AV314" s="289" t="str">
        <f t="shared" si="74"/>
        <v/>
      </c>
      <c r="AW314" s="288" t="str" cm="1">
        <f t="array" ref="AW314">IF(BD314="","",IFERROR(_xlfn.TEXTJOIN(" • ",TRUE,_xlfn.UNIQUE(_xlfn._xlws.FILTER("⚠ "&amp;BK29:BK489,(BI29:BI489&lt;&gt;"")*ISNUMBER(SEARCH(" "&amp;BI29:BI489&amp;" "," "&amp;BD314&amp;" "))))),""))</f>
        <v/>
      </c>
      <c r="AX314" s="287" t="str">
        <f t="shared" si="81"/>
        <v/>
      </c>
      <c r="AY314" s="287" t="str">
        <f t="shared" si="82"/>
        <v/>
      </c>
      <c r="AZ314" s="287" t="str">
        <f t="shared" si="83"/>
        <v/>
      </c>
      <c r="BA314" s="287" t="str">
        <f t="shared" si="75"/>
        <v/>
      </c>
      <c r="BB314" s="287" t="str">
        <f t="shared" si="76"/>
        <v/>
      </c>
      <c r="BC314" s="287" t="str">
        <f t="shared" si="84"/>
        <v/>
      </c>
      <c r="BD314" s="287" t="str">
        <f t="shared" si="77"/>
        <v/>
      </c>
      <c r="BE314" s="287" t="str">
        <f t="shared" si="85"/>
        <v/>
      </c>
      <c r="BF314" s="287" t="str">
        <f t="shared" si="78"/>
        <v/>
      </c>
      <c r="BG314" s="287" t="str">
        <f t="shared" si="79"/>
        <v/>
      </c>
      <c r="BH314" s="293"/>
      <c r="BI314" s="285" t="str">
        <f t="shared" si="80"/>
        <v/>
      </c>
      <c r="BJ314" s="284" t="s">
        <v>291</v>
      </c>
      <c r="BK314" s="292"/>
      <c r="BY314" s="3">
        <v>1</v>
      </c>
    </row>
    <row r="315" spans="10:77" ht="21" customHeight="1">
      <c r="J315" s="910"/>
      <c r="K315" s="92">
        <f>K44</f>
        <v>120</v>
      </c>
      <c r="L315" s="49" t="str" cm="1">
        <f t="array" ref="L315">IF(ROW()=ROW(L313),K316,INDEX(M313:M326,ROW()-ROW(L313)))</f>
        <v/>
      </c>
      <c r="M315" s="89" t="str">
        <f>IF(OR(L315="",K315="",K315&lt;=0,N315=""),"",TRIM(MID(L315,LEN(N315)+1+IF(MID(L315,LEN(N315)+1,1)=" ",1,0),99999)))</f>
        <v/>
      </c>
      <c r="N315" s="49" t="str">
        <f>IF(OR(O315="",O315=0,O315="0"),"",IF(LEN(O315)&lt;=K315,O315,IF(LEN(SUBSTITUTE(P315," ",""))=K315+1,LEFT(O315,K315),LEFT(O315,FIND("§",SUBSTITUTE(P315," ","§",LEN(P315)-LEN(SUBSTITUTE(P315," ",""))))-1))))</f>
        <v/>
      </c>
      <c r="O315" s="49" t="str">
        <f t="shared" si="86"/>
        <v/>
      </c>
      <c r="P315" s="49" t="str">
        <f>IF(OR(O315="",O315=0,O315="0"),"",LEFT(O315,K315+1))</f>
        <v/>
      </c>
      <c r="Q315" s="49"/>
      <c r="R315" s="107"/>
      <c r="S315" s="90" t="str">
        <f>IF(LEN(TRIM(T315))&gt;0,MAX(S46:S314)+1,"")</f>
        <v/>
      </c>
      <c r="T315" s="234"/>
      <c r="U315" s="107"/>
      <c r="V315" s="107"/>
      <c r="X315" s="224"/>
      <c r="Y315" s="281"/>
      <c r="Z315" s="282"/>
      <c r="AA315" s="281"/>
      <c r="AB315" s="280"/>
      <c r="AC315" s="279"/>
      <c r="AD315" s="278"/>
      <c r="AE315" s="277"/>
      <c r="AF315" s="276"/>
      <c r="AG315" s="275"/>
      <c r="AH315" s="274"/>
      <c r="AI315" s="273"/>
      <c r="AJ315" s="272"/>
      <c r="AK315" s="271"/>
      <c r="AL315" s="270"/>
      <c r="AM315" s="269"/>
      <c r="AN315" s="268"/>
      <c r="AO315" s="267"/>
      <c r="AP315" s="266"/>
      <c r="AQ315" s="265"/>
      <c r="AS315" s="2"/>
      <c r="AT315" s="294">
        <v>287</v>
      </c>
      <c r="AU315" s="290"/>
      <c r="AV315" s="289" t="str">
        <f t="shared" si="74"/>
        <v/>
      </c>
      <c r="AW315" s="288" t="str" cm="1">
        <f t="array" ref="AW315">IF(BD315="","",IFERROR(_xlfn.TEXTJOIN(" • ",TRUE,_xlfn.UNIQUE(_xlfn._xlws.FILTER("⚠ "&amp;BK29:BK489,(BI29:BI489&lt;&gt;"")*ISNUMBER(SEARCH(" "&amp;BI29:BI489&amp;" "," "&amp;BD315&amp;" "))))),""))</f>
        <v/>
      </c>
      <c r="AX315" s="287" t="str">
        <f t="shared" si="81"/>
        <v/>
      </c>
      <c r="AY315" s="287" t="str">
        <f t="shared" si="82"/>
        <v/>
      </c>
      <c r="AZ315" s="287" t="str">
        <f t="shared" si="83"/>
        <v/>
      </c>
      <c r="BA315" s="287" t="str">
        <f t="shared" si="75"/>
        <v/>
      </c>
      <c r="BB315" s="287" t="str">
        <f t="shared" si="76"/>
        <v/>
      </c>
      <c r="BC315" s="287" t="str">
        <f t="shared" si="84"/>
        <v/>
      </c>
      <c r="BD315" s="287" t="str">
        <f t="shared" si="77"/>
        <v/>
      </c>
      <c r="BE315" s="287" t="str">
        <f t="shared" si="85"/>
        <v/>
      </c>
      <c r="BF315" s="287" t="str">
        <f t="shared" si="78"/>
        <v/>
      </c>
      <c r="BG315" s="287" t="str">
        <f t="shared" si="79"/>
        <v/>
      </c>
      <c r="BH315" s="293"/>
      <c r="BI315" s="285" t="str">
        <f t="shared" si="80"/>
        <v/>
      </c>
      <c r="BJ315" s="284" t="s">
        <v>291</v>
      </c>
      <c r="BK315" s="292"/>
      <c r="BY315" s="3">
        <v>1</v>
      </c>
    </row>
    <row r="316" spans="10:77" ht="21" customHeight="1">
      <c r="J316" s="910"/>
      <c r="K316" s="55" t="str">
        <f>IF(UPPER(TRIM(K45))="X",K320,K314)</f>
        <v/>
      </c>
      <c r="L316" s="49" t="str" cm="1">
        <f t="array" ref="L316">IF(ROW()=ROW(L313),K316,INDEX(M313:M326,ROW()-ROW(L313)))</f>
        <v/>
      </c>
      <c r="M316" s="89" t="str">
        <f>IF(OR(L316="",K315="",K315&lt;=0,N316=""),"",TRIM(MID(L316,LEN(N316)+1+IF(MID(L316,LEN(N316)+1,1)=" ",1,0),99999)))</f>
        <v/>
      </c>
      <c r="N316" s="49" t="str">
        <f>IF(OR(O316="",O316=0,O316="0"),"",IF(LEN(O316)&lt;=K315,O316,IF(LEN(SUBSTITUTE(P316," ",""))=K315+1,LEFT(O316,K315),LEFT(O316,FIND("§",SUBSTITUTE(P316," ","§",LEN(P316)-LEN(SUBSTITUTE(P316," ",""))))-1))))</f>
        <v/>
      </c>
      <c r="O316" s="49" t="str">
        <f t="shared" si="86"/>
        <v/>
      </c>
      <c r="P316" s="49" t="str">
        <f>IF(OR(O316="",O316=0,O316="0"),"",LEFT(O316,K315+1))</f>
        <v/>
      </c>
      <c r="Q316" s="49"/>
      <c r="R316" s="107"/>
      <c r="S316" s="90" t="str">
        <f>IF(LEN(TRIM(T316))&gt;0,MAX(S46:S315)+1,"")</f>
        <v/>
      </c>
      <c r="T316" s="234"/>
      <c r="U316" s="107"/>
      <c r="V316" s="107"/>
      <c r="X316" s="224"/>
      <c r="Y316" s="281"/>
      <c r="Z316" s="282"/>
      <c r="AA316" s="281"/>
      <c r="AB316" s="280"/>
      <c r="AC316" s="279"/>
      <c r="AD316" s="278"/>
      <c r="AE316" s="277"/>
      <c r="AF316" s="276"/>
      <c r="AG316" s="275"/>
      <c r="AH316" s="274"/>
      <c r="AI316" s="273"/>
      <c r="AJ316" s="272"/>
      <c r="AK316" s="271"/>
      <c r="AL316" s="270"/>
      <c r="AM316" s="269"/>
      <c r="AN316" s="268"/>
      <c r="AO316" s="267"/>
      <c r="AP316" s="266"/>
      <c r="AQ316" s="265"/>
      <c r="AS316" s="2"/>
      <c r="AT316" s="294">
        <v>288</v>
      </c>
      <c r="AU316" s="290"/>
      <c r="AV316" s="289" t="str">
        <f t="shared" si="74"/>
        <v/>
      </c>
      <c r="AW316" s="288" t="str" cm="1">
        <f t="array" ref="AW316">IF(BD316="","",IFERROR(_xlfn.TEXTJOIN(" • ",TRUE,_xlfn.UNIQUE(_xlfn._xlws.FILTER("⚠ "&amp;BK29:BK489,(BI29:BI489&lt;&gt;"")*ISNUMBER(SEARCH(" "&amp;BI29:BI489&amp;" "," "&amp;BD316&amp;" "))))),""))</f>
        <v/>
      </c>
      <c r="AX316" s="287" t="str">
        <f t="shared" si="81"/>
        <v/>
      </c>
      <c r="AY316" s="287" t="str">
        <f t="shared" si="82"/>
        <v/>
      </c>
      <c r="AZ316" s="287" t="str">
        <f t="shared" si="83"/>
        <v/>
      </c>
      <c r="BA316" s="287" t="str">
        <f t="shared" si="75"/>
        <v/>
      </c>
      <c r="BB316" s="287" t="str">
        <f t="shared" si="76"/>
        <v/>
      </c>
      <c r="BC316" s="287" t="str">
        <f t="shared" si="84"/>
        <v/>
      </c>
      <c r="BD316" s="287" t="str">
        <f t="shared" si="77"/>
        <v/>
      </c>
      <c r="BE316" s="287" t="str">
        <f t="shared" si="85"/>
        <v/>
      </c>
      <c r="BF316" s="287" t="str">
        <f t="shared" si="78"/>
        <v/>
      </c>
      <c r="BG316" s="287" t="str">
        <f t="shared" si="79"/>
        <v/>
      </c>
      <c r="BH316" s="293"/>
      <c r="BI316" s="285" t="str">
        <f t="shared" si="80"/>
        <v/>
      </c>
      <c r="BJ316" s="284" t="s">
        <v>291</v>
      </c>
      <c r="BK316" s="292"/>
      <c r="BY316" s="3">
        <v>1</v>
      </c>
    </row>
    <row r="317" spans="10:77" ht="21" customHeight="1">
      <c r="J317" s="910"/>
      <c r="K317" s="94" t="str">
        <f>TRIM(SUBSTITUTE(SUBSTITUTE(SUBSTITUTE(SUBSTITUTE(SUBSTITUTE(SUBSTITUTE(SUBSTITUTE(SUBSTITUTE(SUBSTITUTE(SUBSTITUTE(K314,","," "),";"," "),":"," "),"!"," "),"?"," "),"…"," "),"»"," "),"«"," "),"/"," "),"."," "))</f>
        <v/>
      </c>
      <c r="L317" s="49" t="str" cm="1">
        <f t="array" ref="L317">IF(ROW()=ROW(L313),K316,INDEX(M313:M326,ROW()-ROW(L313)))</f>
        <v/>
      </c>
      <c r="M317" s="89" t="str">
        <f>IF(OR(L317="",K315="",K315&lt;=0,N317=""),"",TRIM(MID(L317,LEN(N317)+1+IF(MID(L317,LEN(N317)+1,1)=" ",1,0),99999)))</f>
        <v/>
      </c>
      <c r="N317" s="49" t="str">
        <f>IF(OR(O317="",O317=0,O317="0"),"",IF(LEN(O317)&lt;=K315,O317,IF(LEN(SUBSTITUTE(P317," ",""))=K315+1,LEFT(O317,K315),LEFT(O317,FIND("§",SUBSTITUTE(P317," ","§",LEN(P317)-LEN(SUBSTITUTE(P317," ",""))))-1))))</f>
        <v/>
      </c>
      <c r="O317" s="49" t="str">
        <f t="shared" si="86"/>
        <v/>
      </c>
      <c r="P317" s="49" t="str">
        <f>IF(OR(O317="",O317=0,O317="0"),"",LEFT(O317,K315+1))</f>
        <v/>
      </c>
      <c r="Q317" s="49"/>
      <c r="R317" s="107"/>
      <c r="S317" s="90" t="str">
        <f>IF(LEN(TRIM(T317))&gt;0,MAX(S46:S316)+1,"")</f>
        <v/>
      </c>
      <c r="T317" s="234"/>
      <c r="U317" s="107"/>
      <c r="V317" s="107"/>
      <c r="X317" s="224"/>
      <c r="Y317" s="281"/>
      <c r="Z317" s="282"/>
      <c r="AA317" s="281"/>
      <c r="AB317" s="280"/>
      <c r="AC317" s="279"/>
      <c r="AD317" s="278"/>
      <c r="AE317" s="277"/>
      <c r="AF317" s="276"/>
      <c r="AG317" s="275"/>
      <c r="AH317" s="274"/>
      <c r="AI317" s="273"/>
      <c r="AJ317" s="272"/>
      <c r="AK317" s="271"/>
      <c r="AL317" s="270"/>
      <c r="AM317" s="269"/>
      <c r="AN317" s="268"/>
      <c r="AO317" s="267"/>
      <c r="AP317" s="266"/>
      <c r="AQ317" s="265"/>
      <c r="AS317" s="2"/>
      <c r="AT317" s="294">
        <v>289</v>
      </c>
      <c r="AU317" s="290"/>
      <c r="AV317" s="289" t="str">
        <f t="shared" si="74"/>
        <v/>
      </c>
      <c r="AW317" s="288" t="str" cm="1">
        <f t="array" ref="AW317">IF(BD317="","",IFERROR(_xlfn.TEXTJOIN(" • ",TRUE,_xlfn.UNIQUE(_xlfn._xlws.FILTER("⚠ "&amp;BK29:BK489,(BI29:BI489&lt;&gt;"")*ISNUMBER(SEARCH(" "&amp;BI29:BI489&amp;" "," "&amp;BD317&amp;" "))))),""))</f>
        <v/>
      </c>
      <c r="AX317" s="287" t="str">
        <f t="shared" si="81"/>
        <v/>
      </c>
      <c r="AY317" s="287" t="str">
        <f t="shared" si="82"/>
        <v/>
      </c>
      <c r="AZ317" s="287" t="str">
        <f t="shared" si="83"/>
        <v/>
      </c>
      <c r="BA317" s="287" t="str">
        <f t="shared" si="75"/>
        <v/>
      </c>
      <c r="BB317" s="287" t="str">
        <f t="shared" si="76"/>
        <v/>
      </c>
      <c r="BC317" s="287" t="str">
        <f t="shared" si="84"/>
        <v/>
      </c>
      <c r="BD317" s="287" t="str">
        <f t="shared" si="77"/>
        <v/>
      </c>
      <c r="BE317" s="287" t="str">
        <f t="shared" si="85"/>
        <v/>
      </c>
      <c r="BF317" s="287" t="str">
        <f t="shared" si="78"/>
        <v/>
      </c>
      <c r="BG317" s="287" t="str">
        <f t="shared" si="79"/>
        <v/>
      </c>
      <c r="BH317" s="293"/>
      <c r="BI317" s="285" t="str">
        <f t="shared" si="80"/>
        <v/>
      </c>
      <c r="BJ317" s="284" t="s">
        <v>291</v>
      </c>
      <c r="BK317" s="292"/>
      <c r="BY317" s="3">
        <v>1</v>
      </c>
    </row>
    <row r="318" spans="10:77" ht="21" customHeight="1">
      <c r="J318" s="910"/>
      <c r="K318" s="49" t="str">
        <f>TRIM(SUBSTITUTE(SUBSTITUTE(SUBSTITUTE(SUBSTITUTE(SUBSTITUTE(SUBSTITUTE(SUBSTITUTE(SUBSTITUTE(K317,"("," "),")"," "),CHAR(34)," "),"-"," "),"_"," "),"&lt;"," "),"&gt;"," "),"="," "))</f>
        <v/>
      </c>
      <c r="L318" s="49" t="str" cm="1">
        <f t="array" ref="L318">IF(ROW()=ROW(L313),K316,INDEX(M313:M326,ROW()-ROW(L313)))</f>
        <v/>
      </c>
      <c r="M318" s="89" t="str">
        <f>IF(OR(L318="",K315="",K315&lt;=0,N318=""),"",TRIM(MID(L318,LEN(N318)+1+IF(MID(L318,LEN(N318)+1,1)=" ",1,0),99999)))</f>
        <v/>
      </c>
      <c r="N318" s="49" t="str">
        <f>IF(OR(O318="",O318=0,O318="0"),"",IF(LEN(O318)&lt;=K315,O318,IF(LEN(SUBSTITUTE(P318," ",""))=K315+1,LEFT(O318,K315),LEFT(O318,FIND("§",SUBSTITUTE(P318," ","§",LEN(P318)-LEN(SUBSTITUTE(P318," ",""))))-1))))</f>
        <v/>
      </c>
      <c r="O318" s="49" t="str">
        <f t="shared" si="86"/>
        <v/>
      </c>
      <c r="P318" s="49" t="str">
        <f>IF(OR(O318="",O318=0,O318="0"),"",LEFT(O318,K315+1))</f>
        <v/>
      </c>
      <c r="Q318" s="49"/>
      <c r="R318" s="107"/>
      <c r="S318" s="90" t="str">
        <f>IF(LEN(TRIM(T318))&gt;0,MAX(S46:S317)+1,"")</f>
        <v/>
      </c>
      <c r="T318" s="234"/>
      <c r="U318" s="107"/>
      <c r="V318" s="107"/>
      <c r="X318" s="224"/>
      <c r="Y318" s="281"/>
      <c r="Z318" s="282"/>
      <c r="AA318" s="281"/>
      <c r="AB318" s="280"/>
      <c r="AC318" s="279"/>
      <c r="AD318" s="278"/>
      <c r="AE318" s="277"/>
      <c r="AF318" s="276"/>
      <c r="AG318" s="275"/>
      <c r="AH318" s="274"/>
      <c r="AI318" s="273"/>
      <c r="AJ318" s="272"/>
      <c r="AK318" s="271"/>
      <c r="AL318" s="270"/>
      <c r="AM318" s="269"/>
      <c r="AN318" s="268"/>
      <c r="AO318" s="267"/>
      <c r="AP318" s="266"/>
      <c r="AQ318" s="265"/>
      <c r="AS318" s="2"/>
      <c r="AT318" s="294">
        <v>290</v>
      </c>
      <c r="AU318" s="290"/>
      <c r="AV318" s="289" t="str">
        <f t="shared" si="74"/>
        <v/>
      </c>
      <c r="AW318" s="288" t="str" cm="1">
        <f t="array" ref="AW318">IF(BD318="","",IFERROR(_xlfn.TEXTJOIN(" • ",TRUE,_xlfn.UNIQUE(_xlfn._xlws.FILTER("⚠ "&amp;BK29:BK489,(BI29:BI489&lt;&gt;"")*ISNUMBER(SEARCH(" "&amp;BI29:BI489&amp;" "," "&amp;BD318&amp;" "))))),""))</f>
        <v/>
      </c>
      <c r="AX318" s="287" t="str">
        <f t="shared" si="81"/>
        <v/>
      </c>
      <c r="AY318" s="287" t="str">
        <f t="shared" si="82"/>
        <v/>
      </c>
      <c r="AZ318" s="287" t="str">
        <f t="shared" si="83"/>
        <v/>
      </c>
      <c r="BA318" s="287" t="str">
        <f t="shared" si="75"/>
        <v/>
      </c>
      <c r="BB318" s="287" t="str">
        <f t="shared" si="76"/>
        <v/>
      </c>
      <c r="BC318" s="287" t="str">
        <f t="shared" si="84"/>
        <v/>
      </c>
      <c r="BD318" s="287" t="str">
        <f t="shared" si="77"/>
        <v/>
      </c>
      <c r="BE318" s="287" t="str">
        <f t="shared" si="85"/>
        <v/>
      </c>
      <c r="BF318" s="287" t="str">
        <f t="shared" si="78"/>
        <v/>
      </c>
      <c r="BG318" s="287" t="str">
        <f t="shared" si="79"/>
        <v/>
      </c>
      <c r="BH318" s="293"/>
      <c r="BI318" s="285" t="str">
        <f t="shared" si="80"/>
        <v/>
      </c>
      <c r="BJ318" s="284" t="s">
        <v>291</v>
      </c>
      <c r="BK318" s="292"/>
      <c r="BY318" s="3">
        <v>1</v>
      </c>
    </row>
    <row r="319" spans="10:77" ht="21" customHeight="1">
      <c r="J319" s="910"/>
      <c r="K319" s="55" t="str">
        <f>TRIM(SUBSTITUTE(SUBSTITUTE(SUBSTITUTE(SUBSTITUTE(K318,"►"," "),"▼"," "),"▲"," "),"◄"," "))</f>
        <v/>
      </c>
      <c r="L319" s="49" t="str" cm="1">
        <f t="array" ref="L319">IF(ROW()=ROW(L313),K316,INDEX(M313:M326,ROW()-ROW(L313)))</f>
        <v/>
      </c>
      <c r="M319" s="89" t="str">
        <f>IF(OR(L319="",K315="",K315&lt;=0,N319=""),"",TRIM(MID(L319,LEN(N319)+1+IF(MID(L319,LEN(N319)+1,1)=" ",1,0),99999)))</f>
        <v/>
      </c>
      <c r="N319" s="49" t="str">
        <f>IF(OR(O319="",O319=0,O319="0"),"",IF(LEN(O319)&lt;=K315,O319,IF(LEN(SUBSTITUTE(P319," ",""))=K315+1,LEFT(O319,K315),LEFT(O319,FIND("§",SUBSTITUTE(P319," ","§",LEN(P319)-LEN(SUBSTITUTE(P319," ",""))))-1))))</f>
        <v/>
      </c>
      <c r="O319" s="49" t="str">
        <f t="shared" si="86"/>
        <v/>
      </c>
      <c r="P319" s="49" t="str">
        <f>IF(OR(O319="",O319=0,O319="0"),"",LEFT(O319,K315+1))</f>
        <v/>
      </c>
      <c r="Q319" s="49"/>
      <c r="R319" s="107"/>
      <c r="S319" s="90" t="str">
        <f>IF(LEN(TRIM(T319))&gt;0,MAX(S46:S318)+1,"")</f>
        <v/>
      </c>
      <c r="T319" s="234"/>
      <c r="U319" s="107"/>
      <c r="V319" s="107"/>
      <c r="X319" s="224"/>
      <c r="Y319" s="281"/>
      <c r="Z319" s="282"/>
      <c r="AA319" s="281"/>
      <c r="AB319" s="280"/>
      <c r="AC319" s="279"/>
      <c r="AD319" s="278"/>
      <c r="AE319" s="277"/>
      <c r="AF319" s="276"/>
      <c r="AG319" s="275"/>
      <c r="AH319" s="274"/>
      <c r="AI319" s="273"/>
      <c r="AJ319" s="272"/>
      <c r="AK319" s="271"/>
      <c r="AL319" s="270"/>
      <c r="AM319" s="269"/>
      <c r="AN319" s="268"/>
      <c r="AO319" s="267"/>
      <c r="AP319" s="266"/>
      <c r="AQ319" s="265"/>
      <c r="AS319" s="2"/>
      <c r="AT319" s="294">
        <v>291</v>
      </c>
      <c r="AU319" s="290"/>
      <c r="AV319" s="289" t="str">
        <f t="shared" si="74"/>
        <v/>
      </c>
      <c r="AW319" s="288" t="str" cm="1">
        <f t="array" ref="AW319">IF(BD319="","",IFERROR(_xlfn.TEXTJOIN(" • ",TRUE,_xlfn.UNIQUE(_xlfn._xlws.FILTER("⚠ "&amp;BK29:BK489,(BI29:BI489&lt;&gt;"")*ISNUMBER(SEARCH(" "&amp;BI29:BI489&amp;" "," "&amp;BD319&amp;" "))))),""))</f>
        <v/>
      </c>
      <c r="AX319" s="287" t="str">
        <f t="shared" si="81"/>
        <v/>
      </c>
      <c r="AY319" s="287" t="str">
        <f t="shared" si="82"/>
        <v/>
      </c>
      <c r="AZ319" s="287" t="str">
        <f t="shared" si="83"/>
        <v/>
      </c>
      <c r="BA319" s="287" t="str">
        <f t="shared" si="75"/>
        <v/>
      </c>
      <c r="BB319" s="287" t="str">
        <f t="shared" si="76"/>
        <v/>
      </c>
      <c r="BC319" s="287" t="str">
        <f t="shared" si="84"/>
        <v/>
      </c>
      <c r="BD319" s="287" t="str">
        <f t="shared" si="77"/>
        <v/>
      </c>
      <c r="BE319" s="287" t="str">
        <f t="shared" si="85"/>
        <v/>
      </c>
      <c r="BF319" s="287" t="str">
        <f t="shared" si="78"/>
        <v/>
      </c>
      <c r="BG319" s="287" t="str">
        <f t="shared" si="79"/>
        <v/>
      </c>
      <c r="BH319" s="293"/>
      <c r="BI319" s="285" t="str">
        <f t="shared" si="80"/>
        <v/>
      </c>
      <c r="BJ319" s="284" t="s">
        <v>291</v>
      </c>
      <c r="BK319" s="292"/>
      <c r="BY319" s="3">
        <v>1</v>
      </c>
    </row>
    <row r="320" spans="10:77" ht="21" customHeight="1">
      <c r="J320" s="910"/>
      <c r="K320" s="55" t="str">
        <f>TRIM(SUBSTITUTE(SUBSTITUTE(K319,"“"," "),"”"," "))</f>
        <v/>
      </c>
      <c r="L320" s="49" t="str" cm="1">
        <f t="array" ref="L320">IF(ROW()=ROW(L313),K316,INDEX(M313:M326,ROW()-ROW(L313)))</f>
        <v/>
      </c>
      <c r="M320" s="89" t="str">
        <f>IF(OR(L320="",K315="",K315&lt;=0,N320=""),"",TRIM(MID(L320,LEN(N320)+1+IF(MID(L320,LEN(N320)+1,1)=" ",1,0),99999)))</f>
        <v/>
      </c>
      <c r="N320" s="49" t="str">
        <f>IF(OR(O320="",O320=0,O320="0"),"",IF(LEN(O320)&lt;=K315,O320,IF(LEN(SUBSTITUTE(P320," ",""))=K315+1,LEFT(O320,K315),LEFT(O320,FIND("§",SUBSTITUTE(P320," ","§",LEN(P320)-LEN(SUBSTITUTE(P320," ",""))))-1))))</f>
        <v/>
      </c>
      <c r="O320" s="49" t="str">
        <f t="shared" si="86"/>
        <v/>
      </c>
      <c r="P320" s="49" t="str">
        <f>IF(OR(O320="",O320=0,O320="0"),"",LEFT(O320,K315+1))</f>
        <v/>
      </c>
      <c r="Q320" s="49"/>
      <c r="R320" s="107"/>
      <c r="S320" s="90" t="str">
        <f>IF(LEN(TRIM(T320))&gt;0,MAX(S46:S319)+1,"")</f>
        <v/>
      </c>
      <c r="T320" s="234"/>
      <c r="U320" s="107"/>
      <c r="V320" s="107"/>
      <c r="X320" s="224"/>
      <c r="Y320" s="281"/>
      <c r="Z320" s="282"/>
      <c r="AA320" s="281"/>
      <c r="AB320" s="280"/>
      <c r="AC320" s="279"/>
      <c r="AD320" s="278"/>
      <c r="AE320" s="277"/>
      <c r="AF320" s="276"/>
      <c r="AG320" s="275"/>
      <c r="AH320" s="274"/>
      <c r="AI320" s="273"/>
      <c r="AJ320" s="272"/>
      <c r="AK320" s="271"/>
      <c r="AL320" s="270"/>
      <c r="AM320" s="269"/>
      <c r="AN320" s="268"/>
      <c r="AO320" s="267"/>
      <c r="AP320" s="266"/>
      <c r="AQ320" s="265"/>
      <c r="AS320" s="2"/>
      <c r="AT320" s="294">
        <v>292</v>
      </c>
      <c r="AU320" s="290"/>
      <c r="AV320" s="289" t="str">
        <f t="shared" si="74"/>
        <v/>
      </c>
      <c r="AW320" s="288" t="str" cm="1">
        <f t="array" ref="AW320">IF(BD320="","",IFERROR(_xlfn.TEXTJOIN(" • ",TRUE,_xlfn.UNIQUE(_xlfn._xlws.FILTER("⚠ "&amp;BK29:BK489,(BI29:BI489&lt;&gt;"")*ISNUMBER(SEARCH(" "&amp;BI29:BI489&amp;" "," "&amp;BD320&amp;" "))))),""))</f>
        <v/>
      </c>
      <c r="AX320" s="287" t="str">
        <f t="shared" si="81"/>
        <v/>
      </c>
      <c r="AY320" s="287" t="str">
        <f t="shared" si="82"/>
        <v/>
      </c>
      <c r="AZ320" s="287" t="str">
        <f t="shared" si="83"/>
        <v/>
      </c>
      <c r="BA320" s="287" t="str">
        <f t="shared" si="75"/>
        <v/>
      </c>
      <c r="BB320" s="287" t="str">
        <f t="shared" si="76"/>
        <v/>
      </c>
      <c r="BC320" s="287" t="str">
        <f t="shared" si="84"/>
        <v/>
      </c>
      <c r="BD320" s="287" t="str">
        <f t="shared" si="77"/>
        <v/>
      </c>
      <c r="BE320" s="287" t="str">
        <f t="shared" si="85"/>
        <v/>
      </c>
      <c r="BF320" s="287" t="str">
        <f t="shared" si="78"/>
        <v/>
      </c>
      <c r="BG320" s="287" t="str">
        <f t="shared" si="79"/>
        <v/>
      </c>
      <c r="BH320" s="293"/>
      <c r="BI320" s="285" t="str">
        <f t="shared" si="80"/>
        <v/>
      </c>
      <c r="BJ320" s="284" t="s">
        <v>291</v>
      </c>
      <c r="BK320" s="292"/>
      <c r="BY320" s="3">
        <v>1</v>
      </c>
    </row>
    <row r="321" spans="10:77" ht="21" customHeight="1">
      <c r="J321" s="910"/>
      <c r="K321" s="55"/>
      <c r="L321" s="49" t="str" cm="1">
        <f t="array" ref="L321">IF(ROW()=ROW(L313),K316,INDEX(M313:M326,ROW()-ROW(L313)))</f>
        <v/>
      </c>
      <c r="M321" s="89" t="str">
        <f>IF(OR(L321="",K315="",K315&lt;=0,N321=""),"",TRIM(MID(L321,LEN(N321)+1+IF(MID(L321,LEN(N321)+1,1)=" ",1,0),99999)))</f>
        <v/>
      </c>
      <c r="N321" s="49" t="str">
        <f>IF(OR(O321="",O321=0,O321="0"),"",IF(LEN(O321)&lt;=K315,O321,IF(LEN(SUBSTITUTE(P321," ",""))=K315+1,LEFT(O321,K315),LEFT(O321,FIND("§",SUBSTITUTE(P321," ","§",LEN(P321)-LEN(SUBSTITUTE(P321," ",""))))-1))))</f>
        <v/>
      </c>
      <c r="O321" s="49" t="str">
        <f t="shared" si="86"/>
        <v/>
      </c>
      <c r="P321" s="49" t="str">
        <f>IF(OR(O321="",O321=0,O321="0"),"",LEFT(O321,K315+1))</f>
        <v/>
      </c>
      <c r="Q321" s="49"/>
      <c r="R321" s="107"/>
      <c r="S321" s="90" t="str">
        <f>IF(LEN(TRIM(T321))&gt;0,MAX(S46:S320)+1,"")</f>
        <v/>
      </c>
      <c r="T321" s="234"/>
      <c r="U321" s="107"/>
      <c r="V321" s="107"/>
      <c r="X321" s="224"/>
      <c r="Y321" s="281"/>
      <c r="Z321" s="282"/>
      <c r="AA321" s="281"/>
      <c r="AB321" s="280"/>
      <c r="AC321" s="279"/>
      <c r="AD321" s="278"/>
      <c r="AE321" s="277"/>
      <c r="AF321" s="276"/>
      <c r="AG321" s="275"/>
      <c r="AH321" s="274"/>
      <c r="AI321" s="273"/>
      <c r="AJ321" s="272"/>
      <c r="AK321" s="271"/>
      <c r="AL321" s="270"/>
      <c r="AM321" s="269"/>
      <c r="AN321" s="268"/>
      <c r="AO321" s="267"/>
      <c r="AP321" s="266"/>
      <c r="AQ321" s="265"/>
      <c r="AS321" s="2"/>
      <c r="AT321" s="294">
        <v>293</v>
      </c>
      <c r="AU321" s="290"/>
      <c r="AV321" s="289" t="str">
        <f t="shared" si="74"/>
        <v/>
      </c>
      <c r="AW321" s="288" t="str" cm="1">
        <f t="array" ref="AW321">IF(BD321="","",IFERROR(_xlfn.TEXTJOIN(" • ",TRUE,_xlfn.UNIQUE(_xlfn._xlws.FILTER("⚠ "&amp;BK29:BK489,(BI29:BI489&lt;&gt;"")*ISNUMBER(SEARCH(" "&amp;BI29:BI489&amp;" "," "&amp;BD321&amp;" "))))),""))</f>
        <v/>
      </c>
      <c r="AX321" s="287" t="str">
        <f t="shared" si="81"/>
        <v/>
      </c>
      <c r="AY321" s="287" t="str">
        <f t="shared" si="82"/>
        <v/>
      </c>
      <c r="AZ321" s="287" t="str">
        <f t="shared" si="83"/>
        <v/>
      </c>
      <c r="BA321" s="287" t="str">
        <f t="shared" si="75"/>
        <v/>
      </c>
      <c r="BB321" s="287" t="str">
        <f t="shared" si="76"/>
        <v/>
      </c>
      <c r="BC321" s="287" t="str">
        <f t="shared" si="84"/>
        <v/>
      </c>
      <c r="BD321" s="287" t="str">
        <f t="shared" si="77"/>
        <v/>
      </c>
      <c r="BE321" s="287" t="str">
        <f t="shared" si="85"/>
        <v/>
      </c>
      <c r="BF321" s="287" t="str">
        <f t="shared" si="78"/>
        <v/>
      </c>
      <c r="BG321" s="287" t="str">
        <f t="shared" si="79"/>
        <v/>
      </c>
      <c r="BH321" s="293"/>
      <c r="BI321" s="285" t="str">
        <f t="shared" si="80"/>
        <v/>
      </c>
      <c r="BJ321" s="284" t="s">
        <v>291</v>
      </c>
      <c r="BK321" s="292"/>
      <c r="BY321" s="3">
        <v>1</v>
      </c>
    </row>
    <row r="322" spans="10:77" ht="21" customHeight="1">
      <c r="J322" s="910"/>
      <c r="K322" s="55"/>
      <c r="L322" s="49" t="str" cm="1">
        <f t="array" ref="L322">IF(ROW()=ROW(L313),K316,INDEX(M313:M326,ROW()-ROW(L313)))</f>
        <v/>
      </c>
      <c r="M322" s="89" t="str">
        <f>IF(OR(L322="",K315="",K315&lt;=0,N322=""),"",TRIM(MID(L322,LEN(N322)+1+IF(MID(L322,LEN(N322)+1,1)=" ",1,0),99999)))</f>
        <v/>
      </c>
      <c r="N322" s="49" t="str">
        <f>IF(OR(O322="",O322=0,O322="0"),"",IF(LEN(O322)&lt;=K315,O322,IF(LEN(SUBSTITUTE(P322," ",""))=K315+1,LEFT(O322,K315),LEFT(O322,FIND("§",SUBSTITUTE(P322," ","§",LEN(P322)-LEN(SUBSTITUTE(P322," ",""))))-1))))</f>
        <v/>
      </c>
      <c r="O322" s="49" t="str">
        <f t="shared" si="86"/>
        <v/>
      </c>
      <c r="P322" s="49" t="str">
        <f>IF(OR(O322="",O322=0,O322="0"),"",LEFT(O322,K315+1))</f>
        <v/>
      </c>
      <c r="Q322" s="49"/>
      <c r="R322" s="107"/>
      <c r="S322" s="90" t="str">
        <f>IF(LEN(TRIM(T322))&gt;0,MAX(S46:S321)+1,"")</f>
        <v/>
      </c>
      <c r="T322" s="234"/>
      <c r="U322" s="107"/>
      <c r="V322" s="107"/>
      <c r="X322" s="224"/>
      <c r="Y322" s="281"/>
      <c r="Z322" s="282"/>
      <c r="AA322" s="281"/>
      <c r="AB322" s="280"/>
      <c r="AC322" s="279"/>
      <c r="AD322" s="278"/>
      <c r="AE322" s="277"/>
      <c r="AF322" s="276"/>
      <c r="AG322" s="275"/>
      <c r="AH322" s="274"/>
      <c r="AI322" s="273"/>
      <c r="AJ322" s="272"/>
      <c r="AK322" s="271"/>
      <c r="AL322" s="270"/>
      <c r="AM322" s="269"/>
      <c r="AN322" s="268"/>
      <c r="AO322" s="267"/>
      <c r="AP322" s="266"/>
      <c r="AQ322" s="265"/>
      <c r="AS322" s="2"/>
      <c r="AT322" s="294">
        <v>294</v>
      </c>
      <c r="AU322" s="290"/>
      <c r="AV322" s="289" t="str">
        <f t="shared" si="74"/>
        <v/>
      </c>
      <c r="AW322" s="288" t="str" cm="1">
        <f t="array" ref="AW322">IF(BD322="","",IFERROR(_xlfn.TEXTJOIN(" • ",TRUE,_xlfn.UNIQUE(_xlfn._xlws.FILTER("⚠ "&amp;BK29:BK489,(BI29:BI489&lt;&gt;"")*ISNUMBER(SEARCH(" "&amp;BI29:BI489&amp;" "," "&amp;BD322&amp;" "))))),""))</f>
        <v/>
      </c>
      <c r="AX322" s="287" t="str">
        <f t="shared" si="81"/>
        <v/>
      </c>
      <c r="AY322" s="287" t="str">
        <f t="shared" si="82"/>
        <v/>
      </c>
      <c r="AZ322" s="287" t="str">
        <f t="shared" si="83"/>
        <v/>
      </c>
      <c r="BA322" s="287" t="str">
        <f t="shared" si="75"/>
        <v/>
      </c>
      <c r="BB322" s="287" t="str">
        <f t="shared" si="76"/>
        <v/>
      </c>
      <c r="BC322" s="287" t="str">
        <f t="shared" si="84"/>
        <v/>
      </c>
      <c r="BD322" s="287" t="str">
        <f t="shared" si="77"/>
        <v/>
      </c>
      <c r="BE322" s="287" t="str">
        <f t="shared" si="85"/>
        <v/>
      </c>
      <c r="BF322" s="287" t="str">
        <f t="shared" si="78"/>
        <v/>
      </c>
      <c r="BG322" s="287" t="str">
        <f t="shared" si="79"/>
        <v/>
      </c>
      <c r="BH322" s="293"/>
      <c r="BI322" s="285" t="str">
        <f t="shared" si="80"/>
        <v/>
      </c>
      <c r="BJ322" s="284" t="s">
        <v>291</v>
      </c>
      <c r="BK322" s="292"/>
      <c r="BY322" s="3">
        <v>1</v>
      </c>
    </row>
    <row r="323" spans="10:77" ht="21" customHeight="1">
      <c r="J323" s="910"/>
      <c r="K323" s="55"/>
      <c r="L323" s="49" t="str" cm="1">
        <f t="array" ref="L323">IF(ROW()=ROW(L313),K316,INDEX(M313:M326,ROW()-ROW(L313)))</f>
        <v/>
      </c>
      <c r="M323" s="89" t="str">
        <f>IF(OR(L323="",K315="",K315&lt;=0,N323=""),"",TRIM(MID(L323,LEN(N323)+1+IF(MID(L323,LEN(N323)+1,1)=" ",1,0),99999)))</f>
        <v/>
      </c>
      <c r="N323" s="49" t="str">
        <f>IF(OR(O323="",O323=0,O323="0"),"",IF(LEN(O323)&lt;=K315,O323,IF(LEN(SUBSTITUTE(P323," ",""))=K315+1,LEFT(O323,K315),LEFT(O323,FIND("§",SUBSTITUTE(P323," ","§",LEN(P323)-LEN(SUBSTITUTE(P323," ",""))))-1))))</f>
        <v/>
      </c>
      <c r="O323" s="49" t="str">
        <f t="shared" si="86"/>
        <v/>
      </c>
      <c r="P323" s="49" t="str">
        <f>IF(OR(O323="",O323=0,O323="0"),"",LEFT(O323,K315+1))</f>
        <v/>
      </c>
      <c r="Q323" s="49"/>
      <c r="R323" s="107"/>
      <c r="S323" s="90" t="str">
        <f>IF(LEN(TRIM(T323))&gt;0,MAX(S46:S322)+1,"")</f>
        <v/>
      </c>
      <c r="T323" s="234"/>
      <c r="U323" s="107"/>
      <c r="V323" s="107"/>
      <c r="X323" s="224"/>
      <c r="Y323" s="281"/>
      <c r="Z323" s="282"/>
      <c r="AA323" s="281"/>
      <c r="AB323" s="280"/>
      <c r="AC323" s="279"/>
      <c r="AD323" s="278"/>
      <c r="AE323" s="277"/>
      <c r="AF323" s="276"/>
      <c r="AG323" s="275"/>
      <c r="AH323" s="274"/>
      <c r="AI323" s="273"/>
      <c r="AJ323" s="272"/>
      <c r="AK323" s="271"/>
      <c r="AL323" s="270"/>
      <c r="AM323" s="269"/>
      <c r="AN323" s="268"/>
      <c r="AO323" s="267"/>
      <c r="AP323" s="266"/>
      <c r="AQ323" s="265"/>
      <c r="AS323" s="2"/>
      <c r="AT323" s="294">
        <v>295</v>
      </c>
      <c r="AU323" s="290"/>
      <c r="AV323" s="289" t="str">
        <f t="shared" si="74"/>
        <v/>
      </c>
      <c r="AW323" s="288" t="str" cm="1">
        <f t="array" ref="AW323">IF(BD323="","",IFERROR(_xlfn.TEXTJOIN(" • ",TRUE,_xlfn.UNIQUE(_xlfn._xlws.FILTER("⚠ "&amp;BK29:BK489,(BI29:BI489&lt;&gt;"")*ISNUMBER(SEARCH(" "&amp;BI29:BI489&amp;" "," "&amp;BD323&amp;" "))))),""))</f>
        <v/>
      </c>
      <c r="AX323" s="287" t="str">
        <f t="shared" si="81"/>
        <v/>
      </c>
      <c r="AY323" s="287" t="str">
        <f t="shared" si="82"/>
        <v/>
      </c>
      <c r="AZ323" s="287" t="str">
        <f t="shared" si="83"/>
        <v/>
      </c>
      <c r="BA323" s="287" t="str">
        <f t="shared" si="75"/>
        <v/>
      </c>
      <c r="BB323" s="287" t="str">
        <f t="shared" si="76"/>
        <v/>
      </c>
      <c r="BC323" s="287" t="str">
        <f t="shared" si="84"/>
        <v/>
      </c>
      <c r="BD323" s="287" t="str">
        <f t="shared" si="77"/>
        <v/>
      </c>
      <c r="BE323" s="287" t="str">
        <f t="shared" si="85"/>
        <v/>
      </c>
      <c r="BF323" s="287" t="str">
        <f t="shared" si="78"/>
        <v/>
      </c>
      <c r="BG323" s="287" t="str">
        <f t="shared" si="79"/>
        <v/>
      </c>
      <c r="BH323" s="293"/>
      <c r="BI323" s="285" t="str">
        <f t="shared" si="80"/>
        <v/>
      </c>
      <c r="BJ323" s="284" t="s">
        <v>291</v>
      </c>
      <c r="BK323" s="292"/>
      <c r="BY323" s="3">
        <v>1</v>
      </c>
    </row>
    <row r="324" spans="10:77" ht="21" customHeight="1">
      <c r="J324" s="910"/>
      <c r="K324" s="55"/>
      <c r="L324" s="49" t="str" cm="1">
        <f t="array" ref="L324">IF(ROW()=ROW(L313),K316,INDEX(M313:M326,ROW()-ROW(L313)))</f>
        <v/>
      </c>
      <c r="M324" s="89" t="str">
        <f>IF(OR(L324="",K315="",K315&lt;=0,N324=""),"",TRIM(MID(L324,LEN(N324)+1+IF(MID(L324,LEN(N324)+1,1)=" ",1,0),99999)))</f>
        <v/>
      </c>
      <c r="N324" s="49" t="str">
        <f>IF(OR(O324="",O324=0,O324="0"),"",IF(LEN(O324)&lt;=K315,O324,IF(LEN(SUBSTITUTE(P324," ",""))=K315+1,LEFT(O324,K315),LEFT(O324,FIND("§",SUBSTITUTE(P324," ","§",LEN(P324)-LEN(SUBSTITUTE(P324," ",""))))-1))))</f>
        <v/>
      </c>
      <c r="O324" s="49" t="str">
        <f t="shared" si="86"/>
        <v/>
      </c>
      <c r="P324" s="49" t="str">
        <f>IF(OR(O324="",O324=0,O324="0"),"",LEFT(O324,K315+1))</f>
        <v/>
      </c>
      <c r="Q324" s="49"/>
      <c r="R324" s="107"/>
      <c r="S324" s="90" t="str">
        <f>IF(LEN(TRIM(T324))&gt;0,MAX(S46:S323)+1,"")</f>
        <v/>
      </c>
      <c r="T324" s="234"/>
      <c r="U324" s="107"/>
      <c r="V324" s="107"/>
      <c r="X324" s="224"/>
      <c r="Y324" s="281"/>
      <c r="Z324" s="282"/>
      <c r="AA324" s="281"/>
      <c r="AB324" s="280"/>
      <c r="AC324" s="279"/>
      <c r="AD324" s="278"/>
      <c r="AE324" s="277"/>
      <c r="AF324" s="276"/>
      <c r="AG324" s="275"/>
      <c r="AH324" s="274"/>
      <c r="AI324" s="273"/>
      <c r="AJ324" s="272"/>
      <c r="AK324" s="271"/>
      <c r="AL324" s="270"/>
      <c r="AM324" s="269"/>
      <c r="AN324" s="268"/>
      <c r="AO324" s="267"/>
      <c r="AP324" s="266"/>
      <c r="AQ324" s="265"/>
      <c r="AS324" s="2"/>
      <c r="AT324" s="294">
        <v>296</v>
      </c>
      <c r="AU324" s="290"/>
      <c r="AV324" s="289" t="str">
        <f t="shared" si="74"/>
        <v/>
      </c>
      <c r="AW324" s="288" t="str" cm="1">
        <f t="array" ref="AW324">IF(BD324="","",IFERROR(_xlfn.TEXTJOIN(" • ",TRUE,_xlfn.UNIQUE(_xlfn._xlws.FILTER("⚠ "&amp;BK29:BK489,(BI29:BI489&lt;&gt;"")*ISNUMBER(SEARCH(" "&amp;BI29:BI489&amp;" "," "&amp;BD324&amp;" "))))),""))</f>
        <v/>
      </c>
      <c r="AX324" s="287" t="str">
        <f t="shared" si="81"/>
        <v/>
      </c>
      <c r="AY324" s="287" t="str">
        <f t="shared" si="82"/>
        <v/>
      </c>
      <c r="AZ324" s="287" t="str">
        <f t="shared" si="83"/>
        <v/>
      </c>
      <c r="BA324" s="287" t="str">
        <f t="shared" si="75"/>
        <v/>
      </c>
      <c r="BB324" s="287" t="str">
        <f t="shared" si="76"/>
        <v/>
      </c>
      <c r="BC324" s="287" t="str">
        <f t="shared" si="84"/>
        <v/>
      </c>
      <c r="BD324" s="287" t="str">
        <f t="shared" si="77"/>
        <v/>
      </c>
      <c r="BE324" s="287" t="str">
        <f t="shared" si="85"/>
        <v/>
      </c>
      <c r="BF324" s="287" t="str">
        <f t="shared" si="78"/>
        <v/>
      </c>
      <c r="BG324" s="287" t="str">
        <f t="shared" si="79"/>
        <v/>
      </c>
      <c r="BH324" s="293"/>
      <c r="BI324" s="285" t="str">
        <f t="shared" si="80"/>
        <v/>
      </c>
      <c r="BJ324" s="284" t="s">
        <v>291</v>
      </c>
      <c r="BK324" s="292"/>
      <c r="BY324" s="3">
        <v>1</v>
      </c>
    </row>
    <row r="325" spans="10:77" ht="21" customHeight="1">
      <c r="J325" s="910"/>
      <c r="K325" s="55"/>
      <c r="L325" s="49" t="str" cm="1">
        <f t="array" ref="L325">IF(ROW()=ROW(L313),K316,INDEX(M313:M326,ROW()-ROW(L313)))</f>
        <v/>
      </c>
      <c r="M325" s="89" t="str">
        <f>IF(OR(L325="",K315="",K315&lt;=0,N325=""),"",TRIM(MID(L325,LEN(N325)+1+IF(MID(L325,LEN(N325)+1,1)=" ",1,0),99999)))</f>
        <v/>
      </c>
      <c r="N325" s="49" t="str">
        <f>IF(OR(O325="",O325=0,O325="0"),"",IF(LEN(O325)&lt;=K315,O325,IF(LEN(SUBSTITUTE(P325," ",""))=K315+1,LEFT(O325,K315),LEFT(O325,FIND("§",SUBSTITUTE(P325," ","§",LEN(P325)-LEN(SUBSTITUTE(P325," ",""))))-1))))</f>
        <v/>
      </c>
      <c r="O325" s="49" t="str">
        <f t="shared" si="86"/>
        <v/>
      </c>
      <c r="P325" s="49" t="str">
        <f>IF(OR(O325="",O325=0,O325="0"),"",LEFT(O325,K315+1))</f>
        <v/>
      </c>
      <c r="Q325" s="49"/>
      <c r="R325" s="107"/>
      <c r="S325" s="90" t="str">
        <f>IF(LEN(TRIM(T325))&gt;0,MAX(S46:S324)+1,"")</f>
        <v/>
      </c>
      <c r="T325" s="234"/>
      <c r="U325" s="107"/>
      <c r="V325" s="107"/>
      <c r="X325" s="224"/>
      <c r="Y325" s="281"/>
      <c r="Z325" s="282"/>
      <c r="AA325" s="281"/>
      <c r="AB325" s="280"/>
      <c r="AC325" s="279"/>
      <c r="AD325" s="278"/>
      <c r="AE325" s="277"/>
      <c r="AF325" s="276"/>
      <c r="AG325" s="275"/>
      <c r="AH325" s="274"/>
      <c r="AI325" s="273"/>
      <c r="AJ325" s="272"/>
      <c r="AK325" s="271"/>
      <c r="AL325" s="270"/>
      <c r="AM325" s="269"/>
      <c r="AN325" s="268"/>
      <c r="AO325" s="267"/>
      <c r="AP325" s="266"/>
      <c r="AQ325" s="265"/>
      <c r="AS325" s="2"/>
      <c r="AT325" s="294">
        <v>297</v>
      </c>
      <c r="AU325" s="290"/>
      <c r="AV325" s="289" t="str">
        <f t="shared" si="74"/>
        <v/>
      </c>
      <c r="AW325" s="288" t="str" cm="1">
        <f t="array" ref="AW325">IF(BD325="","",IFERROR(_xlfn.TEXTJOIN(" • ",TRUE,_xlfn.UNIQUE(_xlfn._xlws.FILTER("⚠ "&amp;BK29:BK489,(BI29:BI489&lt;&gt;"")*ISNUMBER(SEARCH(" "&amp;BI29:BI489&amp;" "," "&amp;BD325&amp;" "))))),""))</f>
        <v/>
      </c>
      <c r="AX325" s="287" t="str">
        <f t="shared" si="81"/>
        <v/>
      </c>
      <c r="AY325" s="287" t="str">
        <f t="shared" si="82"/>
        <v/>
      </c>
      <c r="AZ325" s="287" t="str">
        <f t="shared" si="83"/>
        <v/>
      </c>
      <c r="BA325" s="287" t="str">
        <f t="shared" si="75"/>
        <v/>
      </c>
      <c r="BB325" s="287" t="str">
        <f t="shared" si="76"/>
        <v/>
      </c>
      <c r="BC325" s="287" t="str">
        <f t="shared" si="84"/>
        <v/>
      </c>
      <c r="BD325" s="287" t="str">
        <f t="shared" si="77"/>
        <v/>
      </c>
      <c r="BE325" s="287" t="str">
        <f t="shared" si="85"/>
        <v/>
      </c>
      <c r="BF325" s="287" t="str">
        <f t="shared" si="78"/>
        <v/>
      </c>
      <c r="BG325" s="287" t="str">
        <f t="shared" si="79"/>
        <v/>
      </c>
      <c r="BH325" s="293"/>
      <c r="BI325" s="285" t="str">
        <f t="shared" si="80"/>
        <v/>
      </c>
      <c r="BJ325" s="284" t="s">
        <v>291</v>
      </c>
      <c r="BK325" s="292"/>
      <c r="BY325" s="3">
        <v>1</v>
      </c>
    </row>
    <row r="326" spans="10:77" ht="21" customHeight="1">
      <c r="J326" s="910"/>
      <c r="K326" s="55"/>
      <c r="L326" s="49" t="str" cm="1">
        <f t="array" ref="L326">IF(ROW()=ROW(L313),K316,INDEX(M313:M326,ROW()-ROW(L313)))</f>
        <v/>
      </c>
      <c r="M326" s="89" t="str">
        <f>IF(OR(L326="",K315="",K315&lt;=0,N326=""),"",TRIM(MID(L326,LEN(N326)+1+IF(MID(L326,LEN(N326)+1,1)=" ",1,0),99999)))</f>
        <v/>
      </c>
      <c r="N326" s="49" t="str">
        <f>IF(OR(O326="",O326=0,O326="0"),"",IF(LEN(O326)&lt;=K315,O326,IF(LEN(SUBSTITUTE(P326," ",""))=K315+1,LEFT(O326,K315),LEFT(O326,FIND("§",SUBSTITUTE(P326," ","§",LEN(P326)-LEN(SUBSTITUTE(P326," ",""))))-1))))</f>
        <v/>
      </c>
      <c r="O326" s="49" t="str">
        <f t="shared" si="86"/>
        <v/>
      </c>
      <c r="P326" s="49" t="str">
        <f>IF(OR(O326="",O326=0,O326="0"),"",LEFT(O326,K315+1))</f>
        <v/>
      </c>
      <c r="Q326" s="49"/>
      <c r="R326" s="107"/>
      <c r="S326" s="90" t="str">
        <f>IF(LEN(TRIM(T326))&gt;0,MAX(S46:S325)+1,"")</f>
        <v/>
      </c>
      <c r="T326" s="234"/>
      <c r="U326" s="107"/>
      <c r="V326" s="107"/>
      <c r="X326" s="224"/>
      <c r="Y326" s="281"/>
      <c r="Z326" s="282"/>
      <c r="AA326" s="281"/>
      <c r="AB326" s="280"/>
      <c r="AC326" s="279"/>
      <c r="AD326" s="278"/>
      <c r="AE326" s="277"/>
      <c r="AF326" s="276"/>
      <c r="AG326" s="275"/>
      <c r="AH326" s="274"/>
      <c r="AI326" s="273"/>
      <c r="AJ326" s="272"/>
      <c r="AK326" s="271"/>
      <c r="AL326" s="270"/>
      <c r="AM326" s="269"/>
      <c r="AN326" s="268"/>
      <c r="AO326" s="267"/>
      <c r="AP326" s="266"/>
      <c r="AQ326" s="265"/>
      <c r="AS326" s="2"/>
      <c r="AT326" s="294">
        <v>298</v>
      </c>
      <c r="AU326" s="290"/>
      <c r="AV326" s="289" t="str">
        <f t="shared" si="74"/>
        <v/>
      </c>
      <c r="AW326" s="288" t="str" cm="1">
        <f t="array" ref="AW326">IF(BD326="","",IFERROR(_xlfn.TEXTJOIN(" • ",TRUE,_xlfn.UNIQUE(_xlfn._xlws.FILTER("⚠ "&amp;BK29:BK489,(BI29:BI489&lt;&gt;"")*ISNUMBER(SEARCH(" "&amp;BI29:BI489&amp;" "," "&amp;BD326&amp;" "))))),""))</f>
        <v/>
      </c>
      <c r="AX326" s="287" t="str">
        <f t="shared" si="81"/>
        <v/>
      </c>
      <c r="AY326" s="287" t="str">
        <f t="shared" si="82"/>
        <v/>
      </c>
      <c r="AZ326" s="287" t="str">
        <f t="shared" si="83"/>
        <v/>
      </c>
      <c r="BA326" s="287" t="str">
        <f t="shared" si="75"/>
        <v/>
      </c>
      <c r="BB326" s="287" t="str">
        <f t="shared" si="76"/>
        <v/>
      </c>
      <c r="BC326" s="287" t="str">
        <f t="shared" si="84"/>
        <v/>
      </c>
      <c r="BD326" s="287" t="str">
        <f t="shared" si="77"/>
        <v/>
      </c>
      <c r="BE326" s="287" t="str">
        <f t="shared" si="85"/>
        <v/>
      </c>
      <c r="BF326" s="287" t="str">
        <f t="shared" si="78"/>
        <v/>
      </c>
      <c r="BG326" s="287" t="str">
        <f t="shared" si="79"/>
        <v/>
      </c>
      <c r="BH326" s="293"/>
      <c r="BI326" s="285" t="str">
        <f t="shared" si="80"/>
        <v/>
      </c>
      <c r="BJ326" s="284" t="s">
        <v>291</v>
      </c>
      <c r="BK326" s="292"/>
      <c r="BY326" s="3">
        <v>1</v>
      </c>
    </row>
    <row r="327" spans="10:77" ht="21" customHeight="1">
      <c r="J327" s="910"/>
      <c r="K327" s="88" t="str">
        <f>IF(TRIM(SUBSTITUTE(R67,CHAR(160),""))="","",R67)</f>
        <v/>
      </c>
      <c r="L327" s="49" t="str" cm="1">
        <f t="array" ref="L327">IF(ROW()=ROW(L327),K330,INDEX(M327:M340,ROW()-ROW(L327)))</f>
        <v/>
      </c>
      <c r="M327" s="89" t="str">
        <f>IF(OR(L327="",K329="",K329&lt;=0,N327=""),"",TRIM(MID(L327,LEN(N327)+1+IF(MID(L327,LEN(N327)+1,1)=" ",1,0),99999)))</f>
        <v/>
      </c>
      <c r="N327" s="49" t="str">
        <f>IF(OR(O327="",O327=0,O327="0"),"",IF(LEN(O327)&lt;=K329,O327,IF(LEN(SUBSTITUTE(P327," ",""))=K329+1,LEFT(O327,K329),LEFT(O327,FIND("§",SUBSTITUTE(P327," ","§",LEN(P327)-LEN(SUBSTITUTE(P327," ",""))))-1))))</f>
        <v/>
      </c>
      <c r="O327" s="49" t="str">
        <f t="shared" si="86"/>
        <v/>
      </c>
      <c r="P327" s="49" t="str">
        <f>IF(OR(O327="",O327=0,O327="0"),"",LEFT(O327,K329+1))</f>
        <v/>
      </c>
      <c r="Q327" s="49"/>
      <c r="R327" s="107"/>
      <c r="S327" s="90" t="str">
        <f>IF(LEN(TRIM(T327))&gt;0,MAX(S46:S326)+1,"")</f>
        <v/>
      </c>
      <c r="T327" s="234"/>
      <c r="U327" s="107"/>
      <c r="V327" s="107"/>
      <c r="X327" s="224"/>
      <c r="Y327" s="281"/>
      <c r="Z327" s="282"/>
      <c r="AA327" s="281"/>
      <c r="AB327" s="280"/>
      <c r="AC327" s="279"/>
      <c r="AD327" s="278"/>
      <c r="AE327" s="277"/>
      <c r="AF327" s="276"/>
      <c r="AG327" s="275"/>
      <c r="AH327" s="274"/>
      <c r="AI327" s="273"/>
      <c r="AJ327" s="272"/>
      <c r="AK327" s="271"/>
      <c r="AL327" s="270"/>
      <c r="AM327" s="269"/>
      <c r="AN327" s="268"/>
      <c r="AO327" s="267"/>
      <c r="AP327" s="266"/>
      <c r="AQ327" s="265"/>
      <c r="AS327" s="2"/>
      <c r="AT327" s="294">
        <v>299</v>
      </c>
      <c r="AU327" s="290"/>
      <c r="AV327" s="289" t="str">
        <f t="shared" si="74"/>
        <v/>
      </c>
      <c r="AW327" s="288" t="str" cm="1">
        <f t="array" ref="AW327">IF(BD327="","",IFERROR(_xlfn.TEXTJOIN(" • ",TRUE,_xlfn.UNIQUE(_xlfn._xlws.FILTER("⚠ "&amp;BK29:BK489,(BI29:BI489&lt;&gt;"")*ISNUMBER(SEARCH(" "&amp;BI29:BI489&amp;" "," "&amp;BD327&amp;" "))))),""))</f>
        <v/>
      </c>
      <c r="AX327" s="287" t="str">
        <f t="shared" si="81"/>
        <v/>
      </c>
      <c r="AY327" s="287" t="str">
        <f t="shared" si="82"/>
        <v/>
      </c>
      <c r="AZ327" s="287" t="str">
        <f t="shared" si="83"/>
        <v/>
      </c>
      <c r="BA327" s="287" t="str">
        <f t="shared" si="75"/>
        <v/>
      </c>
      <c r="BB327" s="287" t="str">
        <f t="shared" si="76"/>
        <v/>
      </c>
      <c r="BC327" s="287" t="str">
        <f t="shared" si="84"/>
        <v/>
      </c>
      <c r="BD327" s="287" t="str">
        <f t="shared" si="77"/>
        <v/>
      </c>
      <c r="BE327" s="287" t="str">
        <f t="shared" si="85"/>
        <v/>
      </c>
      <c r="BF327" s="287" t="str">
        <f t="shared" si="78"/>
        <v/>
      </c>
      <c r="BG327" s="287" t="str">
        <f t="shared" si="79"/>
        <v/>
      </c>
      <c r="BH327" s="293"/>
      <c r="BI327" s="285" t="str">
        <f t="shared" si="80"/>
        <v/>
      </c>
      <c r="BJ327" s="284" t="s">
        <v>291</v>
      </c>
      <c r="BK327" s="292"/>
      <c r="BY327" s="3">
        <v>1</v>
      </c>
    </row>
    <row r="328" spans="10:77" ht="21" customHeight="1">
      <c r="J328" s="910"/>
      <c r="K328" s="55" t="str">
        <f>TRIM(SUBSTITUTE(SUBSTITUTE(SUBSTITUTE(SUBSTITUTE(SUBSTITUTE(SUBSTITUTE(SUBSTITUTE(SUBSTITUTE(SUBSTITUTE(CLEAN(IF(OR(LEFT(K327,1)="-",LEFT(K327,1)="="),MID(K327,2,99999),K327)),"—","-"),"–","-"),CHAR(160)," "),CHAR(9)," "),CHAR(13)," "),CHAR(10)," ")," "," ")," "," ")," "," "))</f>
        <v/>
      </c>
      <c r="L328" s="49" t="str" cm="1">
        <f t="array" ref="L328">IF(ROW()=ROW(L327),K330,INDEX(M327:M340,ROW()-ROW(L327)))</f>
        <v/>
      </c>
      <c r="M328" s="89" t="str">
        <f>IF(OR(L328="",K329="",K329&lt;=0,N328=""),"",TRIM(MID(L328,LEN(N328)+1+IF(MID(L328,LEN(N328)+1,1)=" ",1,0),99999)))</f>
        <v/>
      </c>
      <c r="N328" s="49" t="str">
        <f>IF(OR(O328="",O328=0,O328="0"),"",IF(LEN(O328)&lt;=K329,O328,IF(LEN(SUBSTITUTE(P328," ",""))=K329+1,LEFT(O328,K329),LEFT(O328,FIND("§",SUBSTITUTE(P328," ","§",LEN(P328)-LEN(SUBSTITUTE(P328," ",""))))-1))))</f>
        <v/>
      </c>
      <c r="O328" s="49" t="str">
        <f t="shared" si="86"/>
        <v/>
      </c>
      <c r="P328" s="49" t="str">
        <f>IF(OR(O328="",O328=0,O328="0"),"",LEFT(O328,K329+1))</f>
        <v/>
      </c>
      <c r="Q328" s="49"/>
      <c r="R328" s="107"/>
      <c r="S328" s="90" t="str">
        <f>IF(LEN(TRIM(T328))&gt;0,MAX(S46:S327)+1,"")</f>
        <v/>
      </c>
      <c r="T328" s="234"/>
      <c r="U328" s="107"/>
      <c r="V328" s="107"/>
      <c r="X328" s="224"/>
      <c r="Y328" s="281"/>
      <c r="Z328" s="282"/>
      <c r="AA328" s="281"/>
      <c r="AB328" s="280"/>
      <c r="AC328" s="279"/>
      <c r="AD328" s="278"/>
      <c r="AE328" s="277"/>
      <c r="AF328" s="276"/>
      <c r="AG328" s="275"/>
      <c r="AH328" s="274"/>
      <c r="AI328" s="273"/>
      <c r="AJ328" s="272"/>
      <c r="AK328" s="271"/>
      <c r="AL328" s="270"/>
      <c r="AM328" s="269"/>
      <c r="AN328" s="268"/>
      <c r="AO328" s="267"/>
      <c r="AP328" s="266"/>
      <c r="AQ328" s="265"/>
      <c r="AS328" s="2"/>
      <c r="AT328" s="294">
        <v>300</v>
      </c>
      <c r="AU328" s="290"/>
      <c r="AV328" s="289" t="str">
        <f t="shared" si="74"/>
        <v/>
      </c>
      <c r="AW328" s="288" t="str" cm="1">
        <f t="array" ref="AW328">IF(BD328="","",IFERROR(_xlfn.TEXTJOIN(" • ",TRUE,_xlfn.UNIQUE(_xlfn._xlws.FILTER("⚠ "&amp;BK29:BK489,(BI29:BI489&lt;&gt;"")*ISNUMBER(SEARCH(" "&amp;BI29:BI489&amp;" "," "&amp;BD328&amp;" "))))),""))</f>
        <v/>
      </c>
      <c r="AX328" s="287" t="str">
        <f t="shared" si="81"/>
        <v/>
      </c>
      <c r="AY328" s="287" t="str">
        <f t="shared" si="82"/>
        <v/>
      </c>
      <c r="AZ328" s="287" t="str">
        <f t="shared" si="83"/>
        <v/>
      </c>
      <c r="BA328" s="287" t="str">
        <f t="shared" si="75"/>
        <v/>
      </c>
      <c r="BB328" s="287" t="str">
        <f t="shared" si="76"/>
        <v/>
      </c>
      <c r="BC328" s="287" t="str">
        <f t="shared" si="84"/>
        <v/>
      </c>
      <c r="BD328" s="287" t="str">
        <f t="shared" si="77"/>
        <v/>
      </c>
      <c r="BE328" s="287" t="str">
        <f t="shared" si="85"/>
        <v/>
      </c>
      <c r="BF328" s="287" t="str">
        <f t="shared" si="78"/>
        <v/>
      </c>
      <c r="BG328" s="287" t="str">
        <f t="shared" si="79"/>
        <v/>
      </c>
      <c r="BH328" s="293"/>
      <c r="BI328" s="285" t="str">
        <f t="shared" si="80"/>
        <v/>
      </c>
      <c r="BJ328" s="284" t="s">
        <v>291</v>
      </c>
      <c r="BK328" s="292"/>
      <c r="BY328" s="3">
        <v>1</v>
      </c>
    </row>
    <row r="329" spans="10:77" ht="21" customHeight="1">
      <c r="J329" s="910"/>
      <c r="K329" s="92">
        <f>K44</f>
        <v>120</v>
      </c>
      <c r="L329" s="49" t="str" cm="1">
        <f t="array" ref="L329">IF(ROW()=ROW(L327),K330,INDEX(M327:M340,ROW()-ROW(L327)))</f>
        <v/>
      </c>
      <c r="M329" s="89" t="str">
        <f>IF(OR(L329="",K329="",K329&lt;=0,N329=""),"",TRIM(MID(L329,LEN(N329)+1+IF(MID(L329,LEN(N329)+1,1)=" ",1,0),99999)))</f>
        <v/>
      </c>
      <c r="N329" s="49" t="str">
        <f>IF(OR(O329="",O329=0,O329="0"),"",IF(LEN(O329)&lt;=K329,O329,IF(LEN(SUBSTITUTE(P329," ",""))=K329+1,LEFT(O329,K329),LEFT(O329,FIND("§",SUBSTITUTE(P329," ","§",LEN(P329)-LEN(SUBSTITUTE(P329," ",""))))-1))))</f>
        <v/>
      </c>
      <c r="O329" s="49" t="str">
        <f t="shared" si="86"/>
        <v/>
      </c>
      <c r="P329" s="49" t="str">
        <f>IF(OR(O329="",O329=0,O329="0"),"",LEFT(O329,K329+1))</f>
        <v/>
      </c>
      <c r="Q329" s="49"/>
      <c r="R329" s="107"/>
      <c r="S329" s="90" t="str">
        <f>IF(LEN(TRIM(T329))&gt;0,MAX(S46:S328)+1,"")</f>
        <v/>
      </c>
      <c r="T329" s="234"/>
      <c r="U329" s="107"/>
      <c r="V329" s="107"/>
      <c r="X329" s="224"/>
      <c r="Y329" s="281"/>
      <c r="Z329" s="282"/>
      <c r="AA329" s="281"/>
      <c r="AB329" s="280"/>
      <c r="AC329" s="279"/>
      <c r="AD329" s="278"/>
      <c r="AE329" s="277"/>
      <c r="AF329" s="276"/>
      <c r="AG329" s="275"/>
      <c r="AH329" s="274"/>
      <c r="AI329" s="273"/>
      <c r="AJ329" s="272"/>
      <c r="AK329" s="271"/>
      <c r="AL329" s="270"/>
      <c r="AM329" s="269"/>
      <c r="AN329" s="268"/>
      <c r="AO329" s="267"/>
      <c r="AP329" s="266"/>
      <c r="AQ329" s="265"/>
      <c r="AS329" s="2"/>
      <c r="AT329" s="294">
        <v>301</v>
      </c>
      <c r="AU329" s="290"/>
      <c r="AV329" s="289" t="str">
        <f t="shared" si="74"/>
        <v/>
      </c>
      <c r="AW329" s="288" t="str" cm="1">
        <f t="array" ref="AW329">IF(BD329="","",IFERROR(_xlfn.TEXTJOIN(" • ",TRUE,_xlfn.UNIQUE(_xlfn._xlws.FILTER("⚠ "&amp;BK29:BK489,(BI29:BI489&lt;&gt;"")*ISNUMBER(SEARCH(" "&amp;BI29:BI489&amp;" "," "&amp;BD329&amp;" "))))),""))</f>
        <v/>
      </c>
      <c r="AX329" s="287" t="str">
        <f t="shared" si="81"/>
        <v/>
      </c>
      <c r="AY329" s="287" t="str">
        <f t="shared" si="82"/>
        <v/>
      </c>
      <c r="AZ329" s="287" t="str">
        <f t="shared" si="83"/>
        <v/>
      </c>
      <c r="BA329" s="287" t="str">
        <f t="shared" si="75"/>
        <v/>
      </c>
      <c r="BB329" s="287" t="str">
        <f t="shared" si="76"/>
        <v/>
      </c>
      <c r="BC329" s="287" t="str">
        <f t="shared" si="84"/>
        <v/>
      </c>
      <c r="BD329" s="287" t="str">
        <f t="shared" si="77"/>
        <v/>
      </c>
      <c r="BE329" s="287" t="str">
        <f t="shared" si="85"/>
        <v/>
      </c>
      <c r="BF329" s="287" t="str">
        <f t="shared" si="78"/>
        <v/>
      </c>
      <c r="BG329" s="287" t="str">
        <f t="shared" si="79"/>
        <v/>
      </c>
      <c r="BH329" s="293"/>
      <c r="BI329" s="285" t="str">
        <f t="shared" si="80"/>
        <v/>
      </c>
      <c r="BJ329" s="284" t="s">
        <v>291</v>
      </c>
      <c r="BK329" s="292"/>
      <c r="BY329" s="3">
        <v>1</v>
      </c>
    </row>
    <row r="330" spans="10:77" ht="21" customHeight="1">
      <c r="J330" s="910"/>
      <c r="K330" s="55" t="str">
        <f>IF(UPPER(TRIM(K45))="X",K334,K328)</f>
        <v/>
      </c>
      <c r="L330" s="49" t="str" cm="1">
        <f t="array" ref="L330">IF(ROW()=ROW(L327),K330,INDEX(M327:M340,ROW()-ROW(L327)))</f>
        <v/>
      </c>
      <c r="M330" s="89" t="str">
        <f>IF(OR(L330="",K329="",K329&lt;=0,N330=""),"",TRIM(MID(L330,LEN(N330)+1+IF(MID(L330,LEN(N330)+1,1)=" ",1,0),99999)))</f>
        <v/>
      </c>
      <c r="N330" s="49" t="str">
        <f>IF(OR(O330="",O330=0,O330="0"),"",IF(LEN(O330)&lt;=K329,O330,IF(LEN(SUBSTITUTE(P330," ",""))=K329+1,LEFT(O330,K329),LEFT(O330,FIND("§",SUBSTITUTE(P330," ","§",LEN(P330)-LEN(SUBSTITUTE(P330," ",""))))-1))))</f>
        <v/>
      </c>
      <c r="O330" s="49" t="str">
        <f t="shared" si="86"/>
        <v/>
      </c>
      <c r="P330" s="49" t="str">
        <f>IF(OR(O330="",O330=0,O330="0"),"",LEFT(O330,K329+1))</f>
        <v/>
      </c>
      <c r="Q330" s="49"/>
      <c r="R330" s="107"/>
      <c r="S330" s="90" t="str">
        <f>IF(LEN(TRIM(T330))&gt;0,MAX(S46:S329)+1,"")</f>
        <v/>
      </c>
      <c r="T330" s="234"/>
      <c r="U330" s="107"/>
      <c r="V330" s="107"/>
      <c r="X330" s="224"/>
      <c r="Y330" s="281"/>
      <c r="Z330" s="282"/>
      <c r="AA330" s="281"/>
      <c r="AB330" s="280"/>
      <c r="AC330" s="279"/>
      <c r="AD330" s="278"/>
      <c r="AE330" s="277"/>
      <c r="AF330" s="276"/>
      <c r="AG330" s="275"/>
      <c r="AH330" s="274"/>
      <c r="AI330" s="273"/>
      <c r="AJ330" s="272"/>
      <c r="AK330" s="271"/>
      <c r="AL330" s="270"/>
      <c r="AM330" s="269"/>
      <c r="AN330" s="268"/>
      <c r="AO330" s="267"/>
      <c r="AP330" s="266"/>
      <c r="AQ330" s="265"/>
      <c r="AS330" s="2"/>
      <c r="AT330" s="294">
        <v>302</v>
      </c>
      <c r="AU330" s="290"/>
      <c r="AV330" s="289" t="str">
        <f t="shared" si="74"/>
        <v/>
      </c>
      <c r="AW330" s="288" t="str" cm="1">
        <f t="array" ref="AW330">IF(BD330="","",IFERROR(_xlfn.TEXTJOIN(" • ",TRUE,_xlfn.UNIQUE(_xlfn._xlws.FILTER("⚠ "&amp;BK29:BK489,(BI29:BI489&lt;&gt;"")*ISNUMBER(SEARCH(" "&amp;BI29:BI489&amp;" "," "&amp;BD330&amp;" "))))),""))</f>
        <v/>
      </c>
      <c r="AX330" s="287" t="str">
        <f t="shared" si="81"/>
        <v/>
      </c>
      <c r="AY330" s="287" t="str">
        <f t="shared" si="82"/>
        <v/>
      </c>
      <c r="AZ330" s="287" t="str">
        <f t="shared" si="83"/>
        <v/>
      </c>
      <c r="BA330" s="287" t="str">
        <f t="shared" si="75"/>
        <v/>
      </c>
      <c r="BB330" s="287" t="str">
        <f t="shared" si="76"/>
        <v/>
      </c>
      <c r="BC330" s="287" t="str">
        <f t="shared" si="84"/>
        <v/>
      </c>
      <c r="BD330" s="287" t="str">
        <f t="shared" si="77"/>
        <v/>
      </c>
      <c r="BE330" s="287" t="str">
        <f t="shared" si="85"/>
        <v/>
      </c>
      <c r="BF330" s="287" t="str">
        <f t="shared" si="78"/>
        <v/>
      </c>
      <c r="BG330" s="287" t="str">
        <f t="shared" si="79"/>
        <v/>
      </c>
      <c r="BH330" s="293"/>
      <c r="BI330" s="285" t="str">
        <f t="shared" si="80"/>
        <v/>
      </c>
      <c r="BJ330" s="284" t="s">
        <v>291</v>
      </c>
      <c r="BK330" s="292"/>
      <c r="BY330" s="3">
        <v>1</v>
      </c>
    </row>
    <row r="331" spans="10:77" ht="21" customHeight="1">
      <c r="J331" s="910"/>
      <c r="K331" s="94" t="str">
        <f>TRIM(SUBSTITUTE(SUBSTITUTE(SUBSTITUTE(SUBSTITUTE(SUBSTITUTE(SUBSTITUTE(SUBSTITUTE(SUBSTITUTE(SUBSTITUTE(SUBSTITUTE(K328,","," "),";"," "),":"," "),"!"," "),"?"," "),"…"," "),"»"," "),"«"," "),"/"," "),"."," "))</f>
        <v/>
      </c>
      <c r="L331" s="49" t="str" cm="1">
        <f t="array" ref="L331">IF(ROW()=ROW(L327),K330,INDEX(M327:M340,ROW()-ROW(L327)))</f>
        <v/>
      </c>
      <c r="M331" s="89" t="str">
        <f>IF(OR(L331="",K329="",K329&lt;=0,N331=""),"",TRIM(MID(L331,LEN(N331)+1+IF(MID(L331,LEN(N331)+1,1)=" ",1,0),99999)))</f>
        <v/>
      </c>
      <c r="N331" s="49" t="str">
        <f>IF(OR(O331="",O331=0,O331="0"),"",IF(LEN(O331)&lt;=K329,O331,IF(LEN(SUBSTITUTE(P331," ",""))=K329+1,LEFT(O331,K329),LEFT(O331,FIND("§",SUBSTITUTE(P331," ","§",LEN(P331)-LEN(SUBSTITUTE(P331," ",""))))-1))))</f>
        <v/>
      </c>
      <c r="O331" s="49" t="str">
        <f t="shared" si="86"/>
        <v/>
      </c>
      <c r="P331" s="49" t="str">
        <f>IF(OR(O331="",O331=0,O331="0"),"",LEFT(O331,K329+1))</f>
        <v/>
      </c>
      <c r="Q331" s="49"/>
      <c r="R331" s="107"/>
      <c r="S331" s="90" t="str">
        <f>IF(LEN(TRIM(T331))&gt;0,MAX(S46:S330)+1,"")</f>
        <v/>
      </c>
      <c r="T331" s="234"/>
      <c r="U331" s="107"/>
      <c r="V331" s="107"/>
      <c r="X331" s="224"/>
      <c r="Y331" s="281"/>
      <c r="Z331" s="282"/>
      <c r="AA331" s="281"/>
      <c r="AB331" s="280"/>
      <c r="AC331" s="279"/>
      <c r="AD331" s="278"/>
      <c r="AE331" s="277"/>
      <c r="AF331" s="276"/>
      <c r="AG331" s="275"/>
      <c r="AH331" s="274"/>
      <c r="AI331" s="273"/>
      <c r="AJ331" s="272"/>
      <c r="AK331" s="271"/>
      <c r="AL331" s="270"/>
      <c r="AM331" s="269"/>
      <c r="AN331" s="268"/>
      <c r="AO331" s="267"/>
      <c r="AP331" s="266"/>
      <c r="AQ331" s="265"/>
      <c r="AS331" s="2"/>
      <c r="AT331" s="294">
        <v>303</v>
      </c>
      <c r="AU331" s="290"/>
      <c r="AV331" s="289" t="str">
        <f t="shared" si="74"/>
        <v/>
      </c>
      <c r="AW331" s="288" t="str" cm="1">
        <f t="array" ref="AW331">IF(BD331="","",IFERROR(_xlfn.TEXTJOIN(" • ",TRUE,_xlfn.UNIQUE(_xlfn._xlws.FILTER("⚠ "&amp;BK29:BK489,(BI29:BI489&lt;&gt;"")*ISNUMBER(SEARCH(" "&amp;BI29:BI489&amp;" "," "&amp;BD331&amp;" "))))),""))</f>
        <v/>
      </c>
      <c r="AX331" s="287" t="str">
        <f t="shared" si="81"/>
        <v/>
      </c>
      <c r="AY331" s="287" t="str">
        <f t="shared" si="82"/>
        <v/>
      </c>
      <c r="AZ331" s="287" t="str">
        <f t="shared" si="83"/>
        <v/>
      </c>
      <c r="BA331" s="287" t="str">
        <f t="shared" si="75"/>
        <v/>
      </c>
      <c r="BB331" s="287" t="str">
        <f t="shared" si="76"/>
        <v/>
      </c>
      <c r="BC331" s="287" t="str">
        <f t="shared" si="84"/>
        <v/>
      </c>
      <c r="BD331" s="287" t="str">
        <f t="shared" si="77"/>
        <v/>
      </c>
      <c r="BE331" s="287" t="str">
        <f t="shared" si="85"/>
        <v/>
      </c>
      <c r="BF331" s="287" t="str">
        <f t="shared" si="78"/>
        <v/>
      </c>
      <c r="BG331" s="287" t="str">
        <f t="shared" si="79"/>
        <v/>
      </c>
      <c r="BH331" s="293"/>
      <c r="BI331" s="285" t="str">
        <f t="shared" si="80"/>
        <v/>
      </c>
      <c r="BJ331" s="284" t="s">
        <v>291</v>
      </c>
      <c r="BK331" s="292"/>
      <c r="BY331" s="3">
        <v>1</v>
      </c>
    </row>
    <row r="332" spans="10:77" ht="21" customHeight="1">
      <c r="J332" s="910"/>
      <c r="K332" s="49" t="str">
        <f>TRIM(SUBSTITUTE(SUBSTITUTE(SUBSTITUTE(SUBSTITUTE(SUBSTITUTE(SUBSTITUTE(SUBSTITUTE(SUBSTITUTE(K331,"("," "),")"," "),CHAR(34)," "),"-"," "),"_"," "),"&lt;"," "),"&gt;"," "),"="," "))</f>
        <v/>
      </c>
      <c r="L332" s="49" t="str" cm="1">
        <f t="array" ref="L332">IF(ROW()=ROW(L327),K330,INDEX(M327:M340,ROW()-ROW(L327)))</f>
        <v/>
      </c>
      <c r="M332" s="89" t="str">
        <f>IF(OR(L332="",K329="",K329&lt;=0,N332=""),"",TRIM(MID(L332,LEN(N332)+1+IF(MID(L332,LEN(N332)+1,1)=" ",1,0),99999)))</f>
        <v/>
      </c>
      <c r="N332" s="49" t="str">
        <f>IF(OR(O332="",O332=0,O332="0"),"",IF(LEN(O332)&lt;=K329,O332,IF(LEN(SUBSTITUTE(P332," ",""))=K329+1,LEFT(O332,K329),LEFT(O332,FIND("§",SUBSTITUTE(P332," ","§",LEN(P332)-LEN(SUBSTITUTE(P332," ",""))))-1))))</f>
        <v/>
      </c>
      <c r="O332" s="49" t="str">
        <f t="shared" si="86"/>
        <v/>
      </c>
      <c r="P332" s="49" t="str">
        <f>IF(OR(O332="",O332=0,O332="0"),"",LEFT(O332,K329+1))</f>
        <v/>
      </c>
      <c r="Q332" s="49"/>
      <c r="R332" s="107"/>
      <c r="S332" s="90" t="str">
        <f>IF(LEN(TRIM(T332))&gt;0,MAX(S46:S331)+1,"")</f>
        <v/>
      </c>
      <c r="T332" s="234"/>
      <c r="U332" s="107"/>
      <c r="V332" s="107"/>
      <c r="X332" s="224"/>
      <c r="Y332" s="281"/>
      <c r="Z332" s="282"/>
      <c r="AA332" s="281"/>
      <c r="AB332" s="280"/>
      <c r="AC332" s="279"/>
      <c r="AD332" s="278"/>
      <c r="AE332" s="277"/>
      <c r="AF332" s="276"/>
      <c r="AG332" s="275"/>
      <c r="AH332" s="274"/>
      <c r="AI332" s="273"/>
      <c r="AJ332" s="272"/>
      <c r="AK332" s="271"/>
      <c r="AL332" s="270"/>
      <c r="AM332" s="269"/>
      <c r="AN332" s="268"/>
      <c r="AO332" s="267"/>
      <c r="AP332" s="266"/>
      <c r="AQ332" s="265"/>
      <c r="AS332" s="2"/>
      <c r="AT332" s="294">
        <v>304</v>
      </c>
      <c r="AU332" s="290"/>
      <c r="AV332" s="289" t="str">
        <f t="shared" si="74"/>
        <v/>
      </c>
      <c r="AW332" s="288" t="str" cm="1">
        <f t="array" ref="AW332">IF(BD332="","",IFERROR(_xlfn.TEXTJOIN(" • ",TRUE,_xlfn.UNIQUE(_xlfn._xlws.FILTER("⚠ "&amp;BK29:BK489,(BI29:BI489&lt;&gt;"")*ISNUMBER(SEARCH(" "&amp;BI29:BI489&amp;" "," "&amp;BD332&amp;" "))))),""))</f>
        <v/>
      </c>
      <c r="AX332" s="287" t="str">
        <f t="shared" si="81"/>
        <v/>
      </c>
      <c r="AY332" s="287" t="str">
        <f t="shared" si="82"/>
        <v/>
      </c>
      <c r="AZ332" s="287" t="str">
        <f t="shared" si="83"/>
        <v/>
      </c>
      <c r="BA332" s="287" t="str">
        <f t="shared" si="75"/>
        <v/>
      </c>
      <c r="BB332" s="287" t="str">
        <f t="shared" si="76"/>
        <v/>
      </c>
      <c r="BC332" s="287" t="str">
        <f t="shared" si="84"/>
        <v/>
      </c>
      <c r="BD332" s="287" t="str">
        <f t="shared" si="77"/>
        <v/>
      </c>
      <c r="BE332" s="287" t="str">
        <f t="shared" si="85"/>
        <v/>
      </c>
      <c r="BF332" s="287" t="str">
        <f t="shared" si="78"/>
        <v/>
      </c>
      <c r="BG332" s="287" t="str">
        <f t="shared" si="79"/>
        <v/>
      </c>
      <c r="BH332" s="293"/>
      <c r="BI332" s="285" t="str">
        <f t="shared" si="80"/>
        <v/>
      </c>
      <c r="BJ332" s="284" t="s">
        <v>291</v>
      </c>
      <c r="BK332" s="292"/>
      <c r="BY332" s="3">
        <v>1</v>
      </c>
    </row>
    <row r="333" spans="10:77" ht="21" customHeight="1">
      <c r="J333" s="910"/>
      <c r="K333" s="55" t="str">
        <f>TRIM(SUBSTITUTE(SUBSTITUTE(SUBSTITUTE(SUBSTITUTE(K332,"►"," "),"▼"," "),"▲"," "),"◄"," "))</f>
        <v/>
      </c>
      <c r="L333" s="49" t="str" cm="1">
        <f t="array" ref="L333">IF(ROW()=ROW(L327),K330,INDEX(M327:M340,ROW()-ROW(L327)))</f>
        <v/>
      </c>
      <c r="M333" s="89" t="str">
        <f>IF(OR(L333="",K329="",K329&lt;=0,N333=""),"",TRIM(MID(L333,LEN(N333)+1+IF(MID(L333,LEN(N333)+1,1)=" ",1,0),99999)))</f>
        <v/>
      </c>
      <c r="N333" s="49" t="str">
        <f>IF(OR(O333="",O333=0,O333="0"),"",IF(LEN(O333)&lt;=K329,O333,IF(LEN(SUBSTITUTE(P333," ",""))=K329+1,LEFT(O333,K329),LEFT(O333,FIND("§",SUBSTITUTE(P333," ","§",LEN(P333)-LEN(SUBSTITUTE(P333," ",""))))-1))))</f>
        <v/>
      </c>
      <c r="O333" s="49" t="str">
        <f t="shared" si="86"/>
        <v/>
      </c>
      <c r="P333" s="49" t="str">
        <f>IF(OR(O333="",O333=0,O333="0"),"",LEFT(O333,K329+1))</f>
        <v/>
      </c>
      <c r="Q333" s="49"/>
      <c r="R333" s="107"/>
      <c r="S333" s="90" t="str">
        <f>IF(LEN(TRIM(T333))&gt;0,MAX(S46:S332)+1,"")</f>
        <v/>
      </c>
      <c r="T333" s="234"/>
      <c r="U333" s="107"/>
      <c r="V333" s="107"/>
      <c r="X333" s="224"/>
      <c r="Y333" s="281"/>
      <c r="Z333" s="282"/>
      <c r="AA333" s="281"/>
      <c r="AB333" s="280"/>
      <c r="AC333" s="279"/>
      <c r="AD333" s="278"/>
      <c r="AE333" s="277"/>
      <c r="AF333" s="276"/>
      <c r="AG333" s="275"/>
      <c r="AH333" s="274"/>
      <c r="AI333" s="273"/>
      <c r="AJ333" s="272"/>
      <c r="AK333" s="271"/>
      <c r="AL333" s="270"/>
      <c r="AM333" s="269"/>
      <c r="AN333" s="268"/>
      <c r="AO333" s="267"/>
      <c r="AP333" s="266"/>
      <c r="AQ333" s="265"/>
      <c r="AS333" s="2"/>
      <c r="AT333" s="294">
        <v>305</v>
      </c>
      <c r="AU333" s="290"/>
      <c r="AV333" s="289" t="str">
        <f t="shared" si="74"/>
        <v/>
      </c>
      <c r="AW333" s="288" t="str" cm="1">
        <f t="array" ref="AW333">IF(BD333="","",IFERROR(_xlfn.TEXTJOIN(" • ",TRUE,_xlfn.UNIQUE(_xlfn._xlws.FILTER("⚠ "&amp;BK29:BK489,(BI29:BI489&lt;&gt;"")*ISNUMBER(SEARCH(" "&amp;BI29:BI489&amp;" "," "&amp;BD333&amp;" "))))),""))</f>
        <v/>
      </c>
      <c r="AX333" s="287" t="str">
        <f t="shared" si="81"/>
        <v/>
      </c>
      <c r="AY333" s="287" t="str">
        <f t="shared" si="82"/>
        <v/>
      </c>
      <c r="AZ333" s="287" t="str">
        <f t="shared" si="83"/>
        <v/>
      </c>
      <c r="BA333" s="287" t="str">
        <f t="shared" si="75"/>
        <v/>
      </c>
      <c r="BB333" s="287" t="str">
        <f t="shared" si="76"/>
        <v/>
      </c>
      <c r="BC333" s="287" t="str">
        <f t="shared" si="84"/>
        <v/>
      </c>
      <c r="BD333" s="287" t="str">
        <f t="shared" si="77"/>
        <v/>
      </c>
      <c r="BE333" s="287" t="str">
        <f t="shared" si="85"/>
        <v/>
      </c>
      <c r="BF333" s="287" t="str">
        <f t="shared" si="78"/>
        <v/>
      </c>
      <c r="BG333" s="287" t="str">
        <f t="shared" si="79"/>
        <v/>
      </c>
      <c r="BH333" s="293"/>
      <c r="BI333" s="285" t="str">
        <f t="shared" si="80"/>
        <v/>
      </c>
      <c r="BJ333" s="284" t="s">
        <v>291</v>
      </c>
      <c r="BK333" s="292"/>
      <c r="BY333" s="3">
        <v>1</v>
      </c>
    </row>
    <row r="334" spans="10:77" ht="21" customHeight="1">
      <c r="J334" s="910"/>
      <c r="K334" s="55" t="str">
        <f>TRIM(SUBSTITUTE(SUBSTITUTE(K333,"“"," "),"”"," "))</f>
        <v/>
      </c>
      <c r="L334" s="49" t="str" cm="1">
        <f t="array" ref="L334">IF(ROW()=ROW(L327),K330,INDEX(M327:M340,ROW()-ROW(L327)))</f>
        <v/>
      </c>
      <c r="M334" s="89" t="str">
        <f>IF(OR(L334="",K329="",K329&lt;=0,N334=""),"",TRIM(MID(L334,LEN(N334)+1+IF(MID(L334,LEN(N334)+1,1)=" ",1,0),99999)))</f>
        <v/>
      </c>
      <c r="N334" s="49" t="str">
        <f>IF(OR(O334="",O334=0,O334="0"),"",IF(LEN(O334)&lt;=K329,O334,IF(LEN(SUBSTITUTE(P334," ",""))=K329+1,LEFT(O334,K329),LEFT(O334,FIND("§",SUBSTITUTE(P334," ","§",LEN(P334)-LEN(SUBSTITUTE(P334," ",""))))-1))))</f>
        <v/>
      </c>
      <c r="O334" s="49" t="str">
        <f t="shared" si="86"/>
        <v/>
      </c>
      <c r="P334" s="49" t="str">
        <f>IF(OR(O334="",O334=0,O334="0"),"",LEFT(O334,K329+1))</f>
        <v/>
      </c>
      <c r="Q334" s="49"/>
      <c r="R334" s="107"/>
      <c r="S334" s="90" t="str">
        <f>IF(LEN(TRIM(T334))&gt;0,MAX(S46:S333)+1,"")</f>
        <v/>
      </c>
      <c r="T334" s="234"/>
      <c r="U334" s="107"/>
      <c r="V334" s="107"/>
      <c r="X334" s="224"/>
      <c r="Y334" s="281"/>
      <c r="Z334" s="282"/>
      <c r="AA334" s="281"/>
      <c r="AB334" s="280"/>
      <c r="AC334" s="279"/>
      <c r="AD334" s="278"/>
      <c r="AE334" s="277"/>
      <c r="AF334" s="276"/>
      <c r="AG334" s="275"/>
      <c r="AH334" s="274"/>
      <c r="AI334" s="273"/>
      <c r="AJ334" s="272"/>
      <c r="AK334" s="271"/>
      <c r="AL334" s="270"/>
      <c r="AM334" s="269"/>
      <c r="AN334" s="268"/>
      <c r="AO334" s="267"/>
      <c r="AP334" s="266"/>
      <c r="AQ334" s="265"/>
      <c r="AS334" s="2"/>
      <c r="AT334" s="294">
        <v>306</v>
      </c>
      <c r="AU334" s="290"/>
      <c r="AV334" s="289" t="str">
        <f t="shared" si="74"/>
        <v/>
      </c>
      <c r="AW334" s="288" t="str" cm="1">
        <f t="array" ref="AW334">IF(BD334="","",IFERROR(_xlfn.TEXTJOIN(" • ",TRUE,_xlfn.UNIQUE(_xlfn._xlws.FILTER("⚠ "&amp;BK29:BK489,(BI29:BI489&lt;&gt;"")*ISNUMBER(SEARCH(" "&amp;BI29:BI489&amp;" "," "&amp;BD334&amp;" "))))),""))</f>
        <v/>
      </c>
      <c r="AX334" s="287" t="str">
        <f t="shared" si="81"/>
        <v/>
      </c>
      <c r="AY334" s="287" t="str">
        <f t="shared" si="82"/>
        <v/>
      </c>
      <c r="AZ334" s="287" t="str">
        <f t="shared" si="83"/>
        <v/>
      </c>
      <c r="BA334" s="287" t="str">
        <f t="shared" si="75"/>
        <v/>
      </c>
      <c r="BB334" s="287" t="str">
        <f t="shared" si="76"/>
        <v/>
      </c>
      <c r="BC334" s="287" t="str">
        <f t="shared" si="84"/>
        <v/>
      </c>
      <c r="BD334" s="287" t="str">
        <f t="shared" si="77"/>
        <v/>
      </c>
      <c r="BE334" s="287" t="str">
        <f t="shared" si="85"/>
        <v/>
      </c>
      <c r="BF334" s="287" t="str">
        <f t="shared" si="78"/>
        <v/>
      </c>
      <c r="BG334" s="287" t="str">
        <f t="shared" si="79"/>
        <v/>
      </c>
      <c r="BH334" s="293"/>
      <c r="BI334" s="285" t="str">
        <f t="shared" si="80"/>
        <v/>
      </c>
      <c r="BJ334" s="284" t="s">
        <v>291</v>
      </c>
      <c r="BK334" s="292"/>
      <c r="BY334" s="3">
        <v>1</v>
      </c>
    </row>
    <row r="335" spans="10:77" ht="21" customHeight="1">
      <c r="J335" s="910"/>
      <c r="K335" s="55"/>
      <c r="L335" s="49" t="str" cm="1">
        <f t="array" ref="L335">IF(ROW()=ROW(L327),K330,INDEX(M327:M340,ROW()-ROW(L327)))</f>
        <v/>
      </c>
      <c r="M335" s="89" t="str">
        <f>IF(OR(L335="",K329="",K329&lt;=0,N335=""),"",TRIM(MID(L335,LEN(N335)+1+IF(MID(L335,LEN(N335)+1,1)=" ",1,0),99999)))</f>
        <v/>
      </c>
      <c r="N335" s="49" t="str">
        <f>IF(OR(O335="",O335=0,O335="0"),"",IF(LEN(O335)&lt;=K329,O335,IF(LEN(SUBSTITUTE(P335," ",""))=K329+1,LEFT(O335,K329),LEFT(O335,FIND("§",SUBSTITUTE(P335," ","§",LEN(P335)-LEN(SUBSTITUTE(P335," ",""))))-1))))</f>
        <v/>
      </c>
      <c r="O335" s="49" t="str">
        <f t="shared" si="86"/>
        <v/>
      </c>
      <c r="P335" s="49" t="str">
        <f>IF(OR(O335="",O335=0,O335="0"),"",LEFT(O335,K329+1))</f>
        <v/>
      </c>
      <c r="Q335" s="49"/>
      <c r="R335" s="107"/>
      <c r="S335" s="90" t="str">
        <f>IF(LEN(TRIM(T335))&gt;0,MAX(S46:S334)+1,"")</f>
        <v/>
      </c>
      <c r="T335" s="234"/>
      <c r="U335" s="107"/>
      <c r="V335" s="107"/>
      <c r="X335" s="224"/>
      <c r="Y335" s="281"/>
      <c r="Z335" s="282"/>
      <c r="AA335" s="281"/>
      <c r="AB335" s="280"/>
      <c r="AC335" s="279"/>
      <c r="AD335" s="278"/>
      <c r="AE335" s="277"/>
      <c r="AF335" s="276"/>
      <c r="AG335" s="275"/>
      <c r="AH335" s="274"/>
      <c r="AI335" s="273"/>
      <c r="AJ335" s="272"/>
      <c r="AK335" s="271"/>
      <c r="AL335" s="270"/>
      <c r="AM335" s="269"/>
      <c r="AN335" s="268"/>
      <c r="AO335" s="267"/>
      <c r="AP335" s="266"/>
      <c r="AQ335" s="265"/>
      <c r="AS335" s="2"/>
      <c r="AT335" s="294">
        <v>307</v>
      </c>
      <c r="AU335" s="290"/>
      <c r="AV335" s="289" t="str">
        <f t="shared" si="74"/>
        <v/>
      </c>
      <c r="AW335" s="288" t="str" cm="1">
        <f t="array" ref="AW335">IF(BD335="","",IFERROR(_xlfn.TEXTJOIN(" • ",TRUE,_xlfn.UNIQUE(_xlfn._xlws.FILTER("⚠ "&amp;BK29:BK489,(BI29:BI489&lt;&gt;"")*ISNUMBER(SEARCH(" "&amp;BI29:BI489&amp;" "," "&amp;BD335&amp;" "))))),""))</f>
        <v/>
      </c>
      <c r="AX335" s="287" t="str">
        <f t="shared" si="81"/>
        <v/>
      </c>
      <c r="AY335" s="287" t="str">
        <f t="shared" si="82"/>
        <v/>
      </c>
      <c r="AZ335" s="287" t="str">
        <f t="shared" si="83"/>
        <v/>
      </c>
      <c r="BA335" s="287" t="str">
        <f t="shared" si="75"/>
        <v/>
      </c>
      <c r="BB335" s="287" t="str">
        <f t="shared" si="76"/>
        <v/>
      </c>
      <c r="BC335" s="287" t="str">
        <f t="shared" si="84"/>
        <v/>
      </c>
      <c r="BD335" s="287" t="str">
        <f t="shared" si="77"/>
        <v/>
      </c>
      <c r="BE335" s="287" t="str">
        <f t="shared" si="85"/>
        <v/>
      </c>
      <c r="BF335" s="287" t="str">
        <f t="shared" si="78"/>
        <v/>
      </c>
      <c r="BG335" s="287" t="str">
        <f t="shared" si="79"/>
        <v/>
      </c>
      <c r="BH335" s="293"/>
      <c r="BI335" s="285" t="str">
        <f t="shared" si="80"/>
        <v/>
      </c>
      <c r="BJ335" s="284" t="s">
        <v>291</v>
      </c>
      <c r="BK335" s="292"/>
      <c r="BY335" s="3">
        <v>1</v>
      </c>
    </row>
    <row r="336" spans="10:77" ht="21" customHeight="1">
      <c r="J336" s="910"/>
      <c r="K336" s="55"/>
      <c r="L336" s="49" t="str" cm="1">
        <f t="array" ref="L336">IF(ROW()=ROW(L327),K330,INDEX(M327:M340,ROW()-ROW(L327)))</f>
        <v/>
      </c>
      <c r="M336" s="89" t="str">
        <f>IF(OR(L336="",K329="",K329&lt;=0,N336=""),"",TRIM(MID(L336,LEN(N336)+1+IF(MID(L336,LEN(N336)+1,1)=" ",1,0),99999)))</f>
        <v/>
      </c>
      <c r="N336" s="49" t="str">
        <f>IF(OR(O336="",O336=0,O336="0"),"",IF(LEN(O336)&lt;=K329,O336,IF(LEN(SUBSTITUTE(P336," ",""))=K329+1,LEFT(O336,K329),LEFT(O336,FIND("§",SUBSTITUTE(P336," ","§",LEN(P336)-LEN(SUBSTITUTE(P336," ",""))))-1))))</f>
        <v/>
      </c>
      <c r="O336" s="49" t="str">
        <f t="shared" si="86"/>
        <v/>
      </c>
      <c r="P336" s="49" t="str">
        <f>IF(OR(O336="",O336=0,O336="0"),"",LEFT(O336,K329+1))</f>
        <v/>
      </c>
      <c r="Q336" s="49"/>
      <c r="R336" s="107"/>
      <c r="S336" s="90" t="str">
        <f>IF(LEN(TRIM(T336))&gt;0,MAX(S46:S335)+1,"")</f>
        <v/>
      </c>
      <c r="T336" s="234"/>
      <c r="U336" s="107"/>
      <c r="V336" s="107"/>
      <c r="X336" s="224"/>
      <c r="Y336" s="281"/>
      <c r="Z336" s="282"/>
      <c r="AA336" s="281"/>
      <c r="AB336" s="280"/>
      <c r="AC336" s="279"/>
      <c r="AD336" s="278"/>
      <c r="AE336" s="277"/>
      <c r="AF336" s="276"/>
      <c r="AG336" s="275"/>
      <c r="AH336" s="274"/>
      <c r="AI336" s="273"/>
      <c r="AJ336" s="272"/>
      <c r="AK336" s="271"/>
      <c r="AL336" s="270"/>
      <c r="AM336" s="269"/>
      <c r="AN336" s="268"/>
      <c r="AO336" s="267"/>
      <c r="AP336" s="266"/>
      <c r="AQ336" s="265"/>
      <c r="AS336" s="2"/>
      <c r="AT336" s="294">
        <v>308</v>
      </c>
      <c r="AU336" s="290"/>
      <c r="AV336" s="289" t="str">
        <f t="shared" si="74"/>
        <v/>
      </c>
      <c r="AW336" s="288" t="str" cm="1">
        <f t="array" ref="AW336">IF(BD336="","",IFERROR(_xlfn.TEXTJOIN(" • ",TRUE,_xlfn.UNIQUE(_xlfn._xlws.FILTER("⚠ "&amp;BK29:BK489,(BI29:BI489&lt;&gt;"")*ISNUMBER(SEARCH(" "&amp;BI29:BI489&amp;" "," "&amp;BD336&amp;" "))))),""))</f>
        <v/>
      </c>
      <c r="AX336" s="287" t="str">
        <f t="shared" si="81"/>
        <v/>
      </c>
      <c r="AY336" s="287" t="str">
        <f t="shared" si="82"/>
        <v/>
      </c>
      <c r="AZ336" s="287" t="str">
        <f t="shared" si="83"/>
        <v/>
      </c>
      <c r="BA336" s="287" t="str">
        <f t="shared" si="75"/>
        <v/>
      </c>
      <c r="BB336" s="287" t="str">
        <f t="shared" si="76"/>
        <v/>
      </c>
      <c r="BC336" s="287" t="str">
        <f t="shared" si="84"/>
        <v/>
      </c>
      <c r="BD336" s="287" t="str">
        <f t="shared" si="77"/>
        <v/>
      </c>
      <c r="BE336" s="287" t="str">
        <f t="shared" si="85"/>
        <v/>
      </c>
      <c r="BF336" s="287" t="str">
        <f t="shared" si="78"/>
        <v/>
      </c>
      <c r="BG336" s="287" t="str">
        <f t="shared" si="79"/>
        <v/>
      </c>
      <c r="BH336" s="293"/>
      <c r="BI336" s="285" t="str">
        <f t="shared" si="80"/>
        <v/>
      </c>
      <c r="BJ336" s="284" t="s">
        <v>291</v>
      </c>
      <c r="BK336" s="292"/>
      <c r="BY336" s="3">
        <v>1</v>
      </c>
    </row>
    <row r="337" spans="10:77" ht="21" customHeight="1">
      <c r="J337" s="910"/>
      <c r="K337" s="55"/>
      <c r="L337" s="49" t="str" cm="1">
        <f t="array" ref="L337">IF(ROW()=ROW(L327),K330,INDEX(M327:M340,ROW()-ROW(L327)))</f>
        <v/>
      </c>
      <c r="M337" s="89" t="str">
        <f>IF(OR(L337="",K329="",K329&lt;=0,N337=""),"",TRIM(MID(L337,LEN(N337)+1+IF(MID(L337,LEN(N337)+1,1)=" ",1,0),99999)))</f>
        <v/>
      </c>
      <c r="N337" s="49" t="str">
        <f>IF(OR(O337="",O337=0,O337="0"),"",IF(LEN(O337)&lt;=K329,O337,IF(LEN(SUBSTITUTE(P337," ",""))=K329+1,LEFT(O337,K329),LEFT(O337,FIND("§",SUBSTITUTE(P337," ","§",LEN(P337)-LEN(SUBSTITUTE(P337," ",""))))-1))))</f>
        <v/>
      </c>
      <c r="O337" s="49" t="str">
        <f t="shared" si="86"/>
        <v/>
      </c>
      <c r="P337" s="49" t="str">
        <f>IF(OR(O337="",O337=0,O337="0"),"",LEFT(O337,K329+1))</f>
        <v/>
      </c>
      <c r="Q337" s="49"/>
      <c r="R337" s="107"/>
      <c r="S337" s="90" t="str">
        <f>IF(LEN(TRIM(T337))&gt;0,MAX(S46:S336)+1,"")</f>
        <v/>
      </c>
      <c r="T337" s="234"/>
      <c r="U337" s="107"/>
      <c r="V337" s="107"/>
      <c r="X337" s="224"/>
      <c r="Y337" s="281"/>
      <c r="Z337" s="282"/>
      <c r="AA337" s="281"/>
      <c r="AB337" s="280"/>
      <c r="AC337" s="279"/>
      <c r="AD337" s="278"/>
      <c r="AE337" s="277"/>
      <c r="AF337" s="276"/>
      <c r="AG337" s="275"/>
      <c r="AH337" s="274"/>
      <c r="AI337" s="273"/>
      <c r="AJ337" s="272"/>
      <c r="AK337" s="271"/>
      <c r="AL337" s="270"/>
      <c r="AM337" s="269"/>
      <c r="AN337" s="268"/>
      <c r="AO337" s="267"/>
      <c r="AP337" s="266"/>
      <c r="AQ337" s="265"/>
      <c r="AS337" s="2"/>
      <c r="AT337" s="294">
        <v>309</v>
      </c>
      <c r="AU337" s="290"/>
      <c r="AV337" s="289" t="str">
        <f t="shared" si="74"/>
        <v/>
      </c>
      <c r="AW337" s="288" t="str" cm="1">
        <f t="array" ref="AW337">IF(BD337="","",IFERROR(_xlfn.TEXTJOIN(" • ",TRUE,_xlfn.UNIQUE(_xlfn._xlws.FILTER("⚠ "&amp;BK29:BK489,(BI29:BI489&lt;&gt;"")*ISNUMBER(SEARCH(" "&amp;BI29:BI489&amp;" "," "&amp;BD337&amp;" "))))),""))</f>
        <v/>
      </c>
      <c r="AX337" s="287" t="str">
        <f t="shared" si="81"/>
        <v/>
      </c>
      <c r="AY337" s="287" t="str">
        <f t="shared" si="82"/>
        <v/>
      </c>
      <c r="AZ337" s="287" t="str">
        <f t="shared" si="83"/>
        <v/>
      </c>
      <c r="BA337" s="287" t="str">
        <f t="shared" si="75"/>
        <v/>
      </c>
      <c r="BB337" s="287" t="str">
        <f t="shared" si="76"/>
        <v/>
      </c>
      <c r="BC337" s="287" t="str">
        <f t="shared" si="84"/>
        <v/>
      </c>
      <c r="BD337" s="287" t="str">
        <f t="shared" si="77"/>
        <v/>
      </c>
      <c r="BE337" s="287" t="str">
        <f t="shared" si="85"/>
        <v/>
      </c>
      <c r="BF337" s="287" t="str">
        <f t="shared" si="78"/>
        <v/>
      </c>
      <c r="BG337" s="287" t="str">
        <f t="shared" si="79"/>
        <v/>
      </c>
      <c r="BH337" s="293"/>
      <c r="BI337" s="285" t="str">
        <f t="shared" si="80"/>
        <v/>
      </c>
      <c r="BJ337" s="284" t="s">
        <v>291</v>
      </c>
      <c r="BK337" s="292"/>
      <c r="BY337" s="3">
        <v>1</v>
      </c>
    </row>
    <row r="338" spans="10:77" ht="21" customHeight="1">
      <c r="J338" s="910"/>
      <c r="K338" s="55"/>
      <c r="L338" s="49" t="str" cm="1">
        <f t="array" ref="L338">IF(ROW()=ROW(L327),K330,INDEX(M327:M340,ROW()-ROW(L327)))</f>
        <v/>
      </c>
      <c r="M338" s="89" t="str">
        <f>IF(OR(L338="",K329="",K329&lt;=0,N338=""),"",TRIM(MID(L338,LEN(N338)+1+IF(MID(L338,LEN(N338)+1,1)=" ",1,0),99999)))</f>
        <v/>
      </c>
      <c r="N338" s="49" t="str">
        <f>IF(OR(O338="",O338=0,O338="0"),"",IF(LEN(O338)&lt;=K329,O338,IF(LEN(SUBSTITUTE(P338," ",""))=K329+1,LEFT(O338,K329),LEFT(O338,FIND("§",SUBSTITUTE(P338," ","§",LEN(P338)-LEN(SUBSTITUTE(P338," ",""))))-1))))</f>
        <v/>
      </c>
      <c r="O338" s="49" t="str">
        <f t="shared" si="86"/>
        <v/>
      </c>
      <c r="P338" s="49" t="str">
        <f>IF(OR(O338="",O338=0,O338="0"),"",LEFT(O338,K329+1))</f>
        <v/>
      </c>
      <c r="Q338" s="49"/>
      <c r="R338" s="107"/>
      <c r="S338" s="90" t="str">
        <f>IF(LEN(TRIM(T338))&gt;0,MAX(S46:S337)+1,"")</f>
        <v/>
      </c>
      <c r="T338" s="234"/>
      <c r="U338" s="107"/>
      <c r="V338" s="107"/>
      <c r="X338" s="224"/>
      <c r="Y338" s="281"/>
      <c r="Z338" s="282"/>
      <c r="AA338" s="281"/>
      <c r="AB338" s="280"/>
      <c r="AC338" s="279"/>
      <c r="AD338" s="278"/>
      <c r="AE338" s="277"/>
      <c r="AF338" s="276"/>
      <c r="AG338" s="275"/>
      <c r="AH338" s="274"/>
      <c r="AI338" s="273"/>
      <c r="AJ338" s="272"/>
      <c r="AK338" s="271"/>
      <c r="AL338" s="270"/>
      <c r="AM338" s="269"/>
      <c r="AN338" s="268"/>
      <c r="AO338" s="267"/>
      <c r="AP338" s="266"/>
      <c r="AQ338" s="265"/>
      <c r="AS338" s="2"/>
      <c r="AT338" s="294">
        <v>310</v>
      </c>
      <c r="AU338" s="290"/>
      <c r="AV338" s="289" t="str">
        <f t="shared" si="74"/>
        <v/>
      </c>
      <c r="AW338" s="288" t="str" cm="1">
        <f t="array" ref="AW338">IF(BD338="","",IFERROR(_xlfn.TEXTJOIN(" • ",TRUE,_xlfn.UNIQUE(_xlfn._xlws.FILTER("⚠ "&amp;BK29:BK489,(BI29:BI489&lt;&gt;"")*ISNUMBER(SEARCH(" "&amp;BI29:BI489&amp;" "," "&amp;BD338&amp;" "))))),""))</f>
        <v/>
      </c>
      <c r="AX338" s="287" t="str">
        <f t="shared" si="81"/>
        <v/>
      </c>
      <c r="AY338" s="287" t="str">
        <f t="shared" si="82"/>
        <v/>
      </c>
      <c r="AZ338" s="287" t="str">
        <f t="shared" si="83"/>
        <v/>
      </c>
      <c r="BA338" s="287" t="str">
        <f t="shared" si="75"/>
        <v/>
      </c>
      <c r="BB338" s="287" t="str">
        <f t="shared" si="76"/>
        <v/>
      </c>
      <c r="BC338" s="287" t="str">
        <f t="shared" si="84"/>
        <v/>
      </c>
      <c r="BD338" s="287" t="str">
        <f t="shared" si="77"/>
        <v/>
      </c>
      <c r="BE338" s="287" t="str">
        <f t="shared" si="85"/>
        <v/>
      </c>
      <c r="BF338" s="287" t="str">
        <f t="shared" si="78"/>
        <v/>
      </c>
      <c r="BG338" s="287" t="str">
        <f t="shared" si="79"/>
        <v/>
      </c>
      <c r="BH338" s="293"/>
      <c r="BI338" s="285" t="str">
        <f t="shared" si="80"/>
        <v/>
      </c>
      <c r="BJ338" s="284" t="s">
        <v>291</v>
      </c>
      <c r="BK338" s="292"/>
      <c r="BY338" s="3">
        <v>1</v>
      </c>
    </row>
    <row r="339" spans="10:77" ht="21" customHeight="1">
      <c r="J339" s="910"/>
      <c r="K339" s="55"/>
      <c r="L339" s="49" t="str" cm="1">
        <f t="array" ref="L339">IF(ROW()=ROW(L327),K330,INDEX(M327:M340,ROW()-ROW(L327)))</f>
        <v/>
      </c>
      <c r="M339" s="89" t="str">
        <f>IF(OR(L339="",K329="",K329&lt;=0,N339=""),"",TRIM(MID(L339,LEN(N339)+1+IF(MID(L339,LEN(N339)+1,1)=" ",1,0),99999)))</f>
        <v/>
      </c>
      <c r="N339" s="49" t="str">
        <f>IF(OR(O339="",O339=0,O339="0"),"",IF(LEN(O339)&lt;=K329,O339,IF(LEN(SUBSTITUTE(P339," ",""))=K329+1,LEFT(O339,K329),LEFT(O339,FIND("§",SUBSTITUTE(P339," ","§",LEN(P339)-LEN(SUBSTITUTE(P339," ",""))))-1))))</f>
        <v/>
      </c>
      <c r="O339" s="49" t="str">
        <f t="shared" si="86"/>
        <v/>
      </c>
      <c r="P339" s="49" t="str">
        <f>IF(OR(O339="",O339=0,O339="0"),"",LEFT(O339,K329+1))</f>
        <v/>
      </c>
      <c r="Q339" s="49"/>
      <c r="R339" s="107"/>
      <c r="S339" s="90" t="str">
        <f>IF(LEN(TRIM(T339))&gt;0,MAX(S46:S338)+1,"")</f>
        <v/>
      </c>
      <c r="T339" s="234"/>
      <c r="U339" s="107"/>
      <c r="V339" s="107"/>
      <c r="X339" s="224"/>
      <c r="Y339" s="281"/>
      <c r="Z339" s="282"/>
      <c r="AA339" s="281"/>
      <c r="AB339" s="280"/>
      <c r="AC339" s="279"/>
      <c r="AD339" s="278"/>
      <c r="AE339" s="277"/>
      <c r="AF339" s="276"/>
      <c r="AG339" s="275"/>
      <c r="AH339" s="274"/>
      <c r="AI339" s="273"/>
      <c r="AJ339" s="272"/>
      <c r="AK339" s="271"/>
      <c r="AL339" s="270"/>
      <c r="AM339" s="269"/>
      <c r="AN339" s="268"/>
      <c r="AO339" s="267"/>
      <c r="AP339" s="266"/>
      <c r="AQ339" s="265"/>
      <c r="AS339" s="2"/>
      <c r="AT339" s="294">
        <v>311</v>
      </c>
      <c r="AU339" s="290"/>
      <c r="AV339" s="289" t="str">
        <f t="shared" si="74"/>
        <v/>
      </c>
      <c r="AW339" s="288" t="str" cm="1">
        <f t="array" ref="AW339">IF(BD339="","",IFERROR(_xlfn.TEXTJOIN(" • ",TRUE,_xlfn.UNIQUE(_xlfn._xlws.FILTER("⚠ "&amp;BK29:BK489,(BI29:BI489&lt;&gt;"")*ISNUMBER(SEARCH(" "&amp;BI29:BI489&amp;" "," "&amp;BD339&amp;" "))))),""))</f>
        <v/>
      </c>
      <c r="AX339" s="287" t="str">
        <f t="shared" si="81"/>
        <v/>
      </c>
      <c r="AY339" s="287" t="str">
        <f t="shared" si="82"/>
        <v/>
      </c>
      <c r="AZ339" s="287" t="str">
        <f t="shared" si="83"/>
        <v/>
      </c>
      <c r="BA339" s="287" t="str">
        <f t="shared" si="75"/>
        <v/>
      </c>
      <c r="BB339" s="287" t="str">
        <f t="shared" si="76"/>
        <v/>
      </c>
      <c r="BC339" s="287" t="str">
        <f t="shared" si="84"/>
        <v/>
      </c>
      <c r="BD339" s="287" t="str">
        <f t="shared" si="77"/>
        <v/>
      </c>
      <c r="BE339" s="287" t="str">
        <f t="shared" si="85"/>
        <v/>
      </c>
      <c r="BF339" s="287" t="str">
        <f t="shared" si="78"/>
        <v/>
      </c>
      <c r="BG339" s="287" t="str">
        <f t="shared" si="79"/>
        <v/>
      </c>
      <c r="BH339" s="293"/>
      <c r="BI339" s="285" t="str">
        <f t="shared" si="80"/>
        <v/>
      </c>
      <c r="BJ339" s="284" t="s">
        <v>291</v>
      </c>
      <c r="BK339" s="292"/>
      <c r="BY339" s="3">
        <v>1</v>
      </c>
    </row>
    <row r="340" spans="10:77" ht="21" customHeight="1">
      <c r="J340" s="910"/>
      <c r="K340" s="55"/>
      <c r="L340" s="49" t="str" cm="1">
        <f t="array" ref="L340">IF(ROW()=ROW(L327),K330,INDEX(M327:M340,ROW()-ROW(L327)))</f>
        <v/>
      </c>
      <c r="M340" s="89" t="str">
        <f>IF(OR(L340="",K329="",K329&lt;=0,N340=""),"",TRIM(MID(L340,LEN(N340)+1+IF(MID(L340,LEN(N340)+1,1)=" ",1,0),99999)))</f>
        <v/>
      </c>
      <c r="N340" s="49" t="str">
        <f>IF(OR(O340="",O340=0,O340="0"),"",IF(LEN(O340)&lt;=K329,O340,IF(LEN(SUBSTITUTE(P340," ",""))=K329+1,LEFT(O340,K329),LEFT(O340,FIND("§",SUBSTITUTE(P340," ","§",LEN(P340)-LEN(SUBSTITUTE(P340," ",""))))-1))))</f>
        <v/>
      </c>
      <c r="O340" s="49" t="str">
        <f t="shared" si="86"/>
        <v/>
      </c>
      <c r="P340" s="49" t="str">
        <f>IF(OR(O340="",O340=0,O340="0"),"",LEFT(O340,K329+1))</f>
        <v/>
      </c>
      <c r="Q340" s="49"/>
      <c r="R340" s="107"/>
      <c r="S340" s="90" t="str">
        <f>IF(LEN(TRIM(T340))&gt;0,MAX(S46:S339)+1,"")</f>
        <v/>
      </c>
      <c r="T340" s="234"/>
      <c r="U340" s="107"/>
      <c r="V340" s="107"/>
      <c r="X340" s="224"/>
      <c r="Y340" s="281"/>
      <c r="Z340" s="282"/>
      <c r="AA340" s="281"/>
      <c r="AB340" s="280"/>
      <c r="AC340" s="279"/>
      <c r="AD340" s="278"/>
      <c r="AE340" s="277"/>
      <c r="AF340" s="276"/>
      <c r="AG340" s="275"/>
      <c r="AH340" s="274"/>
      <c r="AI340" s="273"/>
      <c r="AJ340" s="272"/>
      <c r="AK340" s="271"/>
      <c r="AL340" s="270"/>
      <c r="AM340" s="269"/>
      <c r="AN340" s="268"/>
      <c r="AO340" s="267"/>
      <c r="AP340" s="266"/>
      <c r="AQ340" s="265"/>
      <c r="AS340" s="2"/>
      <c r="AT340" s="294">
        <v>312</v>
      </c>
      <c r="AU340" s="290"/>
      <c r="AV340" s="289" t="str">
        <f t="shared" si="74"/>
        <v/>
      </c>
      <c r="AW340" s="288" t="str" cm="1">
        <f t="array" ref="AW340">IF(BD340="","",IFERROR(_xlfn.TEXTJOIN(" • ",TRUE,_xlfn.UNIQUE(_xlfn._xlws.FILTER("⚠ "&amp;BK29:BK489,(BI29:BI489&lt;&gt;"")*ISNUMBER(SEARCH(" "&amp;BI29:BI489&amp;" "," "&amp;BD340&amp;" "))))),""))</f>
        <v/>
      </c>
      <c r="AX340" s="287" t="str">
        <f t="shared" si="81"/>
        <v/>
      </c>
      <c r="AY340" s="287" t="str">
        <f t="shared" si="82"/>
        <v/>
      </c>
      <c r="AZ340" s="287" t="str">
        <f t="shared" si="83"/>
        <v/>
      </c>
      <c r="BA340" s="287" t="str">
        <f t="shared" si="75"/>
        <v/>
      </c>
      <c r="BB340" s="287" t="str">
        <f t="shared" si="76"/>
        <v/>
      </c>
      <c r="BC340" s="287" t="str">
        <f t="shared" si="84"/>
        <v/>
      </c>
      <c r="BD340" s="287" t="str">
        <f t="shared" si="77"/>
        <v/>
      </c>
      <c r="BE340" s="287" t="str">
        <f t="shared" si="85"/>
        <v/>
      </c>
      <c r="BF340" s="287" t="str">
        <f t="shared" si="78"/>
        <v/>
      </c>
      <c r="BG340" s="287" t="str">
        <f t="shared" si="79"/>
        <v/>
      </c>
      <c r="BH340" s="293"/>
      <c r="BI340" s="285" t="str">
        <f t="shared" si="80"/>
        <v/>
      </c>
      <c r="BJ340" s="284" t="s">
        <v>291</v>
      </c>
      <c r="BK340" s="292"/>
      <c r="BY340" s="3">
        <v>1</v>
      </c>
    </row>
    <row r="341" spans="10:77" ht="21" customHeight="1">
      <c r="J341" s="910"/>
      <c r="K341" s="88" t="str">
        <f>IF(TRIM(SUBSTITUTE(R68,CHAR(160),""))="","",R68)</f>
        <v/>
      </c>
      <c r="L341" s="49" t="str" cm="1">
        <f t="array" ref="L341">IF(ROW()=ROW(L341),K344,INDEX(M341:M354,ROW()-ROW(L341)))</f>
        <v/>
      </c>
      <c r="M341" s="89" t="str">
        <f>IF(OR(L341="",K343="",K343&lt;=0,N341=""),"",TRIM(MID(L341,LEN(N341)+1+IF(MID(L341,LEN(N341)+1,1)=" ",1,0),99999)))</f>
        <v/>
      </c>
      <c r="N341" s="49" t="str">
        <f>IF(OR(O341="",O341=0,O341="0"),"",IF(LEN(O341)&lt;=K343,O341,IF(LEN(SUBSTITUTE(P341," ",""))=K343+1,LEFT(O341,K343),LEFT(O341,FIND("§",SUBSTITUTE(P341," ","§",LEN(P341)-LEN(SUBSTITUTE(P341," ",""))))-1))))</f>
        <v/>
      </c>
      <c r="O341" s="49" t="str">
        <f t="shared" si="86"/>
        <v/>
      </c>
      <c r="P341" s="49" t="str">
        <f>IF(OR(O341="",O341=0,O341="0"),"",LEFT(O341,K343+1))</f>
        <v/>
      </c>
      <c r="Q341" s="49"/>
      <c r="R341" s="107"/>
      <c r="S341" s="90" t="str">
        <f>IF(LEN(TRIM(T341))&gt;0,MAX(S46:S340)+1,"")</f>
        <v/>
      </c>
      <c r="T341" s="234"/>
      <c r="U341" s="107"/>
      <c r="V341" s="107"/>
      <c r="X341" s="224"/>
      <c r="Y341" s="281"/>
      <c r="Z341" s="282"/>
      <c r="AA341" s="281"/>
      <c r="AB341" s="280"/>
      <c r="AC341" s="279"/>
      <c r="AD341" s="278"/>
      <c r="AE341" s="277"/>
      <c r="AF341" s="276"/>
      <c r="AG341" s="275"/>
      <c r="AH341" s="274"/>
      <c r="AI341" s="273"/>
      <c r="AJ341" s="272"/>
      <c r="AK341" s="271"/>
      <c r="AL341" s="270"/>
      <c r="AM341" s="269"/>
      <c r="AN341" s="268"/>
      <c r="AO341" s="267"/>
      <c r="AP341" s="266"/>
      <c r="AQ341" s="265"/>
      <c r="AS341" s="2"/>
      <c r="AT341" s="294">
        <v>313</v>
      </c>
      <c r="AU341" s="290"/>
      <c r="AV341" s="289" t="str">
        <f t="shared" si="74"/>
        <v/>
      </c>
      <c r="AW341" s="288" t="str" cm="1">
        <f t="array" ref="AW341">IF(BD341="","",IFERROR(_xlfn.TEXTJOIN(" • ",TRUE,_xlfn.UNIQUE(_xlfn._xlws.FILTER("⚠ "&amp;BK29:BK489,(BI29:BI489&lt;&gt;"")*ISNUMBER(SEARCH(" "&amp;BI29:BI489&amp;" "," "&amp;BD341&amp;" "))))),""))</f>
        <v/>
      </c>
      <c r="AX341" s="287" t="str">
        <f t="shared" si="81"/>
        <v/>
      </c>
      <c r="AY341" s="287" t="str">
        <f t="shared" si="82"/>
        <v/>
      </c>
      <c r="AZ341" s="287" t="str">
        <f t="shared" si="83"/>
        <v/>
      </c>
      <c r="BA341" s="287" t="str">
        <f t="shared" si="75"/>
        <v/>
      </c>
      <c r="BB341" s="287" t="str">
        <f t="shared" si="76"/>
        <v/>
      </c>
      <c r="BC341" s="287" t="str">
        <f t="shared" si="84"/>
        <v/>
      </c>
      <c r="BD341" s="287" t="str">
        <f t="shared" si="77"/>
        <v/>
      </c>
      <c r="BE341" s="287" t="str">
        <f t="shared" si="85"/>
        <v/>
      </c>
      <c r="BF341" s="287" t="str">
        <f t="shared" si="78"/>
        <v/>
      </c>
      <c r="BG341" s="287" t="str">
        <f t="shared" si="79"/>
        <v/>
      </c>
      <c r="BH341" s="293"/>
      <c r="BI341" s="285" t="str">
        <f t="shared" si="80"/>
        <v/>
      </c>
      <c r="BJ341" s="284" t="s">
        <v>291</v>
      </c>
      <c r="BK341" s="292"/>
      <c r="BY341" s="3">
        <v>1</v>
      </c>
    </row>
    <row r="342" spans="10:77" ht="21" customHeight="1">
      <c r="J342" s="910"/>
      <c r="K342" s="55" t="str">
        <f>TRIM(SUBSTITUTE(SUBSTITUTE(SUBSTITUTE(SUBSTITUTE(SUBSTITUTE(SUBSTITUTE(SUBSTITUTE(SUBSTITUTE(SUBSTITUTE(CLEAN(IF(OR(LEFT(K341,1)="-",LEFT(K341,1)="="),MID(K341,2,99999),K341)),"—","-"),"–","-"),CHAR(160)," "),CHAR(9)," "),CHAR(13)," "),CHAR(10)," ")," "," ")," "," ")," "," "))</f>
        <v/>
      </c>
      <c r="L342" s="49" t="str" cm="1">
        <f t="array" ref="L342">IF(ROW()=ROW(L341),K344,INDEX(M341:M354,ROW()-ROW(L341)))</f>
        <v/>
      </c>
      <c r="M342" s="89" t="str">
        <f>IF(OR(L342="",K343="",K343&lt;=0,N342=""),"",TRIM(MID(L342,LEN(N342)+1+IF(MID(L342,LEN(N342)+1,1)=" ",1,0),99999)))</f>
        <v/>
      </c>
      <c r="N342" s="49" t="str">
        <f>IF(OR(O342="",O342=0,O342="0"),"",IF(LEN(O342)&lt;=K343,O342,IF(LEN(SUBSTITUTE(P342," ",""))=K343+1,LEFT(O342,K343),LEFT(O342,FIND("§",SUBSTITUTE(P342," ","§",LEN(P342)-LEN(SUBSTITUTE(P342," ",""))))-1))))</f>
        <v/>
      </c>
      <c r="O342" s="49" t="str">
        <f t="shared" si="86"/>
        <v/>
      </c>
      <c r="P342" s="49" t="str">
        <f>IF(OR(O342="",O342=0,O342="0"),"",LEFT(O342,K343+1))</f>
        <v/>
      </c>
      <c r="Q342" s="49"/>
      <c r="R342" s="107"/>
      <c r="S342" s="90" t="str">
        <f>IF(LEN(TRIM(T342))&gt;0,MAX(S46:S341)+1,"")</f>
        <v/>
      </c>
      <c r="T342" s="234"/>
      <c r="U342" s="107"/>
      <c r="V342" s="107"/>
      <c r="X342" s="224"/>
      <c r="Y342" s="281"/>
      <c r="Z342" s="282"/>
      <c r="AA342" s="281"/>
      <c r="AB342" s="280"/>
      <c r="AC342" s="279"/>
      <c r="AD342" s="278"/>
      <c r="AE342" s="277"/>
      <c r="AF342" s="276"/>
      <c r="AG342" s="275"/>
      <c r="AH342" s="274"/>
      <c r="AI342" s="273"/>
      <c r="AJ342" s="272"/>
      <c r="AK342" s="271"/>
      <c r="AL342" s="270"/>
      <c r="AM342" s="269"/>
      <c r="AN342" s="268"/>
      <c r="AO342" s="267"/>
      <c r="AP342" s="266"/>
      <c r="AQ342" s="265"/>
      <c r="AS342" s="2"/>
      <c r="AT342" s="294">
        <v>314</v>
      </c>
      <c r="AU342" s="290"/>
      <c r="AV342" s="289" t="str">
        <f t="shared" si="74"/>
        <v/>
      </c>
      <c r="AW342" s="288" t="str" cm="1">
        <f t="array" ref="AW342">IF(BD342="","",IFERROR(_xlfn.TEXTJOIN(" • ",TRUE,_xlfn.UNIQUE(_xlfn._xlws.FILTER("⚠ "&amp;BK29:BK489,(BI29:BI489&lt;&gt;"")*ISNUMBER(SEARCH(" "&amp;BI29:BI489&amp;" "," "&amp;BD342&amp;" "))))),""))</f>
        <v/>
      </c>
      <c r="AX342" s="287" t="str">
        <f t="shared" si="81"/>
        <v/>
      </c>
      <c r="AY342" s="287" t="str">
        <f t="shared" si="82"/>
        <v/>
      </c>
      <c r="AZ342" s="287" t="str">
        <f t="shared" si="83"/>
        <v/>
      </c>
      <c r="BA342" s="287" t="str">
        <f t="shared" si="75"/>
        <v/>
      </c>
      <c r="BB342" s="287" t="str">
        <f t="shared" si="76"/>
        <v/>
      </c>
      <c r="BC342" s="287" t="str">
        <f t="shared" si="84"/>
        <v/>
      </c>
      <c r="BD342" s="287" t="str">
        <f t="shared" si="77"/>
        <v/>
      </c>
      <c r="BE342" s="287" t="str">
        <f t="shared" si="85"/>
        <v/>
      </c>
      <c r="BF342" s="287" t="str">
        <f t="shared" si="78"/>
        <v/>
      </c>
      <c r="BG342" s="287" t="str">
        <f t="shared" si="79"/>
        <v/>
      </c>
      <c r="BH342" s="293"/>
      <c r="BI342" s="285" t="str">
        <f t="shared" si="80"/>
        <v/>
      </c>
      <c r="BJ342" s="284" t="s">
        <v>291</v>
      </c>
      <c r="BK342" s="292"/>
      <c r="BY342" s="3">
        <v>1</v>
      </c>
    </row>
    <row r="343" spans="10:77" ht="21" customHeight="1">
      <c r="J343" s="910"/>
      <c r="K343" s="92">
        <f>K44</f>
        <v>120</v>
      </c>
      <c r="L343" s="49" t="str" cm="1">
        <f t="array" ref="L343">IF(ROW()=ROW(L341),K344,INDEX(M341:M354,ROW()-ROW(L341)))</f>
        <v/>
      </c>
      <c r="M343" s="89" t="str">
        <f>IF(OR(L343="",K343="",K343&lt;=0,N343=""),"",TRIM(MID(L343,LEN(N343)+1+IF(MID(L343,LEN(N343)+1,1)=" ",1,0),99999)))</f>
        <v/>
      </c>
      <c r="N343" s="49" t="str">
        <f>IF(OR(O343="",O343=0,O343="0"),"",IF(LEN(O343)&lt;=K343,O343,IF(LEN(SUBSTITUTE(P343," ",""))=K343+1,LEFT(O343,K343),LEFT(O343,FIND("§",SUBSTITUTE(P343," ","§",LEN(P343)-LEN(SUBSTITUTE(P343," ",""))))-1))))</f>
        <v/>
      </c>
      <c r="O343" s="49" t="str">
        <f t="shared" si="86"/>
        <v/>
      </c>
      <c r="P343" s="49" t="str">
        <f>IF(OR(O343="",O343=0,O343="0"),"",LEFT(O343,K343+1))</f>
        <v/>
      </c>
      <c r="Q343" s="49"/>
      <c r="R343" s="107"/>
      <c r="S343" s="90" t="str">
        <f>IF(LEN(TRIM(T343))&gt;0,MAX(S46:S342)+1,"")</f>
        <v/>
      </c>
      <c r="T343" s="234"/>
      <c r="U343" s="107"/>
      <c r="V343" s="107"/>
      <c r="X343" s="224"/>
      <c r="Y343" s="281"/>
      <c r="Z343" s="282"/>
      <c r="AA343" s="281"/>
      <c r="AB343" s="280"/>
      <c r="AC343" s="279"/>
      <c r="AD343" s="278"/>
      <c r="AE343" s="277"/>
      <c r="AF343" s="276"/>
      <c r="AG343" s="275"/>
      <c r="AH343" s="274"/>
      <c r="AI343" s="273"/>
      <c r="AJ343" s="272"/>
      <c r="AK343" s="271"/>
      <c r="AL343" s="270"/>
      <c r="AM343" s="269"/>
      <c r="AN343" s="268"/>
      <c r="AO343" s="267"/>
      <c r="AP343" s="266"/>
      <c r="AQ343" s="265"/>
      <c r="AS343" s="2"/>
      <c r="AT343" s="294">
        <v>315</v>
      </c>
      <c r="AU343" s="290"/>
      <c r="AV343" s="289" t="str">
        <f t="shared" si="74"/>
        <v/>
      </c>
      <c r="AW343" s="288" t="str" cm="1">
        <f t="array" ref="AW343">IF(BD343="","",IFERROR(_xlfn.TEXTJOIN(" • ",TRUE,_xlfn.UNIQUE(_xlfn._xlws.FILTER("⚠ "&amp;BK29:BK489,(BI29:BI489&lt;&gt;"")*ISNUMBER(SEARCH(" "&amp;BI29:BI489&amp;" "," "&amp;BD343&amp;" "))))),""))</f>
        <v/>
      </c>
      <c r="AX343" s="287" t="str">
        <f t="shared" si="81"/>
        <v/>
      </c>
      <c r="AY343" s="287" t="str">
        <f t="shared" si="82"/>
        <v/>
      </c>
      <c r="AZ343" s="287" t="str">
        <f t="shared" si="83"/>
        <v/>
      </c>
      <c r="BA343" s="287" t="str">
        <f t="shared" si="75"/>
        <v/>
      </c>
      <c r="BB343" s="287" t="str">
        <f t="shared" si="76"/>
        <v/>
      </c>
      <c r="BC343" s="287" t="str">
        <f t="shared" si="84"/>
        <v/>
      </c>
      <c r="BD343" s="287" t="str">
        <f t="shared" si="77"/>
        <v/>
      </c>
      <c r="BE343" s="287" t="str">
        <f t="shared" si="85"/>
        <v/>
      </c>
      <c r="BF343" s="287" t="str">
        <f t="shared" si="78"/>
        <v/>
      </c>
      <c r="BG343" s="287" t="str">
        <f t="shared" si="79"/>
        <v/>
      </c>
      <c r="BH343" s="293"/>
      <c r="BI343" s="285" t="str">
        <f t="shared" si="80"/>
        <v/>
      </c>
      <c r="BJ343" s="284" t="s">
        <v>291</v>
      </c>
      <c r="BK343" s="292"/>
      <c r="BY343" s="3">
        <v>1</v>
      </c>
    </row>
    <row r="344" spans="10:77" ht="21" customHeight="1">
      <c r="J344" s="910"/>
      <c r="K344" s="55" t="str">
        <f>IF(UPPER(TRIM(K45))="X",K348,K342)</f>
        <v/>
      </c>
      <c r="L344" s="49" t="str" cm="1">
        <f t="array" ref="L344">IF(ROW()=ROW(L341),K344,INDEX(M341:M354,ROW()-ROW(L341)))</f>
        <v/>
      </c>
      <c r="M344" s="89" t="str">
        <f>IF(OR(L344="",K343="",K343&lt;=0,N344=""),"",TRIM(MID(L344,LEN(N344)+1+IF(MID(L344,LEN(N344)+1,1)=" ",1,0),99999)))</f>
        <v/>
      </c>
      <c r="N344" s="49" t="str">
        <f>IF(OR(O344="",O344=0,O344="0"),"",IF(LEN(O344)&lt;=K343,O344,IF(LEN(SUBSTITUTE(P344," ",""))=K343+1,LEFT(O344,K343),LEFT(O344,FIND("§",SUBSTITUTE(P344," ","§",LEN(P344)-LEN(SUBSTITUTE(P344," ",""))))-1))))</f>
        <v/>
      </c>
      <c r="O344" s="49" t="str">
        <f t="shared" si="86"/>
        <v/>
      </c>
      <c r="P344" s="49" t="str">
        <f>IF(OR(O344="",O344=0,O344="0"),"",LEFT(O344,K343+1))</f>
        <v/>
      </c>
      <c r="Q344" s="49"/>
      <c r="R344" s="107"/>
      <c r="S344" s="90" t="str">
        <f>IF(LEN(TRIM(T344))&gt;0,MAX(S46:S343)+1,"")</f>
        <v/>
      </c>
      <c r="T344" s="234"/>
      <c r="U344" s="107"/>
      <c r="V344" s="107"/>
      <c r="X344" s="224"/>
      <c r="Y344" s="281"/>
      <c r="Z344" s="282"/>
      <c r="AA344" s="281"/>
      <c r="AB344" s="280"/>
      <c r="AC344" s="279"/>
      <c r="AD344" s="278"/>
      <c r="AE344" s="277"/>
      <c r="AF344" s="276"/>
      <c r="AG344" s="275"/>
      <c r="AH344" s="274"/>
      <c r="AI344" s="273"/>
      <c r="AJ344" s="272"/>
      <c r="AK344" s="271"/>
      <c r="AL344" s="270"/>
      <c r="AM344" s="269"/>
      <c r="AN344" s="268"/>
      <c r="AO344" s="267"/>
      <c r="AP344" s="266"/>
      <c r="AQ344" s="265"/>
      <c r="AS344" s="2"/>
      <c r="AT344" s="294">
        <v>316</v>
      </c>
      <c r="AU344" s="290"/>
      <c r="AV344" s="289" t="str">
        <f t="shared" si="74"/>
        <v/>
      </c>
      <c r="AW344" s="288" t="str" cm="1">
        <f t="array" ref="AW344">IF(BD344="","",IFERROR(_xlfn.TEXTJOIN(" • ",TRUE,_xlfn.UNIQUE(_xlfn._xlws.FILTER("⚠ "&amp;BK29:BK489,(BI29:BI489&lt;&gt;"")*ISNUMBER(SEARCH(" "&amp;BI29:BI489&amp;" "," "&amp;BD344&amp;" "))))),""))</f>
        <v/>
      </c>
      <c r="AX344" s="287" t="str">
        <f t="shared" si="81"/>
        <v/>
      </c>
      <c r="AY344" s="287" t="str">
        <f t="shared" si="82"/>
        <v/>
      </c>
      <c r="AZ344" s="287" t="str">
        <f t="shared" si="83"/>
        <v/>
      </c>
      <c r="BA344" s="287" t="str">
        <f t="shared" si="75"/>
        <v/>
      </c>
      <c r="BB344" s="287" t="str">
        <f t="shared" si="76"/>
        <v/>
      </c>
      <c r="BC344" s="287" t="str">
        <f t="shared" si="84"/>
        <v/>
      </c>
      <c r="BD344" s="287" t="str">
        <f t="shared" si="77"/>
        <v/>
      </c>
      <c r="BE344" s="287" t="str">
        <f t="shared" si="85"/>
        <v/>
      </c>
      <c r="BF344" s="287" t="str">
        <f t="shared" si="78"/>
        <v/>
      </c>
      <c r="BG344" s="287" t="str">
        <f t="shared" si="79"/>
        <v/>
      </c>
      <c r="BH344" s="293"/>
      <c r="BI344" s="285" t="str">
        <f t="shared" si="80"/>
        <v/>
      </c>
      <c r="BJ344" s="284" t="s">
        <v>291</v>
      </c>
      <c r="BK344" s="292"/>
      <c r="BY344" s="3">
        <v>1</v>
      </c>
    </row>
    <row r="345" spans="10:77" ht="21" customHeight="1">
      <c r="J345" s="910"/>
      <c r="K345" s="94" t="str">
        <f>TRIM(SUBSTITUTE(SUBSTITUTE(SUBSTITUTE(SUBSTITUTE(SUBSTITUTE(SUBSTITUTE(SUBSTITUTE(SUBSTITUTE(SUBSTITUTE(SUBSTITUTE(K342,","," "),";"," "),":"," "),"!"," "),"?"," "),"…"," "),"»"," "),"«"," "),"/"," "),"."," "))</f>
        <v/>
      </c>
      <c r="L345" s="49" t="str" cm="1">
        <f t="array" ref="L345">IF(ROW()=ROW(L341),K344,INDEX(M341:M354,ROW()-ROW(L341)))</f>
        <v/>
      </c>
      <c r="M345" s="89" t="str">
        <f>IF(OR(L345="",K343="",K343&lt;=0,N345=""),"",TRIM(MID(L345,LEN(N345)+1+IF(MID(L345,LEN(N345)+1,1)=" ",1,0),99999)))</f>
        <v/>
      </c>
      <c r="N345" s="49" t="str">
        <f>IF(OR(O345="",O345=0,O345="0"),"",IF(LEN(O345)&lt;=K343,O345,IF(LEN(SUBSTITUTE(P345," ",""))=K343+1,LEFT(O345,K343),LEFT(O345,FIND("§",SUBSTITUTE(P345," ","§",LEN(P345)-LEN(SUBSTITUTE(P345," ",""))))-1))))</f>
        <v/>
      </c>
      <c r="O345" s="49" t="str">
        <f t="shared" si="86"/>
        <v/>
      </c>
      <c r="P345" s="49" t="str">
        <f>IF(OR(O345="",O345=0,O345="0"),"",LEFT(O345,K343+1))</f>
        <v/>
      </c>
      <c r="Q345" s="49"/>
      <c r="R345" s="107"/>
      <c r="S345" s="90" t="str">
        <f>IF(LEN(TRIM(T345))&gt;0,MAX(S46:S344)+1,"")</f>
        <v/>
      </c>
      <c r="T345" s="234"/>
      <c r="U345" s="107"/>
      <c r="V345" s="107"/>
      <c r="X345" s="224"/>
      <c r="Y345" s="281"/>
      <c r="Z345" s="282"/>
      <c r="AA345" s="281"/>
      <c r="AB345" s="280"/>
      <c r="AC345" s="279"/>
      <c r="AD345" s="278"/>
      <c r="AE345" s="277"/>
      <c r="AF345" s="276"/>
      <c r="AG345" s="275"/>
      <c r="AH345" s="274"/>
      <c r="AI345" s="273"/>
      <c r="AJ345" s="272"/>
      <c r="AK345" s="271"/>
      <c r="AL345" s="270"/>
      <c r="AM345" s="269"/>
      <c r="AN345" s="268"/>
      <c r="AO345" s="267"/>
      <c r="AP345" s="266"/>
      <c r="AQ345" s="265"/>
      <c r="AS345" s="2"/>
      <c r="AT345" s="294">
        <v>317</v>
      </c>
      <c r="AU345" s="290"/>
      <c r="AV345" s="289" t="str">
        <f t="shared" si="74"/>
        <v/>
      </c>
      <c r="AW345" s="288" t="str" cm="1">
        <f t="array" ref="AW345">IF(BD345="","",IFERROR(_xlfn.TEXTJOIN(" • ",TRUE,_xlfn.UNIQUE(_xlfn._xlws.FILTER("⚠ "&amp;BK29:BK489,(BI29:BI489&lt;&gt;"")*ISNUMBER(SEARCH(" "&amp;BI29:BI489&amp;" "," "&amp;BD345&amp;" "))))),""))</f>
        <v/>
      </c>
      <c r="AX345" s="287" t="str">
        <f t="shared" si="81"/>
        <v/>
      </c>
      <c r="AY345" s="287" t="str">
        <f t="shared" si="82"/>
        <v/>
      </c>
      <c r="AZ345" s="287" t="str">
        <f t="shared" si="83"/>
        <v/>
      </c>
      <c r="BA345" s="287" t="str">
        <f t="shared" si="75"/>
        <v/>
      </c>
      <c r="BB345" s="287" t="str">
        <f t="shared" si="76"/>
        <v/>
      </c>
      <c r="BC345" s="287" t="str">
        <f t="shared" si="84"/>
        <v/>
      </c>
      <c r="BD345" s="287" t="str">
        <f t="shared" si="77"/>
        <v/>
      </c>
      <c r="BE345" s="287" t="str">
        <f t="shared" si="85"/>
        <v/>
      </c>
      <c r="BF345" s="287" t="str">
        <f t="shared" si="78"/>
        <v/>
      </c>
      <c r="BG345" s="287" t="str">
        <f t="shared" si="79"/>
        <v/>
      </c>
      <c r="BH345" s="293"/>
      <c r="BI345" s="285" t="str">
        <f t="shared" si="80"/>
        <v/>
      </c>
      <c r="BJ345" s="284" t="s">
        <v>291</v>
      </c>
      <c r="BK345" s="292"/>
      <c r="BY345" s="3">
        <v>1</v>
      </c>
    </row>
    <row r="346" spans="10:77" ht="21" customHeight="1">
      <c r="J346" s="910"/>
      <c r="K346" s="49" t="str">
        <f>TRIM(SUBSTITUTE(SUBSTITUTE(SUBSTITUTE(SUBSTITUTE(SUBSTITUTE(SUBSTITUTE(SUBSTITUTE(SUBSTITUTE(K345,"("," "),")"," "),CHAR(34)," "),"-"," "),"_"," "),"&lt;"," "),"&gt;"," "),"="," "))</f>
        <v/>
      </c>
      <c r="L346" s="49" t="str" cm="1">
        <f t="array" ref="L346">IF(ROW()=ROW(L341),K344,INDEX(M341:M354,ROW()-ROW(L341)))</f>
        <v/>
      </c>
      <c r="M346" s="89" t="str">
        <f>IF(OR(L346="",K343="",K343&lt;=0,N346=""),"",TRIM(MID(L346,LEN(N346)+1+IF(MID(L346,LEN(N346)+1,1)=" ",1,0),99999)))</f>
        <v/>
      </c>
      <c r="N346" s="49" t="str">
        <f>IF(OR(O346="",O346=0,O346="0"),"",IF(LEN(O346)&lt;=K343,O346,IF(LEN(SUBSTITUTE(P346," ",""))=K343+1,LEFT(O346,K343),LEFT(O346,FIND("§",SUBSTITUTE(P346," ","§",LEN(P346)-LEN(SUBSTITUTE(P346," ",""))))-1))))</f>
        <v/>
      </c>
      <c r="O346" s="49" t="str">
        <f t="shared" si="86"/>
        <v/>
      </c>
      <c r="P346" s="49" t="str">
        <f>IF(OR(O346="",O346=0,O346="0"),"",LEFT(O346,K343+1))</f>
        <v/>
      </c>
      <c r="Q346" s="49"/>
      <c r="R346" s="107"/>
      <c r="S346" s="90" t="str">
        <f>IF(LEN(TRIM(T346))&gt;0,MAX(S46:S345)+1,"")</f>
        <v/>
      </c>
      <c r="T346" s="234"/>
      <c r="U346" s="107"/>
      <c r="V346" s="107"/>
      <c r="X346" s="224"/>
      <c r="Y346" s="281"/>
      <c r="Z346" s="282"/>
      <c r="AA346" s="281"/>
      <c r="AB346" s="280"/>
      <c r="AC346" s="279"/>
      <c r="AD346" s="278"/>
      <c r="AE346" s="277"/>
      <c r="AF346" s="276"/>
      <c r="AG346" s="275"/>
      <c r="AH346" s="274"/>
      <c r="AI346" s="273"/>
      <c r="AJ346" s="272"/>
      <c r="AK346" s="271"/>
      <c r="AL346" s="270"/>
      <c r="AM346" s="269"/>
      <c r="AN346" s="268"/>
      <c r="AO346" s="267"/>
      <c r="AP346" s="266"/>
      <c r="AQ346" s="265"/>
      <c r="AS346" s="2"/>
      <c r="AT346" s="294">
        <v>318</v>
      </c>
      <c r="AU346" s="290"/>
      <c r="AV346" s="289" t="str">
        <f t="shared" si="74"/>
        <v/>
      </c>
      <c r="AW346" s="288" t="str" cm="1">
        <f t="array" ref="AW346">IF(BD346="","",IFERROR(_xlfn.TEXTJOIN(" • ",TRUE,_xlfn.UNIQUE(_xlfn._xlws.FILTER("⚠ "&amp;BK29:BK489,(BI29:BI489&lt;&gt;"")*ISNUMBER(SEARCH(" "&amp;BI29:BI489&amp;" "," "&amp;BD346&amp;" "))))),""))</f>
        <v/>
      </c>
      <c r="AX346" s="287" t="str">
        <f t="shared" si="81"/>
        <v/>
      </c>
      <c r="AY346" s="287" t="str">
        <f t="shared" si="82"/>
        <v/>
      </c>
      <c r="AZ346" s="287" t="str">
        <f t="shared" si="83"/>
        <v/>
      </c>
      <c r="BA346" s="287" t="str">
        <f t="shared" si="75"/>
        <v/>
      </c>
      <c r="BB346" s="287" t="str">
        <f t="shared" si="76"/>
        <v/>
      </c>
      <c r="BC346" s="287" t="str">
        <f t="shared" si="84"/>
        <v/>
      </c>
      <c r="BD346" s="287" t="str">
        <f t="shared" si="77"/>
        <v/>
      </c>
      <c r="BE346" s="287" t="str">
        <f t="shared" si="85"/>
        <v/>
      </c>
      <c r="BF346" s="287" t="str">
        <f t="shared" si="78"/>
        <v/>
      </c>
      <c r="BG346" s="287" t="str">
        <f t="shared" si="79"/>
        <v/>
      </c>
      <c r="BH346" s="293"/>
      <c r="BI346" s="285" t="str">
        <f t="shared" si="80"/>
        <v/>
      </c>
      <c r="BJ346" s="284" t="s">
        <v>291</v>
      </c>
      <c r="BK346" s="292"/>
      <c r="BY346" s="3">
        <v>1</v>
      </c>
    </row>
    <row r="347" spans="10:77" ht="21" customHeight="1">
      <c r="J347" s="910"/>
      <c r="K347" s="55" t="str">
        <f>TRIM(SUBSTITUTE(SUBSTITUTE(SUBSTITUTE(SUBSTITUTE(K346,"►"," "),"▼"," "),"▲"," "),"◄"," "))</f>
        <v/>
      </c>
      <c r="L347" s="49" t="str" cm="1">
        <f t="array" ref="L347">IF(ROW()=ROW(L341),K344,INDEX(M341:M354,ROW()-ROW(L341)))</f>
        <v/>
      </c>
      <c r="M347" s="89" t="str">
        <f>IF(OR(L347="",K343="",K343&lt;=0,N347=""),"",TRIM(MID(L347,LEN(N347)+1+IF(MID(L347,LEN(N347)+1,1)=" ",1,0),99999)))</f>
        <v/>
      </c>
      <c r="N347" s="49" t="str">
        <f>IF(OR(O347="",O347=0,O347="0"),"",IF(LEN(O347)&lt;=K343,O347,IF(LEN(SUBSTITUTE(P347," ",""))=K343+1,LEFT(O347,K343),LEFT(O347,FIND("§",SUBSTITUTE(P347," ","§",LEN(P347)-LEN(SUBSTITUTE(P347," ",""))))-1))))</f>
        <v/>
      </c>
      <c r="O347" s="49" t="str">
        <f t="shared" si="86"/>
        <v/>
      </c>
      <c r="P347" s="49" t="str">
        <f>IF(OR(O347="",O347=0,O347="0"),"",LEFT(O347,K343+1))</f>
        <v/>
      </c>
      <c r="Q347" s="49"/>
      <c r="R347" s="107"/>
      <c r="S347" s="90" t="str">
        <f>IF(LEN(TRIM(T347))&gt;0,MAX(S46:S346)+1,"")</f>
        <v/>
      </c>
      <c r="T347" s="234"/>
      <c r="U347" s="107"/>
      <c r="V347" s="107"/>
      <c r="X347" s="224"/>
      <c r="Y347" s="281"/>
      <c r="Z347" s="282"/>
      <c r="AA347" s="281"/>
      <c r="AB347" s="280"/>
      <c r="AC347" s="279"/>
      <c r="AD347" s="278"/>
      <c r="AE347" s="277"/>
      <c r="AF347" s="276"/>
      <c r="AG347" s="275"/>
      <c r="AH347" s="274"/>
      <c r="AI347" s="273"/>
      <c r="AJ347" s="272"/>
      <c r="AK347" s="271"/>
      <c r="AL347" s="270"/>
      <c r="AM347" s="269"/>
      <c r="AN347" s="268"/>
      <c r="AO347" s="267"/>
      <c r="AP347" s="266"/>
      <c r="AQ347" s="265"/>
      <c r="AS347" s="2"/>
      <c r="AT347" s="294">
        <v>319</v>
      </c>
      <c r="AU347" s="290"/>
      <c r="AV347" s="289" t="str">
        <f t="shared" si="74"/>
        <v/>
      </c>
      <c r="AW347" s="288" t="str" cm="1">
        <f t="array" ref="AW347">IF(BD347="","",IFERROR(_xlfn.TEXTJOIN(" • ",TRUE,_xlfn.UNIQUE(_xlfn._xlws.FILTER("⚠ "&amp;BK29:BK489,(BI29:BI489&lt;&gt;"")*ISNUMBER(SEARCH(" "&amp;BI29:BI489&amp;" "," "&amp;BD347&amp;" "))))),""))</f>
        <v/>
      </c>
      <c r="AX347" s="287" t="str">
        <f t="shared" si="81"/>
        <v/>
      </c>
      <c r="AY347" s="287" t="str">
        <f t="shared" si="82"/>
        <v/>
      </c>
      <c r="AZ347" s="287" t="str">
        <f t="shared" si="83"/>
        <v/>
      </c>
      <c r="BA347" s="287" t="str">
        <f t="shared" si="75"/>
        <v/>
      </c>
      <c r="BB347" s="287" t="str">
        <f t="shared" si="76"/>
        <v/>
      </c>
      <c r="BC347" s="287" t="str">
        <f t="shared" si="84"/>
        <v/>
      </c>
      <c r="BD347" s="287" t="str">
        <f t="shared" si="77"/>
        <v/>
      </c>
      <c r="BE347" s="287" t="str">
        <f t="shared" si="85"/>
        <v/>
      </c>
      <c r="BF347" s="287" t="str">
        <f t="shared" si="78"/>
        <v/>
      </c>
      <c r="BG347" s="287" t="str">
        <f t="shared" si="79"/>
        <v/>
      </c>
      <c r="BH347" s="293"/>
      <c r="BI347" s="285" t="str">
        <f t="shared" si="80"/>
        <v/>
      </c>
      <c r="BJ347" s="284" t="s">
        <v>291</v>
      </c>
      <c r="BK347" s="292"/>
      <c r="BY347" s="3">
        <v>1</v>
      </c>
    </row>
    <row r="348" spans="10:77" ht="21" customHeight="1">
      <c r="J348" s="910"/>
      <c r="K348" s="55" t="str">
        <f>TRIM(SUBSTITUTE(SUBSTITUTE(K347,"“"," "),"”"," "))</f>
        <v/>
      </c>
      <c r="L348" s="49" t="str" cm="1">
        <f t="array" ref="L348">IF(ROW()=ROW(L341),K344,INDEX(M341:M354,ROW()-ROW(L341)))</f>
        <v/>
      </c>
      <c r="M348" s="89" t="str">
        <f>IF(OR(L348="",K343="",K343&lt;=0,N348=""),"",TRIM(MID(L348,LEN(N348)+1+IF(MID(L348,LEN(N348)+1,1)=" ",1,0),99999)))</f>
        <v/>
      </c>
      <c r="N348" s="49" t="str">
        <f>IF(OR(O348="",O348=0,O348="0"),"",IF(LEN(O348)&lt;=K343,O348,IF(LEN(SUBSTITUTE(P348," ",""))=K343+1,LEFT(O348,K343),LEFT(O348,FIND("§",SUBSTITUTE(P348," ","§",LEN(P348)-LEN(SUBSTITUTE(P348," ",""))))-1))))</f>
        <v/>
      </c>
      <c r="O348" s="49" t="str">
        <f t="shared" si="86"/>
        <v/>
      </c>
      <c r="P348" s="49" t="str">
        <f>IF(OR(O348="",O348=0,O348="0"),"",LEFT(O348,K343+1))</f>
        <v/>
      </c>
      <c r="Q348" s="49"/>
      <c r="R348" s="107"/>
      <c r="S348" s="90" t="str">
        <f>IF(LEN(TRIM(T348))&gt;0,MAX(S46:S347)+1,"")</f>
        <v/>
      </c>
      <c r="T348" s="234"/>
      <c r="U348" s="107"/>
      <c r="V348" s="107"/>
      <c r="X348" s="224"/>
      <c r="Y348" s="281"/>
      <c r="Z348" s="282"/>
      <c r="AA348" s="281"/>
      <c r="AB348" s="280"/>
      <c r="AC348" s="279"/>
      <c r="AD348" s="278"/>
      <c r="AE348" s="277"/>
      <c r="AF348" s="276"/>
      <c r="AG348" s="275"/>
      <c r="AH348" s="274"/>
      <c r="AI348" s="273"/>
      <c r="AJ348" s="272"/>
      <c r="AK348" s="271"/>
      <c r="AL348" s="270"/>
      <c r="AM348" s="269"/>
      <c r="AN348" s="268"/>
      <c r="AO348" s="267"/>
      <c r="AP348" s="266"/>
      <c r="AQ348" s="265"/>
      <c r="AS348" s="2"/>
      <c r="AT348" s="294">
        <v>320</v>
      </c>
      <c r="AU348" s="290"/>
      <c r="AV348" s="289" t="str">
        <f t="shared" si="74"/>
        <v/>
      </c>
      <c r="AW348" s="288" t="str" cm="1">
        <f t="array" ref="AW348">IF(BD348="","",IFERROR(_xlfn.TEXTJOIN(" • ",TRUE,_xlfn.UNIQUE(_xlfn._xlws.FILTER("⚠ "&amp;BK29:BK489,(BI29:BI489&lt;&gt;"")*ISNUMBER(SEARCH(" "&amp;BI29:BI489&amp;" "," "&amp;BD348&amp;" "))))),""))</f>
        <v/>
      </c>
      <c r="AX348" s="287" t="str">
        <f t="shared" si="81"/>
        <v/>
      </c>
      <c r="AY348" s="287" t="str">
        <f t="shared" si="82"/>
        <v/>
      </c>
      <c r="AZ348" s="287" t="str">
        <f t="shared" si="83"/>
        <v/>
      </c>
      <c r="BA348" s="287" t="str">
        <f t="shared" si="75"/>
        <v/>
      </c>
      <c r="BB348" s="287" t="str">
        <f t="shared" si="76"/>
        <v/>
      </c>
      <c r="BC348" s="287" t="str">
        <f t="shared" si="84"/>
        <v/>
      </c>
      <c r="BD348" s="287" t="str">
        <f t="shared" si="77"/>
        <v/>
      </c>
      <c r="BE348" s="287" t="str">
        <f t="shared" si="85"/>
        <v/>
      </c>
      <c r="BF348" s="287" t="str">
        <f t="shared" si="78"/>
        <v/>
      </c>
      <c r="BG348" s="287" t="str">
        <f t="shared" si="79"/>
        <v/>
      </c>
      <c r="BH348" s="293"/>
      <c r="BI348" s="285" t="str">
        <f t="shared" si="80"/>
        <v/>
      </c>
      <c r="BJ348" s="284" t="s">
        <v>291</v>
      </c>
      <c r="BK348" s="292"/>
      <c r="BY348" s="3">
        <v>1</v>
      </c>
    </row>
    <row r="349" spans="10:77" ht="21" customHeight="1">
      <c r="J349" s="910"/>
      <c r="K349" s="55"/>
      <c r="L349" s="49" t="str" cm="1">
        <f t="array" ref="L349">IF(ROW()=ROW(L341),K344,INDEX(M341:M354,ROW()-ROW(L341)))</f>
        <v/>
      </c>
      <c r="M349" s="89" t="str">
        <f>IF(OR(L349="",K343="",K343&lt;=0,N349=""),"",TRIM(MID(L349,LEN(N349)+1+IF(MID(L349,LEN(N349)+1,1)=" ",1,0),99999)))</f>
        <v/>
      </c>
      <c r="N349" s="49" t="str">
        <f>IF(OR(O349="",O349=0,O349="0"),"",IF(LEN(O349)&lt;=K343,O349,IF(LEN(SUBSTITUTE(P349," ",""))=K343+1,LEFT(O349,K343),LEFT(O349,FIND("§",SUBSTITUTE(P349," ","§",LEN(P349)-LEN(SUBSTITUTE(P349," ",""))))-1))))</f>
        <v/>
      </c>
      <c r="O349" s="49" t="str">
        <f t="shared" si="86"/>
        <v/>
      </c>
      <c r="P349" s="49" t="str">
        <f>IF(OR(O349="",O349=0,O349="0"),"",LEFT(O349,K343+1))</f>
        <v/>
      </c>
      <c r="Q349" s="49"/>
      <c r="R349" s="107"/>
      <c r="S349" s="90" t="str">
        <f>IF(LEN(TRIM(T349))&gt;0,MAX(S46:S348)+1,"")</f>
        <v/>
      </c>
      <c r="T349" s="234"/>
      <c r="U349" s="107"/>
      <c r="V349" s="107"/>
      <c r="X349" s="224"/>
      <c r="Y349" s="281"/>
      <c r="Z349" s="282"/>
      <c r="AA349" s="281"/>
      <c r="AB349" s="280"/>
      <c r="AC349" s="279"/>
      <c r="AD349" s="278"/>
      <c r="AE349" s="277"/>
      <c r="AF349" s="276"/>
      <c r="AG349" s="275"/>
      <c r="AH349" s="274"/>
      <c r="AI349" s="273"/>
      <c r="AJ349" s="272"/>
      <c r="AK349" s="271"/>
      <c r="AL349" s="270"/>
      <c r="AM349" s="269"/>
      <c r="AN349" s="268"/>
      <c r="AO349" s="267"/>
      <c r="AP349" s="266"/>
      <c r="AQ349" s="265"/>
      <c r="AS349" s="2"/>
      <c r="AT349" s="294">
        <v>321</v>
      </c>
      <c r="AU349" s="290"/>
      <c r="AV349" s="289" t="str">
        <f t="shared" ref="AV349:AV412" si="87">IF(AU349="","",IF(AW349="",AU349,AU349&amp;" *"))</f>
        <v/>
      </c>
      <c r="AW349" s="288" t="str" cm="1">
        <f t="array" ref="AW349">IF(BD349="","",IFERROR(_xlfn.TEXTJOIN(" • ",TRUE,_xlfn.UNIQUE(_xlfn._xlws.FILTER("⚠ "&amp;BK29:BK489,(BI29:BI489&lt;&gt;"")*ISNUMBER(SEARCH(" "&amp;BI29:BI489&amp;" "," "&amp;BD349&amp;" "))))),""))</f>
        <v/>
      </c>
      <c r="AX349" s="287" t="str">
        <f t="shared" si="81"/>
        <v/>
      </c>
      <c r="AY349" s="287" t="str">
        <f t="shared" si="82"/>
        <v/>
      </c>
      <c r="AZ349" s="287" t="str">
        <f t="shared" si="83"/>
        <v/>
      </c>
      <c r="BA349" s="287" t="str">
        <f t="shared" ref="BA349:BA412" si="88">IF(AZ349="","",SUBSTITUTE(SUBSTITUTE(SUBSTITUTE(SUBSTITUTE(SUBSTITUTE(SUBSTITUTE(SUBSTITUTE(SUBSTITUTE(AZ349,"è","e"),"é","e"),"ê","e"),"ë","e"),"ì","i"),"í","i"),"î","i"),"ï","i"))</f>
        <v/>
      </c>
      <c r="BB349" s="287" t="str">
        <f t="shared" ref="BB349:BB412" si="89">IF(BA349="","",TRIM(SUBSTITUTE(SUBSTITUTE(SUBSTITUTE(SUBSTITUTE(SUBSTITUTE(SUBSTITUTE(SUBSTITUTE(SUBSTITUTE(SUBSTITUTE(SUBSTITUTE(SUBSTITUTE(SUBSTITUTE(BA349,"ò","o"),"ó","o"),"ô","o"),"ö","o"),"õ","o"),"ù","u"),"ú","u"),"û","u"),"ü","u"),"ý","y"),"ÿ","y"),"ñ","n")))</f>
        <v/>
      </c>
      <c r="BC349" s="287" t="str">
        <f t="shared" si="84"/>
        <v/>
      </c>
      <c r="BD349" s="287" t="str">
        <f t="shared" ref="BD349:BD412" si="90">IF(AU349="","",LOWER(TRIM(CLEAN(SUBSTITUTE(SUBSTITUTE(SUBSTITUTE(SUBSTITUTE(SUBSTITUTE(SUBSTITUTE(SUBSTITUTE(SUBSTITUTE(SUBSTITUTE(SUBSTITUTE(SUBSTITUTE(SUBSTITUTE(SUBSTITUTE(SUBSTITUTE(SUBSTITUTE(SUBSTITUTE(SUBSTITUTE(SUBSTITUTE(SUBSTITUTE(SUBSTITUTE(SUBSTITUTE(SUBSTITUTE(AU349,CHAR(160)," "),CHAR(9)," "),CHAR(10)," "),CHAR(13)," "),"—"," "),"–"," "),"’"," "),"'"," "),""""," "),","," "),"."," "),";"," "),":"," "),"!"," "),"?"," "),"…"," "),"/"," "),"-"," "),"("," "),")"," "),"«"," "),"»"," ")))))</f>
        <v/>
      </c>
      <c r="BE349" s="287" t="str">
        <f t="shared" si="85"/>
        <v/>
      </c>
      <c r="BF349" s="287" t="str">
        <f t="shared" ref="BF349:BF412" si="91">IF(BE349="","",SUBSTITUTE(SUBSTITUTE(SUBSTITUTE(SUBSTITUTE(SUBSTITUTE(SUBSTITUTE(SUBSTITUTE(SUBSTITUTE(BE349,"è","e"),"é","e"),"ê","e"),"ë","e"),"ì","i"),"í","i"),"î","i"),"ï","i"))</f>
        <v/>
      </c>
      <c r="BG349" s="287" t="str">
        <f t="shared" ref="BG349:BG412" si="92">IF(BF349="","",TRIM(SUBSTITUTE(SUBSTITUTE(SUBSTITUTE(SUBSTITUTE(SUBSTITUTE(SUBSTITUTE(SUBSTITUTE(SUBSTITUTE(SUBSTITUTE(SUBSTITUTE(SUBSTITUTE(SUBSTITUTE(BF349,"ò","o"),"ó","o"),"ô","o"),"ö","o"),"õ","o"),"ù","u"),"ú","u"),"û","u"),"ü","u"),"ý","y"),"ÿ","y"),"ñ","n")))</f>
        <v/>
      </c>
      <c r="BH349" s="293"/>
      <c r="BI349" s="285" t="str">
        <f t="shared" ref="BI349:BI412" si="93">IF(BH349="","",LOWER(TRIM(CLEAN(SUBSTITUTE(SUBSTITUTE(SUBSTITUTE(SUBSTITUTE(SUBSTITUTE(SUBSTITUTE(SUBSTITUTE(SUBSTITUTE(SUBSTITUTE(SUBSTITUTE(SUBSTITUTE(SUBSTITUTE(SUBSTITUTE(SUBSTITUTE(SUBSTITUTE(SUBSTITUTE(SUBSTITUTE(SUBSTITUTE(SUBSTITUTE(SUBSTITUTE(SUBSTITUTE(SUBSTITUTE(BH349,CHAR(160)," "),CHAR(9)," "),CHAR(10)," "),CHAR(13)," "),"—"," "),"–"," "),"’"," "),"'"," "),""""," "),","," "),"."," "),";"," "),":"," "),"!"," "),"?"," "),"…"," "),"/"," "),"-"," "),"("," "),")"," "),"«"," "),"»"," ")))))</f>
        <v/>
      </c>
      <c r="BJ349" s="284" t="s">
        <v>291</v>
      </c>
      <c r="BK349" s="292"/>
      <c r="BY349" s="3">
        <v>1</v>
      </c>
    </row>
    <row r="350" spans="10:77" ht="21" customHeight="1">
      <c r="J350" s="910"/>
      <c r="K350" s="55"/>
      <c r="L350" s="49" t="str" cm="1">
        <f t="array" ref="L350">IF(ROW()=ROW(L341),K344,INDEX(M341:M354,ROW()-ROW(L341)))</f>
        <v/>
      </c>
      <c r="M350" s="89" t="str">
        <f>IF(OR(L350="",K343="",K343&lt;=0,N350=""),"",TRIM(MID(L350,LEN(N350)+1+IF(MID(L350,LEN(N350)+1,1)=" ",1,0),99999)))</f>
        <v/>
      </c>
      <c r="N350" s="49" t="str">
        <f>IF(OR(O350="",O350=0,O350="0"),"",IF(LEN(O350)&lt;=K343,O350,IF(LEN(SUBSTITUTE(P350," ",""))=K343+1,LEFT(O350,K343),LEFT(O350,FIND("§",SUBSTITUTE(P350," ","§",LEN(P350)-LEN(SUBSTITUTE(P350," ",""))))-1))))</f>
        <v/>
      </c>
      <c r="O350" s="49" t="str">
        <f t="shared" si="86"/>
        <v/>
      </c>
      <c r="P350" s="49" t="str">
        <f>IF(OR(O350="",O350=0,O350="0"),"",LEFT(O350,K343+1))</f>
        <v/>
      </c>
      <c r="Q350" s="49"/>
      <c r="R350" s="107"/>
      <c r="S350" s="90" t="str">
        <f>IF(LEN(TRIM(T350))&gt;0,MAX(S46:S349)+1,"")</f>
        <v/>
      </c>
      <c r="T350" s="234"/>
      <c r="U350" s="107"/>
      <c r="V350" s="107"/>
      <c r="X350" s="224"/>
      <c r="Y350" s="281"/>
      <c r="Z350" s="282"/>
      <c r="AA350" s="281"/>
      <c r="AB350" s="280"/>
      <c r="AC350" s="279"/>
      <c r="AD350" s="278"/>
      <c r="AE350" s="277"/>
      <c r="AF350" s="276"/>
      <c r="AG350" s="275"/>
      <c r="AH350" s="274"/>
      <c r="AI350" s="273"/>
      <c r="AJ350" s="272"/>
      <c r="AK350" s="271"/>
      <c r="AL350" s="270"/>
      <c r="AM350" s="269"/>
      <c r="AN350" s="268"/>
      <c r="AO350" s="267"/>
      <c r="AP350" s="266"/>
      <c r="AQ350" s="265"/>
      <c r="AS350" s="2"/>
      <c r="AT350" s="294">
        <v>322</v>
      </c>
      <c r="AU350" s="290"/>
      <c r="AV350" s="289" t="str">
        <f t="shared" si="87"/>
        <v/>
      </c>
      <c r="AW350" s="288" t="str" cm="1">
        <f t="array" ref="AW350">IF(BD350="","",IFERROR(_xlfn.TEXTJOIN(" • ",TRUE,_xlfn.UNIQUE(_xlfn._xlws.FILTER("⚠ "&amp;BK29:BK489,(BI29:BI489&lt;&gt;"")*ISNUMBER(SEARCH(" "&amp;BI29:BI489&amp;" "," "&amp;BD350&amp;" "))))),""))</f>
        <v/>
      </c>
      <c r="AX350" s="287" t="str">
        <f t="shared" si="81"/>
        <v/>
      </c>
      <c r="AY350" s="287" t="str">
        <f t="shared" si="82"/>
        <v/>
      </c>
      <c r="AZ350" s="287" t="str">
        <f t="shared" si="83"/>
        <v/>
      </c>
      <c r="BA350" s="287" t="str">
        <f t="shared" si="88"/>
        <v/>
      </c>
      <c r="BB350" s="287" t="str">
        <f t="shared" si="89"/>
        <v/>
      </c>
      <c r="BC350" s="287" t="str">
        <f t="shared" si="84"/>
        <v/>
      </c>
      <c r="BD350" s="287" t="str">
        <f t="shared" si="90"/>
        <v/>
      </c>
      <c r="BE350" s="287" t="str">
        <f t="shared" si="85"/>
        <v/>
      </c>
      <c r="BF350" s="287" t="str">
        <f t="shared" si="91"/>
        <v/>
      </c>
      <c r="BG350" s="287" t="str">
        <f t="shared" si="92"/>
        <v/>
      </c>
      <c r="BH350" s="293"/>
      <c r="BI350" s="285" t="str">
        <f t="shared" si="93"/>
        <v/>
      </c>
      <c r="BJ350" s="284" t="s">
        <v>291</v>
      </c>
      <c r="BK350" s="292"/>
      <c r="BY350" s="3">
        <v>1</v>
      </c>
    </row>
    <row r="351" spans="10:77" ht="21" customHeight="1">
      <c r="J351" s="910"/>
      <c r="K351" s="55"/>
      <c r="L351" s="49" t="str" cm="1">
        <f t="array" ref="L351">IF(ROW()=ROW(L341),K344,INDEX(M341:M354,ROW()-ROW(L341)))</f>
        <v/>
      </c>
      <c r="M351" s="89" t="str">
        <f>IF(OR(L351="",K343="",K343&lt;=0,N351=""),"",TRIM(MID(L351,LEN(N351)+1+IF(MID(L351,LEN(N351)+1,1)=" ",1,0),99999)))</f>
        <v/>
      </c>
      <c r="N351" s="49" t="str">
        <f>IF(OR(O351="",O351=0,O351="0"),"",IF(LEN(O351)&lt;=K343,O351,IF(LEN(SUBSTITUTE(P351," ",""))=K343+1,LEFT(O351,K343),LEFT(O351,FIND("§",SUBSTITUTE(P351," ","§",LEN(P351)-LEN(SUBSTITUTE(P351," ",""))))-1))))</f>
        <v/>
      </c>
      <c r="O351" s="49" t="str">
        <f t="shared" si="86"/>
        <v/>
      </c>
      <c r="P351" s="49" t="str">
        <f>IF(OR(O351="",O351=0,O351="0"),"",LEFT(O351,K343+1))</f>
        <v/>
      </c>
      <c r="Q351" s="49"/>
      <c r="R351" s="107"/>
      <c r="S351" s="90" t="str">
        <f>IF(LEN(TRIM(T351))&gt;0,MAX(S46:S350)+1,"")</f>
        <v/>
      </c>
      <c r="T351" s="234"/>
      <c r="U351" s="107"/>
      <c r="V351" s="107"/>
      <c r="X351" s="224"/>
      <c r="Y351" s="281"/>
      <c r="Z351" s="282"/>
      <c r="AA351" s="281"/>
      <c r="AB351" s="280"/>
      <c r="AC351" s="279"/>
      <c r="AD351" s="278"/>
      <c r="AE351" s="277"/>
      <c r="AF351" s="276"/>
      <c r="AG351" s="275"/>
      <c r="AH351" s="274"/>
      <c r="AI351" s="273"/>
      <c r="AJ351" s="272"/>
      <c r="AK351" s="271"/>
      <c r="AL351" s="270"/>
      <c r="AM351" s="269"/>
      <c r="AN351" s="268"/>
      <c r="AO351" s="267"/>
      <c r="AP351" s="266"/>
      <c r="AQ351" s="265"/>
      <c r="AS351" s="2"/>
      <c r="AT351" s="294">
        <v>323</v>
      </c>
      <c r="AU351" s="290"/>
      <c r="AV351" s="289" t="str">
        <f t="shared" si="87"/>
        <v/>
      </c>
      <c r="AW351" s="288" t="str" cm="1">
        <f t="array" ref="AW351">IF(BD351="","",IFERROR(_xlfn.TEXTJOIN(" • ",TRUE,_xlfn.UNIQUE(_xlfn._xlws.FILTER("⚠ "&amp;BK29:BK489,(BI29:BI489&lt;&gt;"")*ISNUMBER(SEARCH(" "&amp;BI29:BI489&amp;" "," "&amp;BD351&amp;" "))))),""))</f>
        <v/>
      </c>
      <c r="AX351" s="287" t="str">
        <f t="shared" ref="AX351:AX414" si="94">IF(BI351="","",BG351)</f>
        <v/>
      </c>
      <c r="AY351" s="287" t="str">
        <f t="shared" ref="AY351:AY414" si="95">IF(BK351="","",BJ351&amp;" "&amp;BK351)</f>
        <v/>
      </c>
      <c r="AZ351" s="287" t="str">
        <f t="shared" ref="AZ351:AZ414" si="96">IF(BD351="","",SUBSTITUTE(SUBSTITUTE(SUBSTITUTE(SUBSTITUTE(SUBSTITUTE(SUBSTITUTE(SUBSTITUTE(SUBSTITUTE(SUBSTITUTE(LOWER(BD351),"œ","oe"),"æ","ae"),"à","a"),"â","a"),"ä","a"),"á","a"),"ã","a"),"å","a"),"ç","c"))</f>
        <v/>
      </c>
      <c r="BA351" s="287" t="str">
        <f t="shared" si="88"/>
        <v/>
      </c>
      <c r="BB351" s="287" t="str">
        <f t="shared" si="89"/>
        <v/>
      </c>
      <c r="BC351" s="287" t="str">
        <f t="shared" ref="BC351:BC414" si="97">IF(BD351="","",BB351)</f>
        <v/>
      </c>
      <c r="BD351" s="287" t="str">
        <f t="shared" si="90"/>
        <v/>
      </c>
      <c r="BE351" s="287" t="str">
        <f t="shared" ref="BE351:BE414" si="98">IF(BI351="","",SUBSTITUTE(SUBSTITUTE(SUBSTITUTE(SUBSTITUTE(SUBSTITUTE(SUBSTITUTE(SUBSTITUTE(SUBSTITUTE(SUBSTITUTE(LOWER(BI351),"œ","oe"),"æ","ae"),"à","a"),"â","a"),"ä","a"),"á","a"),"ã","a"),"å","a"),"ç","c"))</f>
        <v/>
      </c>
      <c r="BF351" s="287" t="str">
        <f t="shared" si="91"/>
        <v/>
      </c>
      <c r="BG351" s="287" t="str">
        <f t="shared" si="92"/>
        <v/>
      </c>
      <c r="BH351" s="293"/>
      <c r="BI351" s="285" t="str">
        <f t="shared" si="93"/>
        <v/>
      </c>
      <c r="BJ351" s="284" t="s">
        <v>291</v>
      </c>
      <c r="BK351" s="292"/>
      <c r="BY351" s="3">
        <v>1</v>
      </c>
    </row>
    <row r="352" spans="10:77" ht="21" customHeight="1">
      <c r="J352" s="910"/>
      <c r="K352" s="55"/>
      <c r="L352" s="49" t="str" cm="1">
        <f t="array" ref="L352">IF(ROW()=ROW(L341),K344,INDEX(M341:M354,ROW()-ROW(L341)))</f>
        <v/>
      </c>
      <c r="M352" s="89" t="str">
        <f>IF(OR(L352="",K343="",K343&lt;=0,N352=""),"",TRIM(MID(L352,LEN(N352)+1+IF(MID(L352,LEN(N352)+1,1)=" ",1,0),99999)))</f>
        <v/>
      </c>
      <c r="N352" s="49" t="str">
        <f>IF(OR(O352="",O352=0,O352="0"),"",IF(LEN(O352)&lt;=K343,O352,IF(LEN(SUBSTITUTE(P352," ",""))=K343+1,LEFT(O352,K343),LEFT(O352,FIND("§",SUBSTITUTE(P352," ","§",LEN(P352)-LEN(SUBSTITUTE(P352," ",""))))-1))))</f>
        <v/>
      </c>
      <c r="O352" s="49" t="str">
        <f t="shared" si="86"/>
        <v/>
      </c>
      <c r="P352" s="49" t="str">
        <f>IF(OR(O352="",O352=0,O352="0"),"",LEFT(O352,K343+1))</f>
        <v/>
      </c>
      <c r="Q352" s="49"/>
      <c r="R352" s="107"/>
      <c r="S352" s="90" t="str">
        <f>IF(LEN(TRIM(T352))&gt;0,MAX(S46:S351)+1,"")</f>
        <v/>
      </c>
      <c r="T352" s="234"/>
      <c r="U352" s="107"/>
      <c r="V352" s="107"/>
      <c r="X352" s="224"/>
      <c r="Y352" s="281"/>
      <c r="Z352" s="282"/>
      <c r="AA352" s="281"/>
      <c r="AB352" s="280"/>
      <c r="AC352" s="279"/>
      <c r="AD352" s="278"/>
      <c r="AE352" s="277"/>
      <c r="AF352" s="276"/>
      <c r="AG352" s="275"/>
      <c r="AH352" s="274"/>
      <c r="AI352" s="273"/>
      <c r="AJ352" s="272"/>
      <c r="AK352" s="271"/>
      <c r="AL352" s="270"/>
      <c r="AM352" s="269"/>
      <c r="AN352" s="268"/>
      <c r="AO352" s="267"/>
      <c r="AP352" s="266"/>
      <c r="AQ352" s="265"/>
      <c r="AS352" s="2"/>
      <c r="AT352" s="294">
        <v>324</v>
      </c>
      <c r="AU352" s="290"/>
      <c r="AV352" s="289" t="str">
        <f t="shared" si="87"/>
        <v/>
      </c>
      <c r="AW352" s="288" t="str" cm="1">
        <f t="array" ref="AW352">IF(BD352="","",IFERROR(_xlfn.TEXTJOIN(" • ",TRUE,_xlfn.UNIQUE(_xlfn._xlws.FILTER("⚠ "&amp;BK29:BK489,(BI29:BI489&lt;&gt;"")*ISNUMBER(SEARCH(" "&amp;BI29:BI489&amp;" "," "&amp;BD352&amp;" "))))),""))</f>
        <v/>
      </c>
      <c r="AX352" s="287" t="str">
        <f t="shared" si="94"/>
        <v/>
      </c>
      <c r="AY352" s="287" t="str">
        <f t="shared" si="95"/>
        <v/>
      </c>
      <c r="AZ352" s="287" t="str">
        <f t="shared" si="96"/>
        <v/>
      </c>
      <c r="BA352" s="287" t="str">
        <f t="shared" si="88"/>
        <v/>
      </c>
      <c r="BB352" s="287" t="str">
        <f t="shared" si="89"/>
        <v/>
      </c>
      <c r="BC352" s="287" t="str">
        <f t="shared" si="97"/>
        <v/>
      </c>
      <c r="BD352" s="287" t="str">
        <f t="shared" si="90"/>
        <v/>
      </c>
      <c r="BE352" s="287" t="str">
        <f t="shared" si="98"/>
        <v/>
      </c>
      <c r="BF352" s="287" t="str">
        <f t="shared" si="91"/>
        <v/>
      </c>
      <c r="BG352" s="287" t="str">
        <f t="shared" si="92"/>
        <v/>
      </c>
      <c r="BH352" s="293"/>
      <c r="BI352" s="285" t="str">
        <f t="shared" si="93"/>
        <v/>
      </c>
      <c r="BJ352" s="284" t="s">
        <v>291</v>
      </c>
      <c r="BK352" s="292"/>
      <c r="BY352" s="3">
        <v>1</v>
      </c>
    </row>
    <row r="353" spans="10:77" ht="21" customHeight="1">
      <c r="J353" s="910"/>
      <c r="K353" s="55"/>
      <c r="L353" s="49" t="str" cm="1">
        <f t="array" ref="L353">IF(ROW()=ROW(L341),K344,INDEX(M341:M354,ROW()-ROW(L341)))</f>
        <v/>
      </c>
      <c r="M353" s="89" t="str">
        <f>IF(OR(L353="",K343="",K343&lt;=0,N353=""),"",TRIM(MID(L353,LEN(N353)+1+IF(MID(L353,LEN(N353)+1,1)=" ",1,0),99999)))</f>
        <v/>
      </c>
      <c r="N353" s="49" t="str">
        <f>IF(OR(O353="",O353=0,O353="0"),"",IF(LEN(O353)&lt;=K343,O353,IF(LEN(SUBSTITUTE(P353," ",""))=K343+1,LEFT(O353,K343),LEFT(O353,FIND("§",SUBSTITUTE(P353," ","§",LEN(P353)-LEN(SUBSTITUTE(P353," ",""))))-1))))</f>
        <v/>
      </c>
      <c r="O353" s="49" t="str">
        <f t="shared" si="86"/>
        <v/>
      </c>
      <c r="P353" s="49" t="str">
        <f>IF(OR(O353="",O353=0,O353="0"),"",LEFT(O353,K343+1))</f>
        <v/>
      </c>
      <c r="Q353" s="49"/>
      <c r="R353" s="107"/>
      <c r="S353" s="90" t="str">
        <f>IF(LEN(TRIM(T353))&gt;0,MAX(S46:S352)+1,"")</f>
        <v/>
      </c>
      <c r="T353" s="234"/>
      <c r="U353" s="107"/>
      <c r="V353" s="107"/>
      <c r="X353" s="224"/>
      <c r="Y353" s="281"/>
      <c r="Z353" s="282"/>
      <c r="AA353" s="281"/>
      <c r="AB353" s="280"/>
      <c r="AC353" s="279"/>
      <c r="AD353" s="278"/>
      <c r="AE353" s="277"/>
      <c r="AF353" s="276"/>
      <c r="AG353" s="275"/>
      <c r="AH353" s="274"/>
      <c r="AI353" s="273"/>
      <c r="AJ353" s="272"/>
      <c r="AK353" s="271"/>
      <c r="AL353" s="270"/>
      <c r="AM353" s="269"/>
      <c r="AN353" s="268"/>
      <c r="AO353" s="267"/>
      <c r="AP353" s="266"/>
      <c r="AQ353" s="265"/>
      <c r="AS353" s="2"/>
      <c r="AT353" s="294">
        <v>325</v>
      </c>
      <c r="AU353" s="290"/>
      <c r="AV353" s="289" t="str">
        <f t="shared" si="87"/>
        <v/>
      </c>
      <c r="AW353" s="288" t="str" cm="1">
        <f t="array" ref="AW353">IF(BD353="","",IFERROR(_xlfn.TEXTJOIN(" • ",TRUE,_xlfn.UNIQUE(_xlfn._xlws.FILTER("⚠ "&amp;BK29:BK489,(BI29:BI489&lt;&gt;"")*ISNUMBER(SEARCH(" "&amp;BI29:BI489&amp;" "," "&amp;BD353&amp;" "))))),""))</f>
        <v/>
      </c>
      <c r="AX353" s="287" t="str">
        <f t="shared" si="94"/>
        <v/>
      </c>
      <c r="AY353" s="287" t="str">
        <f t="shared" si="95"/>
        <v/>
      </c>
      <c r="AZ353" s="287" t="str">
        <f t="shared" si="96"/>
        <v/>
      </c>
      <c r="BA353" s="287" t="str">
        <f t="shared" si="88"/>
        <v/>
      </c>
      <c r="BB353" s="287" t="str">
        <f t="shared" si="89"/>
        <v/>
      </c>
      <c r="BC353" s="287" t="str">
        <f t="shared" si="97"/>
        <v/>
      </c>
      <c r="BD353" s="287" t="str">
        <f t="shared" si="90"/>
        <v/>
      </c>
      <c r="BE353" s="287" t="str">
        <f t="shared" si="98"/>
        <v/>
      </c>
      <c r="BF353" s="287" t="str">
        <f t="shared" si="91"/>
        <v/>
      </c>
      <c r="BG353" s="287" t="str">
        <f t="shared" si="92"/>
        <v/>
      </c>
      <c r="BH353" s="293"/>
      <c r="BI353" s="285" t="str">
        <f t="shared" si="93"/>
        <v/>
      </c>
      <c r="BJ353" s="284" t="s">
        <v>291</v>
      </c>
      <c r="BK353" s="292"/>
      <c r="BY353" s="3">
        <v>1</v>
      </c>
    </row>
    <row r="354" spans="10:77" ht="21" customHeight="1">
      <c r="J354" s="910"/>
      <c r="K354" s="55"/>
      <c r="L354" s="49" t="str" cm="1">
        <f t="array" ref="L354">IF(ROW()=ROW(L341),K344,INDEX(M341:M354,ROW()-ROW(L341)))</f>
        <v/>
      </c>
      <c r="M354" s="89" t="str">
        <f>IF(OR(L354="",K343="",K343&lt;=0,N354=""),"",TRIM(MID(L354,LEN(N354)+1+IF(MID(L354,LEN(N354)+1,1)=" ",1,0),99999)))</f>
        <v/>
      </c>
      <c r="N354" s="49" t="str">
        <f>IF(OR(O354="",O354=0,O354="0"),"",IF(LEN(O354)&lt;=K343,O354,IF(LEN(SUBSTITUTE(P354," ",""))=K343+1,LEFT(O354,K343),LEFT(O354,FIND("§",SUBSTITUTE(P354," ","§",LEN(P354)-LEN(SUBSTITUTE(P354," ",""))))-1))))</f>
        <v/>
      </c>
      <c r="O354" s="49" t="str">
        <f t="shared" si="86"/>
        <v/>
      </c>
      <c r="P354" s="49" t="str">
        <f>IF(OR(O354="",O354=0,O354="0"),"",LEFT(O354,K343+1))</f>
        <v/>
      </c>
      <c r="Q354" s="49"/>
      <c r="R354" s="107"/>
      <c r="S354" s="90" t="str">
        <f>IF(LEN(TRIM(T354))&gt;0,MAX(S46:S353)+1,"")</f>
        <v/>
      </c>
      <c r="T354" s="234"/>
      <c r="U354" s="107"/>
      <c r="V354" s="107"/>
      <c r="X354" s="224"/>
      <c r="Y354" s="281"/>
      <c r="Z354" s="282"/>
      <c r="AA354" s="281"/>
      <c r="AB354" s="280"/>
      <c r="AC354" s="279"/>
      <c r="AD354" s="278"/>
      <c r="AE354" s="277"/>
      <c r="AF354" s="276"/>
      <c r="AG354" s="275"/>
      <c r="AH354" s="274"/>
      <c r="AI354" s="273"/>
      <c r="AJ354" s="272"/>
      <c r="AK354" s="271"/>
      <c r="AL354" s="270"/>
      <c r="AM354" s="269"/>
      <c r="AN354" s="268"/>
      <c r="AO354" s="267"/>
      <c r="AP354" s="266"/>
      <c r="AQ354" s="265"/>
      <c r="AS354" s="2"/>
      <c r="AT354" s="294">
        <v>326</v>
      </c>
      <c r="AU354" s="290"/>
      <c r="AV354" s="289" t="str">
        <f t="shared" si="87"/>
        <v/>
      </c>
      <c r="AW354" s="288" t="str" cm="1">
        <f t="array" ref="AW354">IF(BD354="","",IFERROR(_xlfn.TEXTJOIN(" • ",TRUE,_xlfn.UNIQUE(_xlfn._xlws.FILTER("⚠ "&amp;BK29:BK489,(BI29:BI489&lt;&gt;"")*ISNUMBER(SEARCH(" "&amp;BI29:BI489&amp;" "," "&amp;BD354&amp;" "))))),""))</f>
        <v/>
      </c>
      <c r="AX354" s="287" t="str">
        <f t="shared" si="94"/>
        <v/>
      </c>
      <c r="AY354" s="287" t="str">
        <f t="shared" si="95"/>
        <v/>
      </c>
      <c r="AZ354" s="287" t="str">
        <f t="shared" si="96"/>
        <v/>
      </c>
      <c r="BA354" s="287" t="str">
        <f t="shared" si="88"/>
        <v/>
      </c>
      <c r="BB354" s="287" t="str">
        <f t="shared" si="89"/>
        <v/>
      </c>
      <c r="BC354" s="287" t="str">
        <f t="shared" si="97"/>
        <v/>
      </c>
      <c r="BD354" s="287" t="str">
        <f t="shared" si="90"/>
        <v/>
      </c>
      <c r="BE354" s="287" t="str">
        <f t="shared" si="98"/>
        <v/>
      </c>
      <c r="BF354" s="287" t="str">
        <f t="shared" si="91"/>
        <v/>
      </c>
      <c r="BG354" s="287" t="str">
        <f t="shared" si="92"/>
        <v/>
      </c>
      <c r="BH354" s="293"/>
      <c r="BI354" s="285" t="str">
        <f t="shared" si="93"/>
        <v/>
      </c>
      <c r="BJ354" s="284" t="s">
        <v>291</v>
      </c>
      <c r="BK354" s="292"/>
      <c r="BY354" s="3">
        <v>1</v>
      </c>
    </row>
    <row r="355" spans="10:77" ht="21" customHeight="1">
      <c r="J355" s="910"/>
      <c r="K355" s="88" t="str">
        <f>IF(TRIM(SUBSTITUTE(R69,CHAR(160),""))="","",R69)</f>
        <v/>
      </c>
      <c r="L355" s="49" t="str" cm="1">
        <f t="array" ref="L355">IF(ROW()=ROW(L355),K358,INDEX(M355:M368,ROW()-ROW(L355)))</f>
        <v/>
      </c>
      <c r="M355" s="89" t="str">
        <f>IF(OR(L355="",K357="",K357&lt;=0,N355=""),"",TRIM(MID(L355,LEN(N355)+1+IF(MID(L355,LEN(N355)+1,1)=" ",1,0),99999)))</f>
        <v/>
      </c>
      <c r="N355" s="49" t="str">
        <f>IF(OR(O355="",O355=0,O355="0"),"",IF(LEN(O355)&lt;=K357,O355,IF(LEN(SUBSTITUTE(P355," ",""))=K357+1,LEFT(O355,K357),LEFT(O355,FIND("§",SUBSTITUTE(P355," ","§",LEN(P355)-LEN(SUBSTITUTE(P355," ",""))))-1))))</f>
        <v/>
      </c>
      <c r="O355" s="49" t="str">
        <f t="shared" si="86"/>
        <v/>
      </c>
      <c r="P355" s="49" t="str">
        <f>IF(OR(O355="",O355=0,O355="0"),"",LEFT(O355,K357+1))</f>
        <v/>
      </c>
      <c r="Q355" s="49"/>
      <c r="R355" s="107"/>
      <c r="S355" s="90" t="str">
        <f>IF(LEN(TRIM(T355))&gt;0,MAX(S46:S354)+1,"")</f>
        <v/>
      </c>
      <c r="T355" s="234"/>
      <c r="U355" s="107"/>
      <c r="V355" s="107"/>
      <c r="X355" s="224"/>
      <c r="Y355" s="281"/>
      <c r="Z355" s="282"/>
      <c r="AA355" s="281"/>
      <c r="AB355" s="280"/>
      <c r="AC355" s="279"/>
      <c r="AD355" s="278"/>
      <c r="AE355" s="277"/>
      <c r="AF355" s="276"/>
      <c r="AG355" s="275"/>
      <c r="AH355" s="274"/>
      <c r="AI355" s="273"/>
      <c r="AJ355" s="272"/>
      <c r="AK355" s="271"/>
      <c r="AL355" s="270"/>
      <c r="AM355" s="269"/>
      <c r="AN355" s="268"/>
      <c r="AO355" s="267"/>
      <c r="AP355" s="266"/>
      <c r="AQ355" s="265"/>
      <c r="AS355" s="2"/>
      <c r="AT355" s="294">
        <v>327</v>
      </c>
      <c r="AU355" s="290"/>
      <c r="AV355" s="289" t="str">
        <f t="shared" si="87"/>
        <v/>
      </c>
      <c r="AW355" s="288" t="str" cm="1">
        <f t="array" ref="AW355">IF(BD355="","",IFERROR(_xlfn.TEXTJOIN(" • ",TRUE,_xlfn.UNIQUE(_xlfn._xlws.FILTER("⚠ "&amp;BK29:BK489,(BI29:BI489&lt;&gt;"")*ISNUMBER(SEARCH(" "&amp;BI29:BI489&amp;" "," "&amp;BD355&amp;" "))))),""))</f>
        <v/>
      </c>
      <c r="AX355" s="287" t="str">
        <f t="shared" si="94"/>
        <v/>
      </c>
      <c r="AY355" s="287" t="str">
        <f t="shared" si="95"/>
        <v/>
      </c>
      <c r="AZ355" s="287" t="str">
        <f t="shared" si="96"/>
        <v/>
      </c>
      <c r="BA355" s="287" t="str">
        <f t="shared" si="88"/>
        <v/>
      </c>
      <c r="BB355" s="287" t="str">
        <f t="shared" si="89"/>
        <v/>
      </c>
      <c r="BC355" s="287" t="str">
        <f t="shared" si="97"/>
        <v/>
      </c>
      <c r="BD355" s="287" t="str">
        <f t="shared" si="90"/>
        <v/>
      </c>
      <c r="BE355" s="287" t="str">
        <f t="shared" si="98"/>
        <v/>
      </c>
      <c r="BF355" s="287" t="str">
        <f t="shared" si="91"/>
        <v/>
      </c>
      <c r="BG355" s="287" t="str">
        <f t="shared" si="92"/>
        <v/>
      </c>
      <c r="BH355" s="293"/>
      <c r="BI355" s="285" t="str">
        <f t="shared" si="93"/>
        <v/>
      </c>
      <c r="BJ355" s="284" t="s">
        <v>291</v>
      </c>
      <c r="BK355" s="292"/>
      <c r="BY355" s="3">
        <v>1</v>
      </c>
    </row>
    <row r="356" spans="10:77" ht="21" customHeight="1">
      <c r="J356" s="910"/>
      <c r="K356" s="55" t="str">
        <f>TRIM(SUBSTITUTE(SUBSTITUTE(SUBSTITUTE(SUBSTITUTE(SUBSTITUTE(SUBSTITUTE(SUBSTITUTE(SUBSTITUTE(SUBSTITUTE(CLEAN(IF(OR(LEFT(K355,1)="-",LEFT(K355,1)="="),MID(K355,2,99999),K355)),"—","-"),"–","-"),CHAR(160)," "),CHAR(9)," "),CHAR(13)," "),CHAR(10)," ")," "," ")," "," ")," "," "))</f>
        <v/>
      </c>
      <c r="L356" s="49" t="str" cm="1">
        <f t="array" ref="L356">IF(ROW()=ROW(L355),K358,INDEX(M355:M368,ROW()-ROW(L355)))</f>
        <v/>
      </c>
      <c r="M356" s="89" t="str">
        <f>IF(OR(L356="",K357="",K357&lt;=0,N356=""),"",TRIM(MID(L356,LEN(N356)+1+IF(MID(L356,LEN(N356)+1,1)=" ",1,0),99999)))</f>
        <v/>
      </c>
      <c r="N356" s="49" t="str">
        <f>IF(OR(O356="",O356=0,O356="0"),"",IF(LEN(O356)&lt;=K357,O356,IF(LEN(SUBSTITUTE(P356," ",""))=K357+1,LEFT(O356,K357),LEFT(O356,FIND("§",SUBSTITUTE(P356," ","§",LEN(P356)-LEN(SUBSTITUTE(P356," ",""))))-1))))</f>
        <v/>
      </c>
      <c r="O356" s="49" t="str">
        <f t="shared" si="86"/>
        <v/>
      </c>
      <c r="P356" s="49" t="str">
        <f>IF(OR(O356="",O356=0,O356="0"),"",LEFT(O356,K357+1))</f>
        <v/>
      </c>
      <c r="Q356" s="49"/>
      <c r="R356" s="107"/>
      <c r="S356" s="90" t="str">
        <f>IF(LEN(TRIM(T356))&gt;0,MAX(S46:S355)+1,"")</f>
        <v/>
      </c>
      <c r="T356" s="234"/>
      <c r="U356" s="107"/>
      <c r="V356" s="107"/>
      <c r="X356" s="224"/>
      <c r="Y356" s="281"/>
      <c r="Z356" s="282"/>
      <c r="AA356" s="281"/>
      <c r="AB356" s="280"/>
      <c r="AC356" s="279"/>
      <c r="AD356" s="278"/>
      <c r="AE356" s="277"/>
      <c r="AF356" s="276"/>
      <c r="AG356" s="275"/>
      <c r="AH356" s="274"/>
      <c r="AI356" s="273"/>
      <c r="AJ356" s="272"/>
      <c r="AK356" s="271"/>
      <c r="AL356" s="270"/>
      <c r="AM356" s="269"/>
      <c r="AN356" s="268"/>
      <c r="AO356" s="267"/>
      <c r="AP356" s="266"/>
      <c r="AQ356" s="265"/>
      <c r="AS356" s="2"/>
      <c r="AT356" s="294">
        <v>328</v>
      </c>
      <c r="AU356" s="290"/>
      <c r="AV356" s="289" t="str">
        <f t="shared" si="87"/>
        <v/>
      </c>
      <c r="AW356" s="288" t="str" cm="1">
        <f t="array" ref="AW356">IF(BD356="","",IFERROR(_xlfn.TEXTJOIN(" • ",TRUE,_xlfn.UNIQUE(_xlfn._xlws.FILTER("⚠ "&amp;BK29:BK489,(BI29:BI489&lt;&gt;"")*ISNUMBER(SEARCH(" "&amp;BI29:BI489&amp;" "," "&amp;BD356&amp;" "))))),""))</f>
        <v/>
      </c>
      <c r="AX356" s="287" t="str">
        <f t="shared" si="94"/>
        <v/>
      </c>
      <c r="AY356" s="287" t="str">
        <f t="shared" si="95"/>
        <v/>
      </c>
      <c r="AZ356" s="287" t="str">
        <f t="shared" si="96"/>
        <v/>
      </c>
      <c r="BA356" s="287" t="str">
        <f t="shared" si="88"/>
        <v/>
      </c>
      <c r="BB356" s="287" t="str">
        <f t="shared" si="89"/>
        <v/>
      </c>
      <c r="BC356" s="287" t="str">
        <f t="shared" si="97"/>
        <v/>
      </c>
      <c r="BD356" s="287" t="str">
        <f t="shared" si="90"/>
        <v/>
      </c>
      <c r="BE356" s="287" t="str">
        <f t="shared" si="98"/>
        <v/>
      </c>
      <c r="BF356" s="287" t="str">
        <f t="shared" si="91"/>
        <v/>
      </c>
      <c r="BG356" s="287" t="str">
        <f t="shared" si="92"/>
        <v/>
      </c>
      <c r="BH356" s="293"/>
      <c r="BI356" s="285" t="str">
        <f t="shared" si="93"/>
        <v/>
      </c>
      <c r="BJ356" s="284" t="s">
        <v>291</v>
      </c>
      <c r="BK356" s="292"/>
      <c r="BY356" s="3">
        <v>1</v>
      </c>
    </row>
    <row r="357" spans="10:77" ht="21" customHeight="1">
      <c r="J357" s="910"/>
      <c r="K357" s="92">
        <f>K44</f>
        <v>120</v>
      </c>
      <c r="L357" s="49" t="str" cm="1">
        <f t="array" ref="L357">IF(ROW()=ROW(L355),K358,INDEX(M355:M368,ROW()-ROW(L355)))</f>
        <v/>
      </c>
      <c r="M357" s="89" t="str">
        <f>IF(OR(L357="",K357="",K357&lt;=0,N357=""),"",TRIM(MID(L357,LEN(N357)+1+IF(MID(L357,LEN(N357)+1,1)=" ",1,0),99999)))</f>
        <v/>
      </c>
      <c r="N357" s="49" t="str">
        <f>IF(OR(O357="",O357=0,O357="0"),"",IF(LEN(O357)&lt;=K357,O357,IF(LEN(SUBSTITUTE(P357," ",""))=K357+1,LEFT(O357,K357),LEFT(O357,FIND("§",SUBSTITUTE(P357," ","§",LEN(P357)-LEN(SUBSTITUTE(P357," ",""))))-1))))</f>
        <v/>
      </c>
      <c r="O357" s="49" t="str">
        <f t="shared" si="86"/>
        <v/>
      </c>
      <c r="P357" s="49" t="str">
        <f>IF(OR(O357="",O357=0,O357="0"),"",LEFT(O357,K357+1))</f>
        <v/>
      </c>
      <c r="Q357" s="49"/>
      <c r="R357" s="107"/>
      <c r="S357" s="90" t="str">
        <f>IF(LEN(TRIM(T357))&gt;0,MAX(S46:S356)+1,"")</f>
        <v/>
      </c>
      <c r="T357" s="234"/>
      <c r="U357" s="107"/>
      <c r="V357" s="107"/>
      <c r="X357" s="224"/>
      <c r="Y357" s="281"/>
      <c r="Z357" s="282"/>
      <c r="AA357" s="281"/>
      <c r="AB357" s="280"/>
      <c r="AC357" s="279"/>
      <c r="AD357" s="278"/>
      <c r="AE357" s="277"/>
      <c r="AF357" s="276"/>
      <c r="AG357" s="275"/>
      <c r="AH357" s="274"/>
      <c r="AI357" s="273"/>
      <c r="AJ357" s="272"/>
      <c r="AK357" s="271"/>
      <c r="AL357" s="270"/>
      <c r="AM357" s="269"/>
      <c r="AN357" s="268"/>
      <c r="AO357" s="267"/>
      <c r="AP357" s="266"/>
      <c r="AQ357" s="265"/>
      <c r="AS357" s="2"/>
      <c r="AT357" s="294">
        <v>329</v>
      </c>
      <c r="AU357" s="290"/>
      <c r="AV357" s="289" t="str">
        <f t="shared" si="87"/>
        <v/>
      </c>
      <c r="AW357" s="288" t="str" cm="1">
        <f t="array" ref="AW357">IF(BD357="","",IFERROR(_xlfn.TEXTJOIN(" • ",TRUE,_xlfn.UNIQUE(_xlfn._xlws.FILTER("⚠ "&amp;BK29:BK489,(BI29:BI489&lt;&gt;"")*ISNUMBER(SEARCH(" "&amp;BI29:BI489&amp;" "," "&amp;BD357&amp;" "))))),""))</f>
        <v/>
      </c>
      <c r="AX357" s="287" t="str">
        <f t="shared" si="94"/>
        <v/>
      </c>
      <c r="AY357" s="287" t="str">
        <f t="shared" si="95"/>
        <v/>
      </c>
      <c r="AZ357" s="287" t="str">
        <f t="shared" si="96"/>
        <v/>
      </c>
      <c r="BA357" s="287" t="str">
        <f t="shared" si="88"/>
        <v/>
      </c>
      <c r="BB357" s="287" t="str">
        <f t="shared" si="89"/>
        <v/>
      </c>
      <c r="BC357" s="287" t="str">
        <f t="shared" si="97"/>
        <v/>
      </c>
      <c r="BD357" s="287" t="str">
        <f t="shared" si="90"/>
        <v/>
      </c>
      <c r="BE357" s="287" t="str">
        <f t="shared" si="98"/>
        <v/>
      </c>
      <c r="BF357" s="287" t="str">
        <f t="shared" si="91"/>
        <v/>
      </c>
      <c r="BG357" s="287" t="str">
        <f t="shared" si="92"/>
        <v/>
      </c>
      <c r="BH357" s="293"/>
      <c r="BI357" s="285" t="str">
        <f t="shared" si="93"/>
        <v/>
      </c>
      <c r="BJ357" s="284" t="s">
        <v>291</v>
      </c>
      <c r="BK357" s="292"/>
      <c r="BY357" s="3">
        <v>1</v>
      </c>
    </row>
    <row r="358" spans="10:77" ht="21" customHeight="1">
      <c r="J358" s="910"/>
      <c r="K358" s="55" t="str">
        <f>IF(UPPER(TRIM(K45))="X",K362,K356)</f>
        <v/>
      </c>
      <c r="L358" s="49" t="str" cm="1">
        <f t="array" ref="L358">IF(ROW()=ROW(L355),K358,INDEX(M355:M368,ROW()-ROW(L355)))</f>
        <v/>
      </c>
      <c r="M358" s="89" t="str">
        <f>IF(OR(L358="",K357="",K357&lt;=0,N358=""),"",TRIM(MID(L358,LEN(N358)+1+IF(MID(L358,LEN(N358)+1,1)=" ",1,0),99999)))</f>
        <v/>
      </c>
      <c r="N358" s="49" t="str">
        <f>IF(OR(O358="",O358=0,O358="0"),"",IF(LEN(O358)&lt;=K357,O358,IF(LEN(SUBSTITUTE(P358," ",""))=K357+1,LEFT(O358,K357),LEFT(O358,FIND("§",SUBSTITUTE(P358," ","§",LEN(P358)-LEN(SUBSTITUTE(P358," ",""))))-1))))</f>
        <v/>
      </c>
      <c r="O358" s="49" t="str">
        <f t="shared" si="86"/>
        <v/>
      </c>
      <c r="P358" s="49" t="str">
        <f>IF(OR(O358="",O358=0,O358="0"),"",LEFT(O358,K357+1))</f>
        <v/>
      </c>
      <c r="Q358" s="49"/>
      <c r="R358" s="107"/>
      <c r="S358" s="90" t="str">
        <f>IF(LEN(TRIM(T358))&gt;0,MAX(S46:S357)+1,"")</f>
        <v/>
      </c>
      <c r="T358" s="234"/>
      <c r="U358" s="107"/>
      <c r="V358" s="107"/>
      <c r="X358" s="224"/>
      <c r="Y358" s="281"/>
      <c r="Z358" s="282"/>
      <c r="AA358" s="281"/>
      <c r="AB358" s="280"/>
      <c r="AC358" s="279"/>
      <c r="AD358" s="278"/>
      <c r="AE358" s="277"/>
      <c r="AF358" s="276"/>
      <c r="AG358" s="275"/>
      <c r="AH358" s="274"/>
      <c r="AI358" s="273"/>
      <c r="AJ358" s="272"/>
      <c r="AK358" s="271"/>
      <c r="AL358" s="270"/>
      <c r="AM358" s="269"/>
      <c r="AN358" s="268"/>
      <c r="AO358" s="267"/>
      <c r="AP358" s="266"/>
      <c r="AQ358" s="265"/>
      <c r="AS358" s="2"/>
      <c r="AT358" s="294">
        <v>330</v>
      </c>
      <c r="AU358" s="290"/>
      <c r="AV358" s="289" t="str">
        <f t="shared" si="87"/>
        <v/>
      </c>
      <c r="AW358" s="288" t="str" cm="1">
        <f t="array" ref="AW358">IF(BD358="","",IFERROR(_xlfn.TEXTJOIN(" • ",TRUE,_xlfn.UNIQUE(_xlfn._xlws.FILTER("⚠ "&amp;BK29:BK489,(BI29:BI489&lt;&gt;"")*ISNUMBER(SEARCH(" "&amp;BI29:BI489&amp;" "," "&amp;BD358&amp;" "))))),""))</f>
        <v/>
      </c>
      <c r="AX358" s="287" t="str">
        <f t="shared" si="94"/>
        <v/>
      </c>
      <c r="AY358" s="287" t="str">
        <f t="shared" si="95"/>
        <v/>
      </c>
      <c r="AZ358" s="287" t="str">
        <f t="shared" si="96"/>
        <v/>
      </c>
      <c r="BA358" s="287" t="str">
        <f t="shared" si="88"/>
        <v/>
      </c>
      <c r="BB358" s="287" t="str">
        <f t="shared" si="89"/>
        <v/>
      </c>
      <c r="BC358" s="287" t="str">
        <f t="shared" si="97"/>
        <v/>
      </c>
      <c r="BD358" s="287" t="str">
        <f t="shared" si="90"/>
        <v/>
      </c>
      <c r="BE358" s="287" t="str">
        <f t="shared" si="98"/>
        <v/>
      </c>
      <c r="BF358" s="287" t="str">
        <f t="shared" si="91"/>
        <v/>
      </c>
      <c r="BG358" s="287" t="str">
        <f t="shared" si="92"/>
        <v/>
      </c>
      <c r="BH358" s="293"/>
      <c r="BI358" s="285" t="str">
        <f t="shared" si="93"/>
        <v/>
      </c>
      <c r="BJ358" s="284" t="s">
        <v>291</v>
      </c>
      <c r="BK358" s="292"/>
      <c r="BY358" s="3">
        <v>1</v>
      </c>
    </row>
    <row r="359" spans="10:77" ht="21" customHeight="1">
      <c r="J359" s="910"/>
      <c r="K359" s="94" t="str">
        <f>TRIM(SUBSTITUTE(SUBSTITUTE(SUBSTITUTE(SUBSTITUTE(SUBSTITUTE(SUBSTITUTE(SUBSTITUTE(SUBSTITUTE(SUBSTITUTE(SUBSTITUTE(K356,","," "),";"," "),":"," "),"!"," "),"?"," "),"…"," "),"»"," "),"«"," "),"/"," "),"."," "))</f>
        <v/>
      </c>
      <c r="L359" s="49" t="str" cm="1">
        <f t="array" ref="L359">IF(ROW()=ROW(L355),K358,INDEX(M355:M368,ROW()-ROW(L355)))</f>
        <v/>
      </c>
      <c r="M359" s="89" t="str">
        <f>IF(OR(L359="",K357="",K357&lt;=0,N359=""),"",TRIM(MID(L359,LEN(N359)+1+IF(MID(L359,LEN(N359)+1,1)=" ",1,0),99999)))</f>
        <v/>
      </c>
      <c r="N359" s="49" t="str">
        <f>IF(OR(O359="",O359=0,O359="0"),"",IF(LEN(O359)&lt;=K357,O359,IF(LEN(SUBSTITUTE(P359," ",""))=K357+1,LEFT(O359,K357),LEFT(O359,FIND("§",SUBSTITUTE(P359," ","§",LEN(P359)-LEN(SUBSTITUTE(P359," ",""))))-1))))</f>
        <v/>
      </c>
      <c r="O359" s="49" t="str">
        <f t="shared" si="86"/>
        <v/>
      </c>
      <c r="P359" s="49" t="str">
        <f>IF(OR(O359="",O359=0,O359="0"),"",LEFT(O359,K357+1))</f>
        <v/>
      </c>
      <c r="Q359" s="49"/>
      <c r="R359" s="107"/>
      <c r="S359" s="90" t="str">
        <f>IF(LEN(TRIM(T359))&gt;0,MAX(S46:S358)+1,"")</f>
        <v/>
      </c>
      <c r="T359" s="234"/>
      <c r="U359" s="107"/>
      <c r="V359" s="107"/>
      <c r="X359" s="224"/>
      <c r="Y359" s="281"/>
      <c r="Z359" s="282"/>
      <c r="AA359" s="281"/>
      <c r="AB359" s="280"/>
      <c r="AC359" s="279"/>
      <c r="AD359" s="278"/>
      <c r="AE359" s="277"/>
      <c r="AF359" s="276"/>
      <c r="AG359" s="275"/>
      <c r="AH359" s="274"/>
      <c r="AI359" s="273"/>
      <c r="AJ359" s="272"/>
      <c r="AK359" s="271"/>
      <c r="AL359" s="270"/>
      <c r="AM359" s="269"/>
      <c r="AN359" s="268"/>
      <c r="AO359" s="267"/>
      <c r="AP359" s="266"/>
      <c r="AQ359" s="265"/>
      <c r="AS359" s="2"/>
      <c r="AT359" s="294">
        <v>331</v>
      </c>
      <c r="AU359" s="290"/>
      <c r="AV359" s="289" t="str">
        <f t="shared" si="87"/>
        <v/>
      </c>
      <c r="AW359" s="288" t="str" cm="1">
        <f t="array" ref="AW359">IF(BD359="","",IFERROR(_xlfn.TEXTJOIN(" • ",TRUE,_xlfn.UNIQUE(_xlfn._xlws.FILTER("⚠ "&amp;BK29:BK489,(BI29:BI489&lt;&gt;"")*ISNUMBER(SEARCH(" "&amp;BI29:BI489&amp;" "," "&amp;BD359&amp;" "))))),""))</f>
        <v/>
      </c>
      <c r="AX359" s="287" t="str">
        <f t="shared" si="94"/>
        <v/>
      </c>
      <c r="AY359" s="287" t="str">
        <f t="shared" si="95"/>
        <v/>
      </c>
      <c r="AZ359" s="287" t="str">
        <f t="shared" si="96"/>
        <v/>
      </c>
      <c r="BA359" s="287" t="str">
        <f t="shared" si="88"/>
        <v/>
      </c>
      <c r="BB359" s="287" t="str">
        <f t="shared" si="89"/>
        <v/>
      </c>
      <c r="BC359" s="287" t="str">
        <f t="shared" si="97"/>
        <v/>
      </c>
      <c r="BD359" s="287" t="str">
        <f t="shared" si="90"/>
        <v/>
      </c>
      <c r="BE359" s="287" t="str">
        <f t="shared" si="98"/>
        <v/>
      </c>
      <c r="BF359" s="287" t="str">
        <f t="shared" si="91"/>
        <v/>
      </c>
      <c r="BG359" s="287" t="str">
        <f t="shared" si="92"/>
        <v/>
      </c>
      <c r="BH359" s="293"/>
      <c r="BI359" s="285" t="str">
        <f t="shared" si="93"/>
        <v/>
      </c>
      <c r="BJ359" s="284" t="s">
        <v>291</v>
      </c>
      <c r="BK359" s="292"/>
      <c r="BY359" s="3">
        <v>1</v>
      </c>
    </row>
    <row r="360" spans="10:77" ht="21" customHeight="1">
      <c r="J360" s="910"/>
      <c r="K360" s="49" t="str">
        <f>TRIM(SUBSTITUTE(SUBSTITUTE(SUBSTITUTE(SUBSTITUTE(SUBSTITUTE(SUBSTITUTE(SUBSTITUTE(SUBSTITUTE(K359,"("," "),")"," "),CHAR(34)," "),"-"," "),"_"," "),"&lt;"," "),"&gt;"," "),"="," "))</f>
        <v/>
      </c>
      <c r="L360" s="49" t="str" cm="1">
        <f t="array" ref="L360">IF(ROW()=ROW(L355),K358,INDEX(M355:M368,ROW()-ROW(L355)))</f>
        <v/>
      </c>
      <c r="M360" s="89" t="str">
        <f>IF(OR(L360="",K357="",K357&lt;=0,N360=""),"",TRIM(MID(L360,LEN(N360)+1+IF(MID(L360,LEN(N360)+1,1)=" ",1,0),99999)))</f>
        <v/>
      </c>
      <c r="N360" s="49" t="str">
        <f>IF(OR(O360="",O360=0,O360="0"),"",IF(LEN(O360)&lt;=K357,O360,IF(LEN(SUBSTITUTE(P360," ",""))=K357+1,LEFT(O360,K357),LEFT(O360,FIND("§",SUBSTITUTE(P360," ","§",LEN(P360)-LEN(SUBSTITUTE(P360," ",""))))-1))))</f>
        <v/>
      </c>
      <c r="O360" s="49" t="str">
        <f t="shared" si="86"/>
        <v/>
      </c>
      <c r="P360" s="49" t="str">
        <f>IF(OR(O360="",O360=0,O360="0"),"",LEFT(O360,K357+1))</f>
        <v/>
      </c>
      <c r="Q360" s="49"/>
      <c r="R360" s="107"/>
      <c r="S360" s="90" t="str">
        <f>IF(LEN(TRIM(T360))&gt;0,MAX(S46:S359)+1,"")</f>
        <v/>
      </c>
      <c r="T360" s="234"/>
      <c r="U360" s="107"/>
      <c r="V360" s="107"/>
      <c r="X360" s="224"/>
      <c r="Y360" s="281"/>
      <c r="Z360" s="282"/>
      <c r="AA360" s="281"/>
      <c r="AB360" s="280"/>
      <c r="AC360" s="279"/>
      <c r="AD360" s="278"/>
      <c r="AE360" s="277"/>
      <c r="AF360" s="276"/>
      <c r="AG360" s="275"/>
      <c r="AH360" s="274"/>
      <c r="AI360" s="273"/>
      <c r="AJ360" s="272"/>
      <c r="AK360" s="271"/>
      <c r="AL360" s="270"/>
      <c r="AM360" s="269"/>
      <c r="AN360" s="268"/>
      <c r="AO360" s="267"/>
      <c r="AP360" s="266"/>
      <c r="AQ360" s="265"/>
      <c r="AS360" s="2"/>
      <c r="AT360" s="294">
        <v>332</v>
      </c>
      <c r="AU360" s="290"/>
      <c r="AV360" s="289" t="str">
        <f t="shared" si="87"/>
        <v/>
      </c>
      <c r="AW360" s="288" t="str" cm="1">
        <f t="array" ref="AW360">IF(BD360="","",IFERROR(_xlfn.TEXTJOIN(" • ",TRUE,_xlfn.UNIQUE(_xlfn._xlws.FILTER("⚠ "&amp;BK29:BK489,(BI29:BI489&lt;&gt;"")*ISNUMBER(SEARCH(" "&amp;BI29:BI489&amp;" "," "&amp;BD360&amp;" "))))),""))</f>
        <v/>
      </c>
      <c r="AX360" s="287" t="str">
        <f t="shared" si="94"/>
        <v/>
      </c>
      <c r="AY360" s="287" t="str">
        <f t="shared" si="95"/>
        <v/>
      </c>
      <c r="AZ360" s="287" t="str">
        <f t="shared" si="96"/>
        <v/>
      </c>
      <c r="BA360" s="287" t="str">
        <f t="shared" si="88"/>
        <v/>
      </c>
      <c r="BB360" s="287" t="str">
        <f t="shared" si="89"/>
        <v/>
      </c>
      <c r="BC360" s="287" t="str">
        <f t="shared" si="97"/>
        <v/>
      </c>
      <c r="BD360" s="287" t="str">
        <f t="shared" si="90"/>
        <v/>
      </c>
      <c r="BE360" s="287" t="str">
        <f t="shared" si="98"/>
        <v/>
      </c>
      <c r="BF360" s="287" t="str">
        <f t="shared" si="91"/>
        <v/>
      </c>
      <c r="BG360" s="287" t="str">
        <f t="shared" si="92"/>
        <v/>
      </c>
      <c r="BH360" s="293"/>
      <c r="BI360" s="285" t="str">
        <f t="shared" si="93"/>
        <v/>
      </c>
      <c r="BJ360" s="284" t="s">
        <v>291</v>
      </c>
      <c r="BK360" s="292"/>
      <c r="BY360" s="3">
        <v>1</v>
      </c>
    </row>
    <row r="361" spans="10:77" ht="21" customHeight="1">
      <c r="J361" s="910"/>
      <c r="K361" s="55" t="str">
        <f>TRIM(SUBSTITUTE(SUBSTITUTE(SUBSTITUTE(SUBSTITUTE(K360,"►"," "),"▼"," "),"▲"," "),"◄"," "))</f>
        <v/>
      </c>
      <c r="L361" s="49" t="str" cm="1">
        <f t="array" ref="L361">IF(ROW()=ROW(L355),K358,INDEX(M355:M368,ROW()-ROW(L355)))</f>
        <v/>
      </c>
      <c r="M361" s="89" t="str">
        <f>IF(OR(L361="",K357="",K357&lt;=0,N361=""),"",TRIM(MID(L361,LEN(N361)+1+IF(MID(L361,LEN(N361)+1,1)=" ",1,0),99999)))</f>
        <v/>
      </c>
      <c r="N361" s="49" t="str">
        <f>IF(OR(O361="",O361=0,O361="0"),"",IF(LEN(O361)&lt;=K357,O361,IF(LEN(SUBSTITUTE(P361," ",""))=K357+1,LEFT(O361,K357),LEFT(O361,FIND("§",SUBSTITUTE(P361," ","§",LEN(P361)-LEN(SUBSTITUTE(P361," ",""))))-1))))</f>
        <v/>
      </c>
      <c r="O361" s="49" t="str">
        <f t="shared" si="86"/>
        <v/>
      </c>
      <c r="P361" s="49" t="str">
        <f>IF(OR(O361="",O361=0,O361="0"),"",LEFT(O361,K357+1))</f>
        <v/>
      </c>
      <c r="Q361" s="49"/>
      <c r="R361" s="107"/>
      <c r="S361" s="90" t="str">
        <f>IF(LEN(TRIM(T361))&gt;0,MAX(S46:S360)+1,"")</f>
        <v/>
      </c>
      <c r="T361" s="234"/>
      <c r="U361" s="107"/>
      <c r="V361" s="107"/>
      <c r="X361" s="224"/>
      <c r="Y361" s="281"/>
      <c r="Z361" s="282"/>
      <c r="AA361" s="281"/>
      <c r="AB361" s="280"/>
      <c r="AC361" s="279"/>
      <c r="AD361" s="278"/>
      <c r="AE361" s="277"/>
      <c r="AF361" s="276"/>
      <c r="AG361" s="275"/>
      <c r="AH361" s="274"/>
      <c r="AI361" s="273"/>
      <c r="AJ361" s="272"/>
      <c r="AK361" s="271"/>
      <c r="AL361" s="270"/>
      <c r="AM361" s="269"/>
      <c r="AN361" s="268"/>
      <c r="AO361" s="267"/>
      <c r="AP361" s="266"/>
      <c r="AQ361" s="265"/>
      <c r="AS361" s="2"/>
      <c r="AT361" s="294">
        <v>333</v>
      </c>
      <c r="AU361" s="290"/>
      <c r="AV361" s="289" t="str">
        <f t="shared" si="87"/>
        <v/>
      </c>
      <c r="AW361" s="288" t="str" cm="1">
        <f t="array" ref="AW361">IF(BD361="","",IFERROR(_xlfn.TEXTJOIN(" • ",TRUE,_xlfn.UNIQUE(_xlfn._xlws.FILTER("⚠ "&amp;BK29:BK489,(BI29:BI489&lt;&gt;"")*ISNUMBER(SEARCH(" "&amp;BI29:BI489&amp;" "," "&amp;BD361&amp;" "))))),""))</f>
        <v/>
      </c>
      <c r="AX361" s="287" t="str">
        <f t="shared" si="94"/>
        <v/>
      </c>
      <c r="AY361" s="287" t="str">
        <f t="shared" si="95"/>
        <v/>
      </c>
      <c r="AZ361" s="287" t="str">
        <f t="shared" si="96"/>
        <v/>
      </c>
      <c r="BA361" s="287" t="str">
        <f t="shared" si="88"/>
        <v/>
      </c>
      <c r="BB361" s="287" t="str">
        <f t="shared" si="89"/>
        <v/>
      </c>
      <c r="BC361" s="287" t="str">
        <f t="shared" si="97"/>
        <v/>
      </c>
      <c r="BD361" s="287" t="str">
        <f t="shared" si="90"/>
        <v/>
      </c>
      <c r="BE361" s="287" t="str">
        <f t="shared" si="98"/>
        <v/>
      </c>
      <c r="BF361" s="287" t="str">
        <f t="shared" si="91"/>
        <v/>
      </c>
      <c r="BG361" s="287" t="str">
        <f t="shared" si="92"/>
        <v/>
      </c>
      <c r="BH361" s="293"/>
      <c r="BI361" s="285" t="str">
        <f t="shared" si="93"/>
        <v/>
      </c>
      <c r="BJ361" s="284" t="s">
        <v>291</v>
      </c>
      <c r="BK361" s="292"/>
      <c r="BY361" s="3">
        <v>1</v>
      </c>
    </row>
    <row r="362" spans="10:77" ht="21" customHeight="1">
      <c r="J362" s="910"/>
      <c r="K362" s="55" t="str">
        <f>TRIM(SUBSTITUTE(SUBSTITUTE(K361,"“"," "),"”"," "))</f>
        <v/>
      </c>
      <c r="L362" s="49" t="str" cm="1">
        <f t="array" ref="L362">IF(ROW()=ROW(L355),K358,INDEX(M355:M368,ROW()-ROW(L355)))</f>
        <v/>
      </c>
      <c r="M362" s="89" t="str">
        <f>IF(OR(L362="",K357="",K357&lt;=0,N362=""),"",TRIM(MID(L362,LEN(N362)+1+IF(MID(L362,LEN(N362)+1,1)=" ",1,0),99999)))</f>
        <v/>
      </c>
      <c r="N362" s="49" t="str">
        <f>IF(OR(O362="",O362=0,O362="0"),"",IF(LEN(O362)&lt;=K357,O362,IF(LEN(SUBSTITUTE(P362," ",""))=K357+1,LEFT(O362,K357),LEFT(O362,FIND("§",SUBSTITUTE(P362," ","§",LEN(P362)-LEN(SUBSTITUTE(P362," ",""))))-1))))</f>
        <v/>
      </c>
      <c r="O362" s="49" t="str">
        <f t="shared" si="86"/>
        <v/>
      </c>
      <c r="P362" s="49" t="str">
        <f>IF(OR(O362="",O362=0,O362="0"),"",LEFT(O362,K357+1))</f>
        <v/>
      </c>
      <c r="Q362" s="49"/>
      <c r="R362" s="107"/>
      <c r="S362" s="90" t="str">
        <f>IF(LEN(TRIM(T362))&gt;0,MAX(S46:S361)+1,"")</f>
        <v/>
      </c>
      <c r="T362" s="234"/>
      <c r="U362" s="107"/>
      <c r="V362" s="107"/>
      <c r="X362" s="224"/>
      <c r="Y362" s="281"/>
      <c r="Z362" s="282"/>
      <c r="AA362" s="281"/>
      <c r="AB362" s="280"/>
      <c r="AC362" s="279"/>
      <c r="AD362" s="278"/>
      <c r="AE362" s="277"/>
      <c r="AF362" s="276"/>
      <c r="AG362" s="275"/>
      <c r="AH362" s="274"/>
      <c r="AI362" s="273"/>
      <c r="AJ362" s="272"/>
      <c r="AK362" s="271"/>
      <c r="AL362" s="270"/>
      <c r="AM362" s="269"/>
      <c r="AN362" s="268"/>
      <c r="AO362" s="267"/>
      <c r="AP362" s="266"/>
      <c r="AQ362" s="265"/>
      <c r="AS362" s="2"/>
      <c r="AT362" s="294">
        <v>334</v>
      </c>
      <c r="AU362" s="290"/>
      <c r="AV362" s="289" t="str">
        <f t="shared" si="87"/>
        <v/>
      </c>
      <c r="AW362" s="288" t="str" cm="1">
        <f t="array" ref="AW362">IF(BD362="","",IFERROR(_xlfn.TEXTJOIN(" • ",TRUE,_xlfn.UNIQUE(_xlfn._xlws.FILTER("⚠ "&amp;BK29:BK489,(BI29:BI489&lt;&gt;"")*ISNUMBER(SEARCH(" "&amp;BI29:BI489&amp;" "," "&amp;BD362&amp;" "))))),""))</f>
        <v/>
      </c>
      <c r="AX362" s="287" t="str">
        <f t="shared" si="94"/>
        <v/>
      </c>
      <c r="AY362" s="287" t="str">
        <f t="shared" si="95"/>
        <v/>
      </c>
      <c r="AZ362" s="287" t="str">
        <f t="shared" si="96"/>
        <v/>
      </c>
      <c r="BA362" s="287" t="str">
        <f t="shared" si="88"/>
        <v/>
      </c>
      <c r="BB362" s="287" t="str">
        <f t="shared" si="89"/>
        <v/>
      </c>
      <c r="BC362" s="287" t="str">
        <f t="shared" si="97"/>
        <v/>
      </c>
      <c r="BD362" s="287" t="str">
        <f t="shared" si="90"/>
        <v/>
      </c>
      <c r="BE362" s="287" t="str">
        <f t="shared" si="98"/>
        <v/>
      </c>
      <c r="BF362" s="287" t="str">
        <f t="shared" si="91"/>
        <v/>
      </c>
      <c r="BG362" s="287" t="str">
        <f t="shared" si="92"/>
        <v/>
      </c>
      <c r="BH362" s="293"/>
      <c r="BI362" s="285" t="str">
        <f t="shared" si="93"/>
        <v/>
      </c>
      <c r="BJ362" s="284" t="s">
        <v>291</v>
      </c>
      <c r="BK362" s="292"/>
      <c r="BY362" s="3">
        <v>1</v>
      </c>
    </row>
    <row r="363" spans="10:77" ht="21" customHeight="1">
      <c r="J363" s="910"/>
      <c r="K363" s="55"/>
      <c r="L363" s="49" t="str" cm="1">
        <f t="array" ref="L363">IF(ROW()=ROW(L355),K358,INDEX(M355:M368,ROW()-ROW(L355)))</f>
        <v/>
      </c>
      <c r="M363" s="89" t="str">
        <f>IF(OR(L363="",K357="",K357&lt;=0,N363=""),"",TRIM(MID(L363,LEN(N363)+1+IF(MID(L363,LEN(N363)+1,1)=" ",1,0),99999)))</f>
        <v/>
      </c>
      <c r="N363" s="49" t="str">
        <f>IF(OR(O363="",O363=0,O363="0"),"",IF(LEN(O363)&lt;=K357,O363,IF(LEN(SUBSTITUTE(P363," ",""))=K357+1,LEFT(O363,K357),LEFT(O363,FIND("§",SUBSTITUTE(P363," ","§",LEN(P363)-LEN(SUBSTITUTE(P363," ",""))))-1))))</f>
        <v/>
      </c>
      <c r="O363" s="49" t="str">
        <f t="shared" si="86"/>
        <v/>
      </c>
      <c r="P363" s="49" t="str">
        <f>IF(OR(O363="",O363=0,O363="0"),"",LEFT(O363,K357+1))</f>
        <v/>
      </c>
      <c r="Q363" s="49"/>
      <c r="R363" s="107"/>
      <c r="S363" s="90" t="str">
        <f>IF(LEN(TRIM(T363))&gt;0,MAX(S46:S362)+1,"")</f>
        <v/>
      </c>
      <c r="T363" s="234"/>
      <c r="U363" s="107"/>
      <c r="V363" s="107"/>
      <c r="X363" s="224"/>
      <c r="Y363" s="281"/>
      <c r="Z363" s="282"/>
      <c r="AA363" s="281"/>
      <c r="AB363" s="280"/>
      <c r="AC363" s="279"/>
      <c r="AD363" s="278"/>
      <c r="AE363" s="277"/>
      <c r="AF363" s="276"/>
      <c r="AG363" s="275"/>
      <c r="AH363" s="274"/>
      <c r="AI363" s="273"/>
      <c r="AJ363" s="272"/>
      <c r="AK363" s="271"/>
      <c r="AL363" s="270"/>
      <c r="AM363" s="269"/>
      <c r="AN363" s="268"/>
      <c r="AO363" s="267"/>
      <c r="AP363" s="266"/>
      <c r="AQ363" s="265"/>
      <c r="AS363" s="2"/>
      <c r="AT363" s="294">
        <v>335</v>
      </c>
      <c r="AU363" s="290"/>
      <c r="AV363" s="289" t="str">
        <f t="shared" si="87"/>
        <v/>
      </c>
      <c r="AW363" s="288" t="str" cm="1">
        <f t="array" ref="AW363">IF(BD363="","",IFERROR(_xlfn.TEXTJOIN(" • ",TRUE,_xlfn.UNIQUE(_xlfn._xlws.FILTER("⚠ "&amp;BK29:BK489,(BI29:BI489&lt;&gt;"")*ISNUMBER(SEARCH(" "&amp;BI29:BI489&amp;" "," "&amp;BD363&amp;" "))))),""))</f>
        <v/>
      </c>
      <c r="AX363" s="287" t="str">
        <f t="shared" si="94"/>
        <v/>
      </c>
      <c r="AY363" s="287" t="str">
        <f t="shared" si="95"/>
        <v/>
      </c>
      <c r="AZ363" s="287" t="str">
        <f t="shared" si="96"/>
        <v/>
      </c>
      <c r="BA363" s="287" t="str">
        <f t="shared" si="88"/>
        <v/>
      </c>
      <c r="BB363" s="287" t="str">
        <f t="shared" si="89"/>
        <v/>
      </c>
      <c r="BC363" s="287" t="str">
        <f t="shared" si="97"/>
        <v/>
      </c>
      <c r="BD363" s="287" t="str">
        <f t="shared" si="90"/>
        <v/>
      </c>
      <c r="BE363" s="287" t="str">
        <f t="shared" si="98"/>
        <v/>
      </c>
      <c r="BF363" s="287" t="str">
        <f t="shared" si="91"/>
        <v/>
      </c>
      <c r="BG363" s="287" t="str">
        <f t="shared" si="92"/>
        <v/>
      </c>
      <c r="BH363" s="293"/>
      <c r="BI363" s="285" t="str">
        <f t="shared" si="93"/>
        <v/>
      </c>
      <c r="BJ363" s="284" t="s">
        <v>291</v>
      </c>
      <c r="BK363" s="292"/>
      <c r="BY363" s="3">
        <v>1</v>
      </c>
    </row>
    <row r="364" spans="10:77" ht="21" customHeight="1">
      <c r="J364" s="910"/>
      <c r="K364" s="55"/>
      <c r="L364" s="49" t="str" cm="1">
        <f t="array" ref="L364">IF(ROW()=ROW(L355),K358,INDEX(M355:M368,ROW()-ROW(L355)))</f>
        <v/>
      </c>
      <c r="M364" s="89" t="str">
        <f>IF(OR(L364="",K357="",K357&lt;=0,N364=""),"",TRIM(MID(L364,LEN(N364)+1+IF(MID(L364,LEN(N364)+1,1)=" ",1,0),99999)))</f>
        <v/>
      </c>
      <c r="N364" s="49" t="str">
        <f>IF(OR(O364="",O364=0,O364="0"),"",IF(LEN(O364)&lt;=K357,O364,IF(LEN(SUBSTITUTE(P364," ",""))=K357+1,LEFT(O364,K357),LEFT(O364,FIND("§",SUBSTITUTE(P364," ","§",LEN(P364)-LEN(SUBSTITUTE(P364," ",""))))-1))))</f>
        <v/>
      </c>
      <c r="O364" s="49" t="str">
        <f t="shared" si="86"/>
        <v/>
      </c>
      <c r="P364" s="49" t="str">
        <f>IF(OR(O364="",O364=0,O364="0"),"",LEFT(O364,K357+1))</f>
        <v/>
      </c>
      <c r="Q364" s="49"/>
      <c r="R364" s="107"/>
      <c r="S364" s="90" t="str">
        <f>IF(LEN(TRIM(T364))&gt;0,MAX(S46:S363)+1,"")</f>
        <v/>
      </c>
      <c r="T364" s="234"/>
      <c r="U364" s="107"/>
      <c r="V364" s="107"/>
      <c r="X364" s="224"/>
      <c r="Y364" s="281"/>
      <c r="Z364" s="282"/>
      <c r="AA364" s="281"/>
      <c r="AB364" s="280"/>
      <c r="AC364" s="279"/>
      <c r="AD364" s="278"/>
      <c r="AE364" s="277"/>
      <c r="AF364" s="276"/>
      <c r="AG364" s="275"/>
      <c r="AH364" s="274"/>
      <c r="AI364" s="273"/>
      <c r="AJ364" s="272"/>
      <c r="AK364" s="271"/>
      <c r="AL364" s="270"/>
      <c r="AM364" s="269"/>
      <c r="AN364" s="268"/>
      <c r="AO364" s="267"/>
      <c r="AP364" s="266"/>
      <c r="AQ364" s="265"/>
      <c r="AS364" s="2"/>
      <c r="AT364" s="294">
        <v>336</v>
      </c>
      <c r="AU364" s="290"/>
      <c r="AV364" s="289" t="str">
        <f t="shared" si="87"/>
        <v/>
      </c>
      <c r="AW364" s="288" t="str" cm="1">
        <f t="array" ref="AW364">IF(BD364="","",IFERROR(_xlfn.TEXTJOIN(" • ",TRUE,_xlfn.UNIQUE(_xlfn._xlws.FILTER("⚠ "&amp;BK29:BK489,(BI29:BI489&lt;&gt;"")*ISNUMBER(SEARCH(" "&amp;BI29:BI489&amp;" "," "&amp;BD364&amp;" "))))),""))</f>
        <v/>
      </c>
      <c r="AX364" s="287" t="str">
        <f t="shared" si="94"/>
        <v/>
      </c>
      <c r="AY364" s="287" t="str">
        <f t="shared" si="95"/>
        <v/>
      </c>
      <c r="AZ364" s="287" t="str">
        <f t="shared" si="96"/>
        <v/>
      </c>
      <c r="BA364" s="287" t="str">
        <f t="shared" si="88"/>
        <v/>
      </c>
      <c r="BB364" s="287" t="str">
        <f t="shared" si="89"/>
        <v/>
      </c>
      <c r="BC364" s="287" t="str">
        <f t="shared" si="97"/>
        <v/>
      </c>
      <c r="BD364" s="287" t="str">
        <f t="shared" si="90"/>
        <v/>
      </c>
      <c r="BE364" s="287" t="str">
        <f t="shared" si="98"/>
        <v/>
      </c>
      <c r="BF364" s="287" t="str">
        <f t="shared" si="91"/>
        <v/>
      </c>
      <c r="BG364" s="287" t="str">
        <f t="shared" si="92"/>
        <v/>
      </c>
      <c r="BH364" s="293"/>
      <c r="BI364" s="285" t="str">
        <f t="shared" si="93"/>
        <v/>
      </c>
      <c r="BJ364" s="284" t="s">
        <v>291</v>
      </c>
      <c r="BK364" s="292"/>
      <c r="BY364" s="3">
        <v>1</v>
      </c>
    </row>
    <row r="365" spans="10:77" ht="21" customHeight="1">
      <c r="J365" s="910"/>
      <c r="K365" s="55"/>
      <c r="L365" s="49" t="str" cm="1">
        <f t="array" ref="L365">IF(ROW()=ROW(L355),K358,INDEX(M355:M368,ROW()-ROW(L355)))</f>
        <v/>
      </c>
      <c r="M365" s="89" t="str">
        <f>IF(OR(L365="",K357="",K357&lt;=0,N365=""),"",TRIM(MID(L365,LEN(N365)+1+IF(MID(L365,LEN(N365)+1,1)=" ",1,0),99999)))</f>
        <v/>
      </c>
      <c r="N365" s="49" t="str">
        <f>IF(OR(O365="",O365=0,O365="0"),"",IF(LEN(O365)&lt;=K357,O365,IF(LEN(SUBSTITUTE(P365," ",""))=K357+1,LEFT(O365,K357),LEFT(O365,FIND("§",SUBSTITUTE(P365," ","§",LEN(P365)-LEN(SUBSTITUTE(P365," ",""))))-1))))</f>
        <v/>
      </c>
      <c r="O365" s="49" t="str">
        <f t="shared" si="86"/>
        <v/>
      </c>
      <c r="P365" s="49" t="str">
        <f>IF(OR(O365="",O365=0,O365="0"),"",LEFT(O365,K357+1))</f>
        <v/>
      </c>
      <c r="Q365" s="49"/>
      <c r="R365" s="107"/>
      <c r="S365" s="90" t="str">
        <f>IF(LEN(TRIM(T365))&gt;0,MAX(S46:S364)+1,"")</f>
        <v/>
      </c>
      <c r="T365" s="234"/>
      <c r="U365" s="107"/>
      <c r="V365" s="107"/>
      <c r="X365" s="224"/>
      <c r="Y365" s="281"/>
      <c r="Z365" s="282"/>
      <c r="AA365" s="281"/>
      <c r="AB365" s="280"/>
      <c r="AC365" s="279"/>
      <c r="AD365" s="278"/>
      <c r="AE365" s="277"/>
      <c r="AF365" s="276"/>
      <c r="AG365" s="275"/>
      <c r="AH365" s="274"/>
      <c r="AI365" s="273"/>
      <c r="AJ365" s="272"/>
      <c r="AK365" s="271"/>
      <c r="AL365" s="270"/>
      <c r="AM365" s="269"/>
      <c r="AN365" s="268"/>
      <c r="AO365" s="267"/>
      <c r="AP365" s="266"/>
      <c r="AQ365" s="265"/>
      <c r="AS365" s="2"/>
      <c r="AT365" s="294">
        <v>337</v>
      </c>
      <c r="AU365" s="290"/>
      <c r="AV365" s="289" t="str">
        <f t="shared" si="87"/>
        <v/>
      </c>
      <c r="AW365" s="288" t="str" cm="1">
        <f t="array" ref="AW365">IF(BD365="","",IFERROR(_xlfn.TEXTJOIN(" • ",TRUE,_xlfn.UNIQUE(_xlfn._xlws.FILTER("⚠ "&amp;BK29:BK489,(BI29:BI489&lt;&gt;"")*ISNUMBER(SEARCH(" "&amp;BI29:BI489&amp;" "," "&amp;BD365&amp;" "))))),""))</f>
        <v/>
      </c>
      <c r="AX365" s="287" t="str">
        <f t="shared" si="94"/>
        <v/>
      </c>
      <c r="AY365" s="287" t="str">
        <f t="shared" si="95"/>
        <v/>
      </c>
      <c r="AZ365" s="287" t="str">
        <f t="shared" si="96"/>
        <v/>
      </c>
      <c r="BA365" s="287" t="str">
        <f t="shared" si="88"/>
        <v/>
      </c>
      <c r="BB365" s="287" t="str">
        <f t="shared" si="89"/>
        <v/>
      </c>
      <c r="BC365" s="287" t="str">
        <f t="shared" si="97"/>
        <v/>
      </c>
      <c r="BD365" s="287" t="str">
        <f t="shared" si="90"/>
        <v/>
      </c>
      <c r="BE365" s="287" t="str">
        <f t="shared" si="98"/>
        <v/>
      </c>
      <c r="BF365" s="287" t="str">
        <f t="shared" si="91"/>
        <v/>
      </c>
      <c r="BG365" s="287" t="str">
        <f t="shared" si="92"/>
        <v/>
      </c>
      <c r="BH365" s="293"/>
      <c r="BI365" s="285" t="str">
        <f t="shared" si="93"/>
        <v/>
      </c>
      <c r="BJ365" s="284" t="s">
        <v>291</v>
      </c>
      <c r="BK365" s="292"/>
      <c r="BY365" s="3">
        <v>1</v>
      </c>
    </row>
    <row r="366" spans="10:77" ht="21" customHeight="1">
      <c r="J366" s="910"/>
      <c r="K366" s="55"/>
      <c r="L366" s="49" t="str" cm="1">
        <f t="array" ref="L366">IF(ROW()=ROW(L355),K358,INDEX(M355:M368,ROW()-ROW(L355)))</f>
        <v/>
      </c>
      <c r="M366" s="89" t="str">
        <f>IF(OR(L366="",K357="",K357&lt;=0,N366=""),"",TRIM(MID(L366,LEN(N366)+1+IF(MID(L366,LEN(N366)+1,1)=" ",1,0),99999)))</f>
        <v/>
      </c>
      <c r="N366" s="49" t="str">
        <f>IF(OR(O366="",O366=0,O366="0"),"",IF(LEN(O366)&lt;=K357,O366,IF(LEN(SUBSTITUTE(P366," ",""))=K357+1,LEFT(O366,K357),LEFT(O366,FIND("§",SUBSTITUTE(P366," ","§",LEN(P366)-LEN(SUBSTITUTE(P366," ",""))))-1))))</f>
        <v/>
      </c>
      <c r="O366" s="49" t="str">
        <f t="shared" si="86"/>
        <v/>
      </c>
      <c r="P366" s="49" t="str">
        <f>IF(OR(O366="",O366=0,O366="0"),"",LEFT(O366,K357+1))</f>
        <v/>
      </c>
      <c r="Q366" s="49"/>
      <c r="R366" s="107"/>
      <c r="S366" s="90" t="str">
        <f>IF(LEN(TRIM(T366))&gt;0,MAX(S46:S365)+1,"")</f>
        <v/>
      </c>
      <c r="T366" s="234"/>
      <c r="U366" s="107"/>
      <c r="V366" s="107"/>
      <c r="X366" s="224"/>
      <c r="Y366" s="281"/>
      <c r="Z366" s="282"/>
      <c r="AA366" s="281"/>
      <c r="AB366" s="280"/>
      <c r="AC366" s="279"/>
      <c r="AD366" s="278"/>
      <c r="AE366" s="277"/>
      <c r="AF366" s="276"/>
      <c r="AG366" s="275"/>
      <c r="AH366" s="274"/>
      <c r="AI366" s="273"/>
      <c r="AJ366" s="272"/>
      <c r="AK366" s="271"/>
      <c r="AL366" s="270"/>
      <c r="AM366" s="269"/>
      <c r="AN366" s="268"/>
      <c r="AO366" s="267"/>
      <c r="AP366" s="266"/>
      <c r="AQ366" s="265"/>
      <c r="AS366" s="2"/>
      <c r="AT366" s="294">
        <v>338</v>
      </c>
      <c r="AU366" s="290"/>
      <c r="AV366" s="289" t="str">
        <f t="shared" si="87"/>
        <v/>
      </c>
      <c r="AW366" s="288" t="str" cm="1">
        <f t="array" ref="AW366">IF(BD366="","",IFERROR(_xlfn.TEXTJOIN(" • ",TRUE,_xlfn.UNIQUE(_xlfn._xlws.FILTER("⚠ "&amp;BK29:BK489,(BI29:BI489&lt;&gt;"")*ISNUMBER(SEARCH(" "&amp;BI29:BI489&amp;" "," "&amp;BD366&amp;" "))))),""))</f>
        <v/>
      </c>
      <c r="AX366" s="287" t="str">
        <f t="shared" si="94"/>
        <v/>
      </c>
      <c r="AY366" s="287" t="str">
        <f t="shared" si="95"/>
        <v/>
      </c>
      <c r="AZ366" s="287" t="str">
        <f t="shared" si="96"/>
        <v/>
      </c>
      <c r="BA366" s="287" t="str">
        <f t="shared" si="88"/>
        <v/>
      </c>
      <c r="BB366" s="287" t="str">
        <f t="shared" si="89"/>
        <v/>
      </c>
      <c r="BC366" s="287" t="str">
        <f t="shared" si="97"/>
        <v/>
      </c>
      <c r="BD366" s="287" t="str">
        <f t="shared" si="90"/>
        <v/>
      </c>
      <c r="BE366" s="287" t="str">
        <f t="shared" si="98"/>
        <v/>
      </c>
      <c r="BF366" s="287" t="str">
        <f t="shared" si="91"/>
        <v/>
      </c>
      <c r="BG366" s="287" t="str">
        <f t="shared" si="92"/>
        <v/>
      </c>
      <c r="BH366" s="293"/>
      <c r="BI366" s="285" t="str">
        <f t="shared" si="93"/>
        <v/>
      </c>
      <c r="BJ366" s="284" t="s">
        <v>291</v>
      </c>
      <c r="BK366" s="292"/>
      <c r="BY366" s="3">
        <v>1</v>
      </c>
    </row>
    <row r="367" spans="10:77" ht="21" customHeight="1">
      <c r="J367" s="910"/>
      <c r="K367" s="55"/>
      <c r="L367" s="49" t="str" cm="1">
        <f t="array" ref="L367">IF(ROW()=ROW(L355),K358,INDEX(M355:M368,ROW()-ROW(L355)))</f>
        <v/>
      </c>
      <c r="M367" s="89" t="str">
        <f>IF(OR(L367="",K357="",K357&lt;=0,N367=""),"",TRIM(MID(L367,LEN(N367)+1+IF(MID(L367,LEN(N367)+1,1)=" ",1,0),99999)))</f>
        <v/>
      </c>
      <c r="N367" s="49" t="str">
        <f>IF(OR(O367="",O367=0,O367="0"),"",IF(LEN(O367)&lt;=K357,O367,IF(LEN(SUBSTITUTE(P367," ",""))=K357+1,LEFT(O367,K357),LEFT(O367,FIND("§",SUBSTITUTE(P367," ","§",LEN(P367)-LEN(SUBSTITUTE(P367," ",""))))-1))))</f>
        <v/>
      </c>
      <c r="O367" s="49" t="str">
        <f t="shared" ref="O367:O430" si="99">IF(OR(L367="",L367=0),"",TRIM(SUBSTITUTE(SUBSTITUTE(L367,CHAR(160)," "),CHAR(10)," ")))</f>
        <v/>
      </c>
      <c r="P367" s="49" t="str">
        <f>IF(OR(O367="",O367=0,O367="0"),"",LEFT(O367,K357+1))</f>
        <v/>
      </c>
      <c r="Q367" s="49"/>
      <c r="R367" s="107"/>
      <c r="S367" s="90" t="str">
        <f>IF(LEN(TRIM(T367))&gt;0,MAX(S46:S366)+1,"")</f>
        <v/>
      </c>
      <c r="T367" s="234"/>
      <c r="U367" s="107"/>
      <c r="V367" s="107"/>
      <c r="X367" s="224"/>
      <c r="Y367" s="281"/>
      <c r="Z367" s="282"/>
      <c r="AA367" s="281"/>
      <c r="AB367" s="280"/>
      <c r="AC367" s="279"/>
      <c r="AD367" s="278"/>
      <c r="AE367" s="277"/>
      <c r="AF367" s="276"/>
      <c r="AG367" s="275"/>
      <c r="AH367" s="274"/>
      <c r="AI367" s="273"/>
      <c r="AJ367" s="272"/>
      <c r="AK367" s="271"/>
      <c r="AL367" s="270"/>
      <c r="AM367" s="269"/>
      <c r="AN367" s="268"/>
      <c r="AO367" s="267"/>
      <c r="AP367" s="266"/>
      <c r="AQ367" s="265"/>
      <c r="AS367" s="2"/>
      <c r="AT367" s="294">
        <v>339</v>
      </c>
      <c r="AU367" s="290"/>
      <c r="AV367" s="289" t="str">
        <f t="shared" si="87"/>
        <v/>
      </c>
      <c r="AW367" s="288" t="str" cm="1">
        <f t="array" ref="AW367">IF(BD367="","",IFERROR(_xlfn.TEXTJOIN(" • ",TRUE,_xlfn.UNIQUE(_xlfn._xlws.FILTER("⚠ "&amp;BK29:BK489,(BI29:BI489&lt;&gt;"")*ISNUMBER(SEARCH(" "&amp;BI29:BI489&amp;" "," "&amp;BD367&amp;" "))))),""))</f>
        <v/>
      </c>
      <c r="AX367" s="287" t="str">
        <f t="shared" si="94"/>
        <v/>
      </c>
      <c r="AY367" s="287" t="str">
        <f t="shared" si="95"/>
        <v/>
      </c>
      <c r="AZ367" s="287" t="str">
        <f t="shared" si="96"/>
        <v/>
      </c>
      <c r="BA367" s="287" t="str">
        <f t="shared" si="88"/>
        <v/>
      </c>
      <c r="BB367" s="287" t="str">
        <f t="shared" si="89"/>
        <v/>
      </c>
      <c r="BC367" s="287" t="str">
        <f t="shared" si="97"/>
        <v/>
      </c>
      <c r="BD367" s="287" t="str">
        <f t="shared" si="90"/>
        <v/>
      </c>
      <c r="BE367" s="287" t="str">
        <f t="shared" si="98"/>
        <v/>
      </c>
      <c r="BF367" s="287" t="str">
        <f t="shared" si="91"/>
        <v/>
      </c>
      <c r="BG367" s="287" t="str">
        <f t="shared" si="92"/>
        <v/>
      </c>
      <c r="BH367" s="293"/>
      <c r="BI367" s="285" t="str">
        <f t="shared" si="93"/>
        <v/>
      </c>
      <c r="BJ367" s="284" t="s">
        <v>291</v>
      </c>
      <c r="BK367" s="292"/>
      <c r="BY367" s="3">
        <v>1</v>
      </c>
    </row>
    <row r="368" spans="10:77" ht="21" customHeight="1">
      <c r="J368" s="910"/>
      <c r="K368" s="55"/>
      <c r="L368" s="49" t="str" cm="1">
        <f t="array" ref="L368">IF(ROW()=ROW(L355),K358,INDEX(M355:M368,ROW()-ROW(L355)))</f>
        <v/>
      </c>
      <c r="M368" s="89" t="str">
        <f>IF(OR(L368="",K357="",K357&lt;=0,N368=""),"",TRIM(MID(L368,LEN(N368)+1+IF(MID(L368,LEN(N368)+1,1)=" ",1,0),99999)))</f>
        <v/>
      </c>
      <c r="N368" s="49" t="str">
        <f>IF(OR(O368="",O368=0,O368="0"),"",IF(LEN(O368)&lt;=K357,O368,IF(LEN(SUBSTITUTE(P368," ",""))=K357+1,LEFT(O368,K357),LEFT(O368,FIND("§",SUBSTITUTE(P368," ","§",LEN(P368)-LEN(SUBSTITUTE(P368," ",""))))-1))))</f>
        <v/>
      </c>
      <c r="O368" s="49" t="str">
        <f t="shared" si="99"/>
        <v/>
      </c>
      <c r="P368" s="49" t="str">
        <f>IF(OR(O368="",O368=0,O368="0"),"",LEFT(O368,K357+1))</f>
        <v/>
      </c>
      <c r="Q368" s="49"/>
      <c r="R368" s="107"/>
      <c r="S368" s="90" t="str">
        <f>IF(LEN(TRIM(T368))&gt;0,MAX(S46:S367)+1,"")</f>
        <v/>
      </c>
      <c r="T368" s="234"/>
      <c r="U368" s="107"/>
      <c r="V368" s="107"/>
      <c r="X368" s="224"/>
      <c r="Y368" s="281"/>
      <c r="Z368" s="282"/>
      <c r="AA368" s="281"/>
      <c r="AB368" s="280"/>
      <c r="AC368" s="279"/>
      <c r="AD368" s="278"/>
      <c r="AE368" s="277"/>
      <c r="AF368" s="276"/>
      <c r="AG368" s="275"/>
      <c r="AH368" s="274"/>
      <c r="AI368" s="273"/>
      <c r="AJ368" s="272"/>
      <c r="AK368" s="271"/>
      <c r="AL368" s="270"/>
      <c r="AM368" s="269"/>
      <c r="AN368" s="268"/>
      <c r="AO368" s="267"/>
      <c r="AP368" s="266"/>
      <c r="AQ368" s="265"/>
      <c r="AS368" s="2"/>
      <c r="AT368" s="294">
        <v>340</v>
      </c>
      <c r="AU368" s="290"/>
      <c r="AV368" s="289" t="str">
        <f t="shared" si="87"/>
        <v/>
      </c>
      <c r="AW368" s="288" t="str" cm="1">
        <f t="array" ref="AW368">IF(BD368="","",IFERROR(_xlfn.TEXTJOIN(" • ",TRUE,_xlfn.UNIQUE(_xlfn._xlws.FILTER("⚠ "&amp;BK29:BK489,(BI29:BI489&lt;&gt;"")*ISNUMBER(SEARCH(" "&amp;BI29:BI489&amp;" "," "&amp;BD368&amp;" "))))),""))</f>
        <v/>
      </c>
      <c r="AX368" s="287" t="str">
        <f t="shared" si="94"/>
        <v/>
      </c>
      <c r="AY368" s="287" t="str">
        <f t="shared" si="95"/>
        <v/>
      </c>
      <c r="AZ368" s="287" t="str">
        <f t="shared" si="96"/>
        <v/>
      </c>
      <c r="BA368" s="287" t="str">
        <f t="shared" si="88"/>
        <v/>
      </c>
      <c r="BB368" s="287" t="str">
        <f t="shared" si="89"/>
        <v/>
      </c>
      <c r="BC368" s="287" t="str">
        <f t="shared" si="97"/>
        <v/>
      </c>
      <c r="BD368" s="287" t="str">
        <f t="shared" si="90"/>
        <v/>
      </c>
      <c r="BE368" s="287" t="str">
        <f t="shared" si="98"/>
        <v/>
      </c>
      <c r="BF368" s="287" t="str">
        <f t="shared" si="91"/>
        <v/>
      </c>
      <c r="BG368" s="287" t="str">
        <f t="shared" si="92"/>
        <v/>
      </c>
      <c r="BH368" s="293"/>
      <c r="BI368" s="285" t="str">
        <f t="shared" si="93"/>
        <v/>
      </c>
      <c r="BJ368" s="284" t="s">
        <v>291</v>
      </c>
      <c r="BK368" s="292"/>
      <c r="BY368" s="3">
        <v>1</v>
      </c>
    </row>
    <row r="369" spans="10:77" ht="21" customHeight="1">
      <c r="J369" s="910"/>
      <c r="K369" s="88" t="str">
        <f>IF(TRIM(SUBSTITUTE(R70,CHAR(160),""))="","",R70)</f>
        <v/>
      </c>
      <c r="L369" s="49" t="str" cm="1">
        <f t="array" ref="L369">IF(ROW()=ROW(L369),K372,INDEX(M369:M382,ROW()-ROW(L369)))</f>
        <v/>
      </c>
      <c r="M369" s="89" t="str">
        <f>IF(OR(L369="",K371="",K371&lt;=0,N369=""),"",TRIM(MID(L369,LEN(N369)+1+IF(MID(L369,LEN(N369)+1,1)=" ",1,0),99999)))</f>
        <v/>
      </c>
      <c r="N369" s="49" t="str">
        <f>IF(OR(O369="",O369=0,O369="0"),"",IF(LEN(O369)&lt;=K371,O369,IF(LEN(SUBSTITUTE(P369," ",""))=K371+1,LEFT(O369,K371),LEFT(O369,FIND("§",SUBSTITUTE(P369," ","§",LEN(P369)-LEN(SUBSTITUTE(P369," ",""))))-1))))</f>
        <v/>
      </c>
      <c r="O369" s="49" t="str">
        <f t="shared" si="99"/>
        <v/>
      </c>
      <c r="P369" s="49" t="str">
        <f>IF(OR(O369="",O369=0,O369="0"),"",LEFT(O369,K371+1))</f>
        <v/>
      </c>
      <c r="Q369" s="49"/>
      <c r="R369" s="107"/>
      <c r="S369" s="90" t="str">
        <f>IF(LEN(TRIM(T369))&gt;0,MAX(S46:S368)+1,"")</f>
        <v/>
      </c>
      <c r="T369" s="234"/>
      <c r="U369" s="107"/>
      <c r="V369" s="107"/>
      <c r="X369" s="224"/>
      <c r="Y369" s="281"/>
      <c r="Z369" s="282"/>
      <c r="AA369" s="281"/>
      <c r="AB369" s="280"/>
      <c r="AC369" s="279"/>
      <c r="AD369" s="278"/>
      <c r="AE369" s="277"/>
      <c r="AF369" s="276"/>
      <c r="AG369" s="275"/>
      <c r="AH369" s="274"/>
      <c r="AI369" s="273"/>
      <c r="AJ369" s="272"/>
      <c r="AK369" s="271"/>
      <c r="AL369" s="270"/>
      <c r="AM369" s="269"/>
      <c r="AN369" s="268"/>
      <c r="AO369" s="267"/>
      <c r="AP369" s="266"/>
      <c r="AQ369" s="265"/>
      <c r="AS369" s="2"/>
      <c r="AT369" s="294">
        <v>341</v>
      </c>
      <c r="AU369" s="290"/>
      <c r="AV369" s="289" t="str">
        <f t="shared" si="87"/>
        <v/>
      </c>
      <c r="AW369" s="288" t="str" cm="1">
        <f t="array" ref="AW369">IF(BD369="","",IFERROR(_xlfn.TEXTJOIN(" • ",TRUE,_xlfn.UNIQUE(_xlfn._xlws.FILTER("⚠ "&amp;BK29:BK489,(BI29:BI489&lt;&gt;"")*ISNUMBER(SEARCH(" "&amp;BI29:BI489&amp;" "," "&amp;BD369&amp;" "))))),""))</f>
        <v/>
      </c>
      <c r="AX369" s="287" t="str">
        <f t="shared" si="94"/>
        <v/>
      </c>
      <c r="AY369" s="287" t="str">
        <f t="shared" si="95"/>
        <v/>
      </c>
      <c r="AZ369" s="287" t="str">
        <f t="shared" si="96"/>
        <v/>
      </c>
      <c r="BA369" s="287" t="str">
        <f t="shared" si="88"/>
        <v/>
      </c>
      <c r="BB369" s="287" t="str">
        <f t="shared" si="89"/>
        <v/>
      </c>
      <c r="BC369" s="287" t="str">
        <f t="shared" si="97"/>
        <v/>
      </c>
      <c r="BD369" s="287" t="str">
        <f t="shared" si="90"/>
        <v/>
      </c>
      <c r="BE369" s="287" t="str">
        <f t="shared" si="98"/>
        <v/>
      </c>
      <c r="BF369" s="287" t="str">
        <f t="shared" si="91"/>
        <v/>
      </c>
      <c r="BG369" s="287" t="str">
        <f t="shared" si="92"/>
        <v/>
      </c>
      <c r="BH369" s="293"/>
      <c r="BI369" s="285" t="str">
        <f t="shared" si="93"/>
        <v/>
      </c>
      <c r="BJ369" s="284" t="s">
        <v>291</v>
      </c>
      <c r="BK369" s="292"/>
      <c r="BY369" s="3">
        <v>1</v>
      </c>
    </row>
    <row r="370" spans="10:77" ht="21" customHeight="1">
      <c r="J370" s="910"/>
      <c r="K370" s="55" t="str">
        <f>TRIM(SUBSTITUTE(SUBSTITUTE(SUBSTITUTE(SUBSTITUTE(SUBSTITUTE(SUBSTITUTE(SUBSTITUTE(SUBSTITUTE(SUBSTITUTE(CLEAN(IF(OR(LEFT(K369,1)="-",LEFT(K369,1)="="),MID(K369,2,99999),K369)),"—","-"),"–","-"),CHAR(160)," "),CHAR(9)," "),CHAR(13)," "),CHAR(10)," ")," "," ")," "," ")," "," "))</f>
        <v/>
      </c>
      <c r="L370" s="49" t="str" cm="1">
        <f t="array" ref="L370">IF(ROW()=ROW(L369),K372,INDEX(M369:M382,ROW()-ROW(L369)))</f>
        <v/>
      </c>
      <c r="M370" s="89" t="str">
        <f>IF(OR(L370="",K371="",K371&lt;=0,N370=""),"",TRIM(MID(L370,LEN(N370)+1+IF(MID(L370,LEN(N370)+1,1)=" ",1,0),99999)))</f>
        <v/>
      </c>
      <c r="N370" s="49" t="str">
        <f>IF(OR(O370="",O370=0,O370="0"),"",IF(LEN(O370)&lt;=K371,O370,IF(LEN(SUBSTITUTE(P370," ",""))=K371+1,LEFT(O370,K371),LEFT(O370,FIND("§",SUBSTITUTE(P370," ","§",LEN(P370)-LEN(SUBSTITUTE(P370," ",""))))-1))))</f>
        <v/>
      </c>
      <c r="O370" s="49" t="str">
        <f t="shared" si="99"/>
        <v/>
      </c>
      <c r="P370" s="49" t="str">
        <f>IF(OR(O370="",O370=0,O370="0"),"",LEFT(O370,K371+1))</f>
        <v/>
      </c>
      <c r="Q370" s="49"/>
      <c r="R370" s="107"/>
      <c r="S370" s="90" t="str">
        <f>IF(LEN(TRIM(T370))&gt;0,MAX(S46:S369)+1,"")</f>
        <v/>
      </c>
      <c r="T370" s="234"/>
      <c r="U370" s="107"/>
      <c r="V370" s="107"/>
      <c r="X370" s="224"/>
      <c r="Y370" s="281"/>
      <c r="Z370" s="282"/>
      <c r="AA370" s="281"/>
      <c r="AB370" s="280"/>
      <c r="AC370" s="279"/>
      <c r="AD370" s="278"/>
      <c r="AE370" s="277"/>
      <c r="AF370" s="276"/>
      <c r="AG370" s="275"/>
      <c r="AH370" s="274"/>
      <c r="AI370" s="273"/>
      <c r="AJ370" s="272"/>
      <c r="AK370" s="271"/>
      <c r="AL370" s="270"/>
      <c r="AM370" s="269"/>
      <c r="AN370" s="268"/>
      <c r="AO370" s="267"/>
      <c r="AP370" s="266"/>
      <c r="AQ370" s="265"/>
      <c r="AS370" s="2"/>
      <c r="AT370" s="294">
        <v>342</v>
      </c>
      <c r="AU370" s="290"/>
      <c r="AV370" s="289" t="str">
        <f t="shared" si="87"/>
        <v/>
      </c>
      <c r="AW370" s="288" t="str" cm="1">
        <f t="array" ref="AW370">IF(BD370="","",IFERROR(_xlfn.TEXTJOIN(" • ",TRUE,_xlfn.UNIQUE(_xlfn._xlws.FILTER("⚠ "&amp;BK29:BK489,(BI29:BI489&lt;&gt;"")*ISNUMBER(SEARCH(" "&amp;BI29:BI489&amp;" "," "&amp;BD370&amp;" "))))),""))</f>
        <v/>
      </c>
      <c r="AX370" s="287" t="str">
        <f t="shared" si="94"/>
        <v/>
      </c>
      <c r="AY370" s="287" t="str">
        <f t="shared" si="95"/>
        <v/>
      </c>
      <c r="AZ370" s="287" t="str">
        <f t="shared" si="96"/>
        <v/>
      </c>
      <c r="BA370" s="287" t="str">
        <f t="shared" si="88"/>
        <v/>
      </c>
      <c r="BB370" s="287" t="str">
        <f t="shared" si="89"/>
        <v/>
      </c>
      <c r="BC370" s="287" t="str">
        <f t="shared" si="97"/>
        <v/>
      </c>
      <c r="BD370" s="287" t="str">
        <f t="shared" si="90"/>
        <v/>
      </c>
      <c r="BE370" s="287" t="str">
        <f t="shared" si="98"/>
        <v/>
      </c>
      <c r="BF370" s="287" t="str">
        <f t="shared" si="91"/>
        <v/>
      </c>
      <c r="BG370" s="287" t="str">
        <f t="shared" si="92"/>
        <v/>
      </c>
      <c r="BH370" s="293"/>
      <c r="BI370" s="285" t="str">
        <f t="shared" si="93"/>
        <v/>
      </c>
      <c r="BJ370" s="284" t="s">
        <v>291</v>
      </c>
      <c r="BK370" s="292"/>
      <c r="BY370" s="3">
        <v>1</v>
      </c>
    </row>
    <row r="371" spans="10:77" ht="21" customHeight="1">
      <c r="J371" s="910"/>
      <c r="K371" s="92">
        <f>K44</f>
        <v>120</v>
      </c>
      <c r="L371" s="49" t="str" cm="1">
        <f t="array" ref="L371">IF(ROW()=ROW(L369),K372,INDEX(M369:M382,ROW()-ROW(L369)))</f>
        <v/>
      </c>
      <c r="M371" s="89" t="str">
        <f>IF(OR(L371="",K371="",K371&lt;=0,N371=""),"",TRIM(MID(L371,LEN(N371)+1+IF(MID(L371,LEN(N371)+1,1)=" ",1,0),99999)))</f>
        <v/>
      </c>
      <c r="N371" s="49" t="str">
        <f>IF(OR(O371="",O371=0,O371="0"),"",IF(LEN(O371)&lt;=K371,O371,IF(LEN(SUBSTITUTE(P371," ",""))=K371+1,LEFT(O371,K371),LEFT(O371,FIND("§",SUBSTITUTE(P371," ","§",LEN(P371)-LEN(SUBSTITUTE(P371," ",""))))-1))))</f>
        <v/>
      </c>
      <c r="O371" s="49" t="str">
        <f t="shared" si="99"/>
        <v/>
      </c>
      <c r="P371" s="49" t="str">
        <f>IF(OR(O371="",O371=0,O371="0"),"",LEFT(O371,K371+1))</f>
        <v/>
      </c>
      <c r="Q371" s="49"/>
      <c r="R371" s="107"/>
      <c r="S371" s="90" t="str">
        <f>IF(LEN(TRIM(T371))&gt;0,MAX(S46:S370)+1,"")</f>
        <v/>
      </c>
      <c r="T371" s="234"/>
      <c r="U371" s="107"/>
      <c r="V371" s="107"/>
      <c r="X371" s="224"/>
      <c r="Y371" s="281"/>
      <c r="Z371" s="282"/>
      <c r="AA371" s="281"/>
      <c r="AB371" s="280"/>
      <c r="AC371" s="279"/>
      <c r="AD371" s="278"/>
      <c r="AE371" s="277"/>
      <c r="AF371" s="276"/>
      <c r="AG371" s="275"/>
      <c r="AH371" s="274"/>
      <c r="AI371" s="273"/>
      <c r="AJ371" s="272"/>
      <c r="AK371" s="271"/>
      <c r="AL371" s="270"/>
      <c r="AM371" s="269"/>
      <c r="AN371" s="268"/>
      <c r="AO371" s="267"/>
      <c r="AP371" s="266"/>
      <c r="AQ371" s="265"/>
      <c r="AS371" s="2"/>
      <c r="AT371" s="294">
        <v>343</v>
      </c>
      <c r="AU371" s="290"/>
      <c r="AV371" s="289" t="str">
        <f t="shared" si="87"/>
        <v/>
      </c>
      <c r="AW371" s="288" t="str" cm="1">
        <f t="array" ref="AW371">IF(BD371="","",IFERROR(_xlfn.TEXTJOIN(" • ",TRUE,_xlfn.UNIQUE(_xlfn._xlws.FILTER("⚠ "&amp;BK29:BK489,(BI29:BI489&lt;&gt;"")*ISNUMBER(SEARCH(" "&amp;BI29:BI489&amp;" "," "&amp;BD371&amp;" "))))),""))</f>
        <v/>
      </c>
      <c r="AX371" s="287" t="str">
        <f t="shared" si="94"/>
        <v/>
      </c>
      <c r="AY371" s="287" t="str">
        <f t="shared" si="95"/>
        <v/>
      </c>
      <c r="AZ371" s="287" t="str">
        <f t="shared" si="96"/>
        <v/>
      </c>
      <c r="BA371" s="287" t="str">
        <f t="shared" si="88"/>
        <v/>
      </c>
      <c r="BB371" s="287" t="str">
        <f t="shared" si="89"/>
        <v/>
      </c>
      <c r="BC371" s="287" t="str">
        <f t="shared" si="97"/>
        <v/>
      </c>
      <c r="BD371" s="287" t="str">
        <f t="shared" si="90"/>
        <v/>
      </c>
      <c r="BE371" s="287" t="str">
        <f t="shared" si="98"/>
        <v/>
      </c>
      <c r="BF371" s="287" t="str">
        <f t="shared" si="91"/>
        <v/>
      </c>
      <c r="BG371" s="287" t="str">
        <f t="shared" si="92"/>
        <v/>
      </c>
      <c r="BH371" s="293"/>
      <c r="BI371" s="285" t="str">
        <f t="shared" si="93"/>
        <v/>
      </c>
      <c r="BJ371" s="284" t="s">
        <v>291</v>
      </c>
      <c r="BK371" s="292"/>
      <c r="BY371" s="3">
        <v>1</v>
      </c>
    </row>
    <row r="372" spans="10:77" ht="21" customHeight="1">
      <c r="J372" s="910"/>
      <c r="K372" s="55" t="str">
        <f>IF(UPPER(TRIM(K45))="X",K376,K370)</f>
        <v/>
      </c>
      <c r="L372" s="49" t="str" cm="1">
        <f t="array" ref="L372">IF(ROW()=ROW(L369),K372,INDEX(M369:M382,ROW()-ROW(L369)))</f>
        <v/>
      </c>
      <c r="M372" s="89" t="str">
        <f>IF(OR(L372="",K371="",K371&lt;=0,N372=""),"",TRIM(MID(L372,LEN(N372)+1+IF(MID(L372,LEN(N372)+1,1)=" ",1,0),99999)))</f>
        <v/>
      </c>
      <c r="N372" s="49" t="str">
        <f>IF(OR(O372="",O372=0,O372="0"),"",IF(LEN(O372)&lt;=K371,O372,IF(LEN(SUBSTITUTE(P372," ",""))=K371+1,LEFT(O372,K371),LEFT(O372,FIND("§",SUBSTITUTE(P372," ","§",LEN(P372)-LEN(SUBSTITUTE(P372," ",""))))-1))))</f>
        <v/>
      </c>
      <c r="O372" s="49" t="str">
        <f t="shared" si="99"/>
        <v/>
      </c>
      <c r="P372" s="49" t="str">
        <f>IF(OR(O372="",O372=0,O372="0"),"",LEFT(O372,K371+1))</f>
        <v/>
      </c>
      <c r="Q372" s="49"/>
      <c r="R372" s="107"/>
      <c r="S372" s="90" t="str">
        <f>IF(LEN(TRIM(T372))&gt;0,MAX(S46:S371)+1,"")</f>
        <v/>
      </c>
      <c r="T372" s="234"/>
      <c r="U372" s="107"/>
      <c r="V372" s="107"/>
      <c r="X372" s="224"/>
      <c r="Y372" s="281"/>
      <c r="Z372" s="282"/>
      <c r="AA372" s="281"/>
      <c r="AB372" s="280"/>
      <c r="AC372" s="279"/>
      <c r="AD372" s="278"/>
      <c r="AE372" s="277"/>
      <c r="AF372" s="276"/>
      <c r="AG372" s="275"/>
      <c r="AH372" s="274"/>
      <c r="AI372" s="273"/>
      <c r="AJ372" s="272"/>
      <c r="AK372" s="271"/>
      <c r="AL372" s="270"/>
      <c r="AM372" s="269"/>
      <c r="AN372" s="268"/>
      <c r="AO372" s="267"/>
      <c r="AP372" s="266"/>
      <c r="AQ372" s="265"/>
      <c r="AS372" s="2"/>
      <c r="AT372" s="294">
        <v>344</v>
      </c>
      <c r="AU372" s="290"/>
      <c r="AV372" s="289" t="str">
        <f t="shared" si="87"/>
        <v/>
      </c>
      <c r="AW372" s="288" t="str" cm="1">
        <f t="array" ref="AW372">IF(BD372="","",IFERROR(_xlfn.TEXTJOIN(" • ",TRUE,_xlfn.UNIQUE(_xlfn._xlws.FILTER("⚠ "&amp;BK29:BK489,(BI29:BI489&lt;&gt;"")*ISNUMBER(SEARCH(" "&amp;BI29:BI489&amp;" "," "&amp;BD372&amp;" "))))),""))</f>
        <v/>
      </c>
      <c r="AX372" s="287" t="str">
        <f t="shared" si="94"/>
        <v/>
      </c>
      <c r="AY372" s="287" t="str">
        <f t="shared" si="95"/>
        <v/>
      </c>
      <c r="AZ372" s="287" t="str">
        <f t="shared" si="96"/>
        <v/>
      </c>
      <c r="BA372" s="287" t="str">
        <f t="shared" si="88"/>
        <v/>
      </c>
      <c r="BB372" s="287" t="str">
        <f t="shared" si="89"/>
        <v/>
      </c>
      <c r="BC372" s="287" t="str">
        <f t="shared" si="97"/>
        <v/>
      </c>
      <c r="BD372" s="287" t="str">
        <f t="shared" si="90"/>
        <v/>
      </c>
      <c r="BE372" s="287" t="str">
        <f t="shared" si="98"/>
        <v/>
      </c>
      <c r="BF372" s="287" t="str">
        <f t="shared" si="91"/>
        <v/>
      </c>
      <c r="BG372" s="287" t="str">
        <f t="shared" si="92"/>
        <v/>
      </c>
      <c r="BH372" s="293"/>
      <c r="BI372" s="285" t="str">
        <f t="shared" si="93"/>
        <v/>
      </c>
      <c r="BJ372" s="284" t="s">
        <v>291</v>
      </c>
      <c r="BK372" s="292"/>
      <c r="BY372" s="3">
        <v>1</v>
      </c>
    </row>
    <row r="373" spans="10:77" ht="21" customHeight="1">
      <c r="J373" s="910"/>
      <c r="K373" s="94" t="str">
        <f>TRIM(SUBSTITUTE(SUBSTITUTE(SUBSTITUTE(SUBSTITUTE(SUBSTITUTE(SUBSTITUTE(SUBSTITUTE(SUBSTITUTE(SUBSTITUTE(SUBSTITUTE(K370,","," "),";"," "),":"," "),"!"," "),"?"," "),"…"," "),"»"," "),"«"," "),"/"," "),"."," "))</f>
        <v/>
      </c>
      <c r="L373" s="49" t="str" cm="1">
        <f t="array" ref="L373">IF(ROW()=ROW(L369),K372,INDEX(M369:M382,ROW()-ROW(L369)))</f>
        <v/>
      </c>
      <c r="M373" s="89" t="str">
        <f>IF(OR(L373="",K371="",K371&lt;=0,N373=""),"",TRIM(MID(L373,LEN(N373)+1+IF(MID(L373,LEN(N373)+1,1)=" ",1,0),99999)))</f>
        <v/>
      </c>
      <c r="N373" s="49" t="str">
        <f>IF(OR(O373="",O373=0,O373="0"),"",IF(LEN(O373)&lt;=K371,O373,IF(LEN(SUBSTITUTE(P373," ",""))=K371+1,LEFT(O373,K371),LEFT(O373,FIND("§",SUBSTITUTE(P373," ","§",LEN(P373)-LEN(SUBSTITUTE(P373," ",""))))-1))))</f>
        <v/>
      </c>
      <c r="O373" s="49" t="str">
        <f t="shared" si="99"/>
        <v/>
      </c>
      <c r="P373" s="49" t="str">
        <f>IF(OR(O373="",O373=0,O373="0"),"",LEFT(O373,K371+1))</f>
        <v/>
      </c>
      <c r="Q373" s="49"/>
      <c r="R373" s="107"/>
      <c r="S373" s="90" t="str">
        <f>IF(LEN(TRIM(T373))&gt;0,MAX(S46:S372)+1,"")</f>
        <v/>
      </c>
      <c r="T373" s="234"/>
      <c r="U373" s="107"/>
      <c r="V373" s="107"/>
      <c r="X373" s="224"/>
      <c r="Y373" s="281"/>
      <c r="Z373" s="282"/>
      <c r="AA373" s="281"/>
      <c r="AB373" s="280"/>
      <c r="AC373" s="279"/>
      <c r="AD373" s="278"/>
      <c r="AE373" s="277"/>
      <c r="AF373" s="276"/>
      <c r="AG373" s="275"/>
      <c r="AH373" s="274"/>
      <c r="AI373" s="273"/>
      <c r="AJ373" s="272"/>
      <c r="AK373" s="271"/>
      <c r="AL373" s="270"/>
      <c r="AM373" s="269"/>
      <c r="AN373" s="268"/>
      <c r="AO373" s="267"/>
      <c r="AP373" s="266"/>
      <c r="AQ373" s="265"/>
      <c r="AS373" s="2"/>
      <c r="AT373" s="294">
        <v>345</v>
      </c>
      <c r="AU373" s="290"/>
      <c r="AV373" s="289" t="str">
        <f t="shared" si="87"/>
        <v/>
      </c>
      <c r="AW373" s="288" t="str" cm="1">
        <f t="array" ref="AW373">IF(BD373="","",IFERROR(_xlfn.TEXTJOIN(" • ",TRUE,_xlfn.UNIQUE(_xlfn._xlws.FILTER("⚠ "&amp;BK29:BK489,(BI29:BI489&lt;&gt;"")*ISNUMBER(SEARCH(" "&amp;BI29:BI489&amp;" "," "&amp;BD373&amp;" "))))),""))</f>
        <v/>
      </c>
      <c r="AX373" s="287" t="str">
        <f t="shared" si="94"/>
        <v/>
      </c>
      <c r="AY373" s="287" t="str">
        <f t="shared" si="95"/>
        <v/>
      </c>
      <c r="AZ373" s="287" t="str">
        <f t="shared" si="96"/>
        <v/>
      </c>
      <c r="BA373" s="287" t="str">
        <f t="shared" si="88"/>
        <v/>
      </c>
      <c r="BB373" s="287" t="str">
        <f t="shared" si="89"/>
        <v/>
      </c>
      <c r="BC373" s="287" t="str">
        <f t="shared" si="97"/>
        <v/>
      </c>
      <c r="BD373" s="287" t="str">
        <f t="shared" si="90"/>
        <v/>
      </c>
      <c r="BE373" s="287" t="str">
        <f t="shared" si="98"/>
        <v/>
      </c>
      <c r="BF373" s="287" t="str">
        <f t="shared" si="91"/>
        <v/>
      </c>
      <c r="BG373" s="287" t="str">
        <f t="shared" si="92"/>
        <v/>
      </c>
      <c r="BH373" s="293"/>
      <c r="BI373" s="285" t="str">
        <f t="shared" si="93"/>
        <v/>
      </c>
      <c r="BJ373" s="284" t="s">
        <v>291</v>
      </c>
      <c r="BK373" s="292"/>
      <c r="BY373" s="3">
        <v>1</v>
      </c>
    </row>
    <row r="374" spans="10:77" ht="21" customHeight="1">
      <c r="J374" s="910"/>
      <c r="K374" s="49" t="str">
        <f>TRIM(SUBSTITUTE(SUBSTITUTE(SUBSTITUTE(SUBSTITUTE(SUBSTITUTE(SUBSTITUTE(SUBSTITUTE(SUBSTITUTE(K373,"("," "),")"," "),CHAR(34)," "),"-"," "),"_"," "),"&lt;"," "),"&gt;"," "),"="," "))</f>
        <v/>
      </c>
      <c r="L374" s="49" t="str" cm="1">
        <f t="array" ref="L374">IF(ROW()=ROW(L369),K372,INDEX(M369:M382,ROW()-ROW(L369)))</f>
        <v/>
      </c>
      <c r="M374" s="89" t="str">
        <f>IF(OR(L374="",K371="",K371&lt;=0,N374=""),"",TRIM(MID(L374,LEN(N374)+1+IF(MID(L374,LEN(N374)+1,1)=" ",1,0),99999)))</f>
        <v/>
      </c>
      <c r="N374" s="49" t="str">
        <f>IF(OR(O374="",O374=0,O374="0"),"",IF(LEN(O374)&lt;=K371,O374,IF(LEN(SUBSTITUTE(P374," ",""))=K371+1,LEFT(O374,K371),LEFT(O374,FIND("§",SUBSTITUTE(P374," ","§",LEN(P374)-LEN(SUBSTITUTE(P374," ",""))))-1))))</f>
        <v/>
      </c>
      <c r="O374" s="49" t="str">
        <f t="shared" si="99"/>
        <v/>
      </c>
      <c r="P374" s="49" t="str">
        <f>IF(OR(O374="",O374=0,O374="0"),"",LEFT(O374,K371+1))</f>
        <v/>
      </c>
      <c r="Q374" s="49"/>
      <c r="R374" s="107"/>
      <c r="S374" s="90" t="str">
        <f>IF(LEN(TRIM(T374))&gt;0,MAX(S46:S373)+1,"")</f>
        <v/>
      </c>
      <c r="T374" s="234"/>
      <c r="U374" s="107"/>
      <c r="V374" s="107"/>
      <c r="X374" s="224"/>
      <c r="Y374" s="281"/>
      <c r="Z374" s="282"/>
      <c r="AA374" s="281"/>
      <c r="AB374" s="280"/>
      <c r="AC374" s="279"/>
      <c r="AD374" s="278"/>
      <c r="AE374" s="277"/>
      <c r="AF374" s="276"/>
      <c r="AG374" s="275"/>
      <c r="AH374" s="274"/>
      <c r="AI374" s="273"/>
      <c r="AJ374" s="272"/>
      <c r="AK374" s="271"/>
      <c r="AL374" s="270"/>
      <c r="AM374" s="269"/>
      <c r="AN374" s="268"/>
      <c r="AO374" s="267"/>
      <c r="AP374" s="266"/>
      <c r="AQ374" s="265"/>
      <c r="AS374" s="2"/>
      <c r="AT374" s="294">
        <v>346</v>
      </c>
      <c r="AU374" s="290"/>
      <c r="AV374" s="289" t="str">
        <f t="shared" si="87"/>
        <v/>
      </c>
      <c r="AW374" s="288" t="str" cm="1">
        <f t="array" ref="AW374">IF(BD374="","",IFERROR(_xlfn.TEXTJOIN(" • ",TRUE,_xlfn.UNIQUE(_xlfn._xlws.FILTER("⚠ "&amp;BK29:BK489,(BI29:BI489&lt;&gt;"")*ISNUMBER(SEARCH(" "&amp;BI29:BI489&amp;" "," "&amp;BD374&amp;" "))))),""))</f>
        <v/>
      </c>
      <c r="AX374" s="287" t="str">
        <f t="shared" si="94"/>
        <v/>
      </c>
      <c r="AY374" s="287" t="str">
        <f t="shared" si="95"/>
        <v/>
      </c>
      <c r="AZ374" s="287" t="str">
        <f t="shared" si="96"/>
        <v/>
      </c>
      <c r="BA374" s="287" t="str">
        <f t="shared" si="88"/>
        <v/>
      </c>
      <c r="BB374" s="287" t="str">
        <f t="shared" si="89"/>
        <v/>
      </c>
      <c r="BC374" s="287" t="str">
        <f t="shared" si="97"/>
        <v/>
      </c>
      <c r="BD374" s="287" t="str">
        <f t="shared" si="90"/>
        <v/>
      </c>
      <c r="BE374" s="287" t="str">
        <f t="shared" si="98"/>
        <v/>
      </c>
      <c r="BF374" s="287" t="str">
        <f t="shared" si="91"/>
        <v/>
      </c>
      <c r="BG374" s="287" t="str">
        <f t="shared" si="92"/>
        <v/>
      </c>
      <c r="BH374" s="293"/>
      <c r="BI374" s="285" t="str">
        <f t="shared" si="93"/>
        <v/>
      </c>
      <c r="BJ374" s="284" t="s">
        <v>291</v>
      </c>
      <c r="BK374" s="292"/>
      <c r="BY374" s="3">
        <v>1</v>
      </c>
    </row>
    <row r="375" spans="10:77" ht="21" customHeight="1">
      <c r="J375" s="910"/>
      <c r="K375" s="55" t="str">
        <f>TRIM(SUBSTITUTE(SUBSTITUTE(SUBSTITUTE(SUBSTITUTE(K374,"►"," "),"▼"," "),"▲"," "),"◄"," "))</f>
        <v/>
      </c>
      <c r="L375" s="49" t="str" cm="1">
        <f t="array" ref="L375">IF(ROW()=ROW(L369),K372,INDEX(M369:M382,ROW()-ROW(L369)))</f>
        <v/>
      </c>
      <c r="M375" s="89" t="str">
        <f>IF(OR(L375="",K371="",K371&lt;=0,N375=""),"",TRIM(MID(L375,LEN(N375)+1+IF(MID(L375,LEN(N375)+1,1)=" ",1,0),99999)))</f>
        <v/>
      </c>
      <c r="N375" s="49" t="str">
        <f>IF(OR(O375="",O375=0,O375="0"),"",IF(LEN(O375)&lt;=K371,O375,IF(LEN(SUBSTITUTE(P375," ",""))=K371+1,LEFT(O375,K371),LEFT(O375,FIND("§",SUBSTITUTE(P375," ","§",LEN(P375)-LEN(SUBSTITUTE(P375," ",""))))-1))))</f>
        <v/>
      </c>
      <c r="O375" s="49" t="str">
        <f t="shared" si="99"/>
        <v/>
      </c>
      <c r="P375" s="49" t="str">
        <f>IF(OR(O375="",O375=0,O375="0"),"",LEFT(O375,K371+1))</f>
        <v/>
      </c>
      <c r="Q375" s="49"/>
      <c r="R375" s="107"/>
      <c r="S375" s="90" t="str">
        <f>IF(LEN(TRIM(T375))&gt;0,MAX(S46:S374)+1,"")</f>
        <v/>
      </c>
      <c r="T375" s="234"/>
      <c r="U375" s="107"/>
      <c r="V375" s="107"/>
      <c r="X375" s="224"/>
      <c r="Y375" s="281"/>
      <c r="Z375" s="282"/>
      <c r="AA375" s="281"/>
      <c r="AB375" s="280"/>
      <c r="AC375" s="279"/>
      <c r="AD375" s="278"/>
      <c r="AE375" s="277"/>
      <c r="AF375" s="276"/>
      <c r="AG375" s="275"/>
      <c r="AH375" s="274"/>
      <c r="AI375" s="273"/>
      <c r="AJ375" s="272"/>
      <c r="AK375" s="271"/>
      <c r="AL375" s="270"/>
      <c r="AM375" s="269"/>
      <c r="AN375" s="268"/>
      <c r="AO375" s="267"/>
      <c r="AP375" s="266"/>
      <c r="AQ375" s="265"/>
      <c r="AS375" s="2"/>
      <c r="AT375" s="294">
        <v>347</v>
      </c>
      <c r="AU375" s="290"/>
      <c r="AV375" s="289" t="str">
        <f t="shared" si="87"/>
        <v/>
      </c>
      <c r="AW375" s="288" t="str" cm="1">
        <f t="array" ref="AW375">IF(BD375="","",IFERROR(_xlfn.TEXTJOIN(" • ",TRUE,_xlfn.UNIQUE(_xlfn._xlws.FILTER("⚠ "&amp;BK29:BK489,(BI29:BI489&lt;&gt;"")*ISNUMBER(SEARCH(" "&amp;BI29:BI489&amp;" "," "&amp;BD375&amp;" "))))),""))</f>
        <v/>
      </c>
      <c r="AX375" s="287" t="str">
        <f t="shared" si="94"/>
        <v/>
      </c>
      <c r="AY375" s="287" t="str">
        <f t="shared" si="95"/>
        <v/>
      </c>
      <c r="AZ375" s="287" t="str">
        <f t="shared" si="96"/>
        <v/>
      </c>
      <c r="BA375" s="287" t="str">
        <f t="shared" si="88"/>
        <v/>
      </c>
      <c r="BB375" s="287" t="str">
        <f t="shared" si="89"/>
        <v/>
      </c>
      <c r="BC375" s="287" t="str">
        <f t="shared" si="97"/>
        <v/>
      </c>
      <c r="BD375" s="287" t="str">
        <f t="shared" si="90"/>
        <v/>
      </c>
      <c r="BE375" s="287" t="str">
        <f t="shared" si="98"/>
        <v/>
      </c>
      <c r="BF375" s="287" t="str">
        <f t="shared" si="91"/>
        <v/>
      </c>
      <c r="BG375" s="287" t="str">
        <f t="shared" si="92"/>
        <v/>
      </c>
      <c r="BH375" s="293"/>
      <c r="BI375" s="285" t="str">
        <f t="shared" si="93"/>
        <v/>
      </c>
      <c r="BJ375" s="284" t="s">
        <v>291</v>
      </c>
      <c r="BK375" s="292"/>
      <c r="BY375" s="3">
        <v>1</v>
      </c>
    </row>
    <row r="376" spans="10:77" ht="21" customHeight="1">
      <c r="J376" s="910"/>
      <c r="K376" s="55" t="str">
        <f>TRIM(SUBSTITUTE(SUBSTITUTE(K375,"“"," "),"”"," "))</f>
        <v/>
      </c>
      <c r="L376" s="49" t="str" cm="1">
        <f t="array" ref="L376">IF(ROW()=ROW(L369),K372,INDEX(M369:M382,ROW()-ROW(L369)))</f>
        <v/>
      </c>
      <c r="M376" s="89" t="str">
        <f>IF(OR(L376="",K371="",K371&lt;=0,N376=""),"",TRIM(MID(L376,LEN(N376)+1+IF(MID(L376,LEN(N376)+1,1)=" ",1,0),99999)))</f>
        <v/>
      </c>
      <c r="N376" s="49" t="str">
        <f>IF(OR(O376="",O376=0,O376="0"),"",IF(LEN(O376)&lt;=K371,O376,IF(LEN(SUBSTITUTE(P376," ",""))=K371+1,LEFT(O376,K371),LEFT(O376,FIND("§",SUBSTITUTE(P376," ","§",LEN(P376)-LEN(SUBSTITUTE(P376," ",""))))-1))))</f>
        <v/>
      </c>
      <c r="O376" s="49" t="str">
        <f t="shared" si="99"/>
        <v/>
      </c>
      <c r="P376" s="49" t="str">
        <f>IF(OR(O376="",O376=0,O376="0"),"",LEFT(O376,K371+1))</f>
        <v/>
      </c>
      <c r="Q376" s="49"/>
      <c r="R376" s="107"/>
      <c r="S376" s="90" t="str">
        <f>IF(LEN(TRIM(T376))&gt;0,MAX(S46:S375)+1,"")</f>
        <v/>
      </c>
      <c r="T376" s="234"/>
      <c r="U376" s="107"/>
      <c r="V376" s="107"/>
      <c r="X376" s="224"/>
      <c r="Y376" s="281"/>
      <c r="Z376" s="282"/>
      <c r="AA376" s="281"/>
      <c r="AB376" s="280"/>
      <c r="AC376" s="279"/>
      <c r="AD376" s="278"/>
      <c r="AE376" s="277"/>
      <c r="AF376" s="276"/>
      <c r="AG376" s="275"/>
      <c r="AH376" s="274"/>
      <c r="AI376" s="273"/>
      <c r="AJ376" s="272"/>
      <c r="AK376" s="271"/>
      <c r="AL376" s="270"/>
      <c r="AM376" s="269"/>
      <c r="AN376" s="268"/>
      <c r="AO376" s="267"/>
      <c r="AP376" s="266"/>
      <c r="AQ376" s="265"/>
      <c r="AS376" s="2"/>
      <c r="AT376" s="294">
        <v>348</v>
      </c>
      <c r="AU376" s="290"/>
      <c r="AV376" s="289" t="str">
        <f t="shared" si="87"/>
        <v/>
      </c>
      <c r="AW376" s="288" t="str" cm="1">
        <f t="array" ref="AW376">IF(BD376="","",IFERROR(_xlfn.TEXTJOIN(" • ",TRUE,_xlfn.UNIQUE(_xlfn._xlws.FILTER("⚠ "&amp;BK29:BK489,(BI29:BI489&lt;&gt;"")*ISNUMBER(SEARCH(" "&amp;BI29:BI489&amp;" "," "&amp;BD376&amp;" "))))),""))</f>
        <v/>
      </c>
      <c r="AX376" s="287" t="str">
        <f t="shared" si="94"/>
        <v/>
      </c>
      <c r="AY376" s="287" t="str">
        <f t="shared" si="95"/>
        <v/>
      </c>
      <c r="AZ376" s="287" t="str">
        <f t="shared" si="96"/>
        <v/>
      </c>
      <c r="BA376" s="287" t="str">
        <f t="shared" si="88"/>
        <v/>
      </c>
      <c r="BB376" s="287" t="str">
        <f t="shared" si="89"/>
        <v/>
      </c>
      <c r="BC376" s="287" t="str">
        <f t="shared" si="97"/>
        <v/>
      </c>
      <c r="BD376" s="287" t="str">
        <f t="shared" si="90"/>
        <v/>
      </c>
      <c r="BE376" s="287" t="str">
        <f t="shared" si="98"/>
        <v/>
      </c>
      <c r="BF376" s="287" t="str">
        <f t="shared" si="91"/>
        <v/>
      </c>
      <c r="BG376" s="287" t="str">
        <f t="shared" si="92"/>
        <v/>
      </c>
      <c r="BH376" s="293"/>
      <c r="BI376" s="285" t="str">
        <f t="shared" si="93"/>
        <v/>
      </c>
      <c r="BJ376" s="284" t="s">
        <v>291</v>
      </c>
      <c r="BK376" s="292"/>
      <c r="BY376" s="3">
        <v>1</v>
      </c>
    </row>
    <row r="377" spans="10:77" ht="21" customHeight="1">
      <c r="J377" s="910"/>
      <c r="K377" s="55"/>
      <c r="L377" s="49" t="str" cm="1">
        <f t="array" ref="L377">IF(ROW()=ROW(L369),K372,INDEX(M369:M382,ROW()-ROW(L369)))</f>
        <v/>
      </c>
      <c r="M377" s="89" t="str">
        <f>IF(OR(L377="",K371="",K371&lt;=0,N377=""),"",TRIM(MID(L377,LEN(N377)+1+IF(MID(L377,LEN(N377)+1,1)=" ",1,0),99999)))</f>
        <v/>
      </c>
      <c r="N377" s="49" t="str">
        <f>IF(OR(O377="",O377=0,O377="0"),"",IF(LEN(O377)&lt;=K371,O377,IF(LEN(SUBSTITUTE(P377," ",""))=K371+1,LEFT(O377,K371),LEFT(O377,FIND("§",SUBSTITUTE(P377," ","§",LEN(P377)-LEN(SUBSTITUTE(P377," ",""))))-1))))</f>
        <v/>
      </c>
      <c r="O377" s="49" t="str">
        <f t="shared" si="99"/>
        <v/>
      </c>
      <c r="P377" s="49" t="str">
        <f>IF(OR(O377="",O377=0,O377="0"),"",LEFT(O377,K371+1))</f>
        <v/>
      </c>
      <c r="Q377" s="49"/>
      <c r="R377" s="107"/>
      <c r="S377" s="90" t="str">
        <f>IF(LEN(TRIM(T377))&gt;0,MAX(S46:S376)+1,"")</f>
        <v/>
      </c>
      <c r="T377" s="234"/>
      <c r="U377" s="107"/>
      <c r="V377" s="107"/>
      <c r="X377" s="224"/>
      <c r="Y377" s="281"/>
      <c r="Z377" s="282"/>
      <c r="AA377" s="281"/>
      <c r="AB377" s="280"/>
      <c r="AC377" s="279"/>
      <c r="AD377" s="278"/>
      <c r="AE377" s="277"/>
      <c r="AF377" s="276"/>
      <c r="AG377" s="275"/>
      <c r="AH377" s="274"/>
      <c r="AI377" s="273"/>
      <c r="AJ377" s="272"/>
      <c r="AK377" s="271"/>
      <c r="AL377" s="270"/>
      <c r="AM377" s="269"/>
      <c r="AN377" s="268"/>
      <c r="AO377" s="267"/>
      <c r="AP377" s="266"/>
      <c r="AQ377" s="265"/>
      <c r="AS377" s="2"/>
      <c r="AT377" s="294">
        <v>349</v>
      </c>
      <c r="AU377" s="290"/>
      <c r="AV377" s="289" t="str">
        <f t="shared" si="87"/>
        <v/>
      </c>
      <c r="AW377" s="288" t="str" cm="1">
        <f t="array" ref="AW377">IF(BD377="","",IFERROR(_xlfn.TEXTJOIN(" • ",TRUE,_xlfn.UNIQUE(_xlfn._xlws.FILTER("⚠ "&amp;BK29:BK489,(BI29:BI489&lt;&gt;"")*ISNUMBER(SEARCH(" "&amp;BI29:BI489&amp;" "," "&amp;BD377&amp;" "))))),""))</f>
        <v/>
      </c>
      <c r="AX377" s="287" t="str">
        <f t="shared" si="94"/>
        <v/>
      </c>
      <c r="AY377" s="287" t="str">
        <f t="shared" si="95"/>
        <v/>
      </c>
      <c r="AZ377" s="287" t="str">
        <f t="shared" si="96"/>
        <v/>
      </c>
      <c r="BA377" s="287" t="str">
        <f t="shared" si="88"/>
        <v/>
      </c>
      <c r="BB377" s="287" t="str">
        <f t="shared" si="89"/>
        <v/>
      </c>
      <c r="BC377" s="287" t="str">
        <f t="shared" si="97"/>
        <v/>
      </c>
      <c r="BD377" s="287" t="str">
        <f t="shared" si="90"/>
        <v/>
      </c>
      <c r="BE377" s="287" t="str">
        <f t="shared" si="98"/>
        <v/>
      </c>
      <c r="BF377" s="287" t="str">
        <f t="shared" si="91"/>
        <v/>
      </c>
      <c r="BG377" s="287" t="str">
        <f t="shared" si="92"/>
        <v/>
      </c>
      <c r="BH377" s="293"/>
      <c r="BI377" s="285" t="str">
        <f t="shared" si="93"/>
        <v/>
      </c>
      <c r="BJ377" s="284" t="s">
        <v>291</v>
      </c>
      <c r="BK377" s="292"/>
      <c r="BY377" s="3">
        <v>1</v>
      </c>
    </row>
    <row r="378" spans="10:77" ht="21" customHeight="1">
      <c r="J378" s="910"/>
      <c r="K378" s="55"/>
      <c r="L378" s="49" t="str" cm="1">
        <f t="array" ref="L378">IF(ROW()=ROW(L369),K372,INDEX(M369:M382,ROW()-ROW(L369)))</f>
        <v/>
      </c>
      <c r="M378" s="89" t="str">
        <f>IF(OR(L378="",K371="",K371&lt;=0,N378=""),"",TRIM(MID(L378,LEN(N378)+1+IF(MID(L378,LEN(N378)+1,1)=" ",1,0),99999)))</f>
        <v/>
      </c>
      <c r="N378" s="49" t="str">
        <f>IF(OR(O378="",O378=0,O378="0"),"",IF(LEN(O378)&lt;=K371,O378,IF(LEN(SUBSTITUTE(P378," ",""))=K371+1,LEFT(O378,K371),LEFT(O378,FIND("§",SUBSTITUTE(P378," ","§",LEN(P378)-LEN(SUBSTITUTE(P378," ",""))))-1))))</f>
        <v/>
      </c>
      <c r="O378" s="49" t="str">
        <f t="shared" si="99"/>
        <v/>
      </c>
      <c r="P378" s="49" t="str">
        <f>IF(OR(O378="",O378=0,O378="0"),"",LEFT(O378,K371+1))</f>
        <v/>
      </c>
      <c r="Q378" s="49"/>
      <c r="R378" s="107"/>
      <c r="S378" s="90" t="str">
        <f>IF(LEN(TRIM(T378))&gt;0,MAX(S46:S377)+1,"")</f>
        <v/>
      </c>
      <c r="T378" s="234"/>
      <c r="U378" s="107"/>
      <c r="V378" s="107"/>
      <c r="X378" s="224"/>
      <c r="Y378" s="281"/>
      <c r="Z378" s="282"/>
      <c r="AA378" s="281"/>
      <c r="AB378" s="280"/>
      <c r="AC378" s="279"/>
      <c r="AD378" s="278"/>
      <c r="AE378" s="277"/>
      <c r="AF378" s="276"/>
      <c r="AG378" s="275"/>
      <c r="AH378" s="274"/>
      <c r="AI378" s="273"/>
      <c r="AJ378" s="272"/>
      <c r="AK378" s="271"/>
      <c r="AL378" s="270"/>
      <c r="AM378" s="269"/>
      <c r="AN378" s="268"/>
      <c r="AO378" s="267"/>
      <c r="AP378" s="266"/>
      <c r="AQ378" s="265"/>
      <c r="AS378" s="2"/>
      <c r="AT378" s="294">
        <v>350</v>
      </c>
      <c r="AU378" s="290"/>
      <c r="AV378" s="289" t="str">
        <f t="shared" si="87"/>
        <v/>
      </c>
      <c r="AW378" s="288" t="str" cm="1">
        <f t="array" ref="AW378">IF(BD378="","",IFERROR(_xlfn.TEXTJOIN(" • ",TRUE,_xlfn.UNIQUE(_xlfn._xlws.FILTER("⚠ "&amp;BK29:BK489,(BI29:BI489&lt;&gt;"")*ISNUMBER(SEARCH(" "&amp;BI29:BI489&amp;" "," "&amp;BD378&amp;" "))))),""))</f>
        <v/>
      </c>
      <c r="AX378" s="287" t="str">
        <f t="shared" si="94"/>
        <v/>
      </c>
      <c r="AY378" s="287" t="str">
        <f t="shared" si="95"/>
        <v/>
      </c>
      <c r="AZ378" s="287" t="str">
        <f t="shared" si="96"/>
        <v/>
      </c>
      <c r="BA378" s="287" t="str">
        <f t="shared" si="88"/>
        <v/>
      </c>
      <c r="BB378" s="287" t="str">
        <f t="shared" si="89"/>
        <v/>
      </c>
      <c r="BC378" s="287" t="str">
        <f t="shared" si="97"/>
        <v/>
      </c>
      <c r="BD378" s="287" t="str">
        <f t="shared" si="90"/>
        <v/>
      </c>
      <c r="BE378" s="287" t="str">
        <f t="shared" si="98"/>
        <v/>
      </c>
      <c r="BF378" s="287" t="str">
        <f t="shared" si="91"/>
        <v/>
      </c>
      <c r="BG378" s="287" t="str">
        <f t="shared" si="92"/>
        <v/>
      </c>
      <c r="BH378" s="293"/>
      <c r="BI378" s="285" t="str">
        <f t="shared" si="93"/>
        <v/>
      </c>
      <c r="BJ378" s="284" t="s">
        <v>291</v>
      </c>
      <c r="BK378" s="292"/>
      <c r="BY378" s="3">
        <v>1</v>
      </c>
    </row>
    <row r="379" spans="10:77" ht="21" customHeight="1">
      <c r="J379" s="910"/>
      <c r="K379" s="55"/>
      <c r="L379" s="49" t="str" cm="1">
        <f t="array" ref="L379">IF(ROW()=ROW(L369),K372,INDEX(M369:M382,ROW()-ROW(L369)))</f>
        <v/>
      </c>
      <c r="M379" s="89" t="str">
        <f>IF(OR(L379="",K371="",K371&lt;=0,N379=""),"",TRIM(MID(L379,LEN(N379)+1+IF(MID(L379,LEN(N379)+1,1)=" ",1,0),99999)))</f>
        <v/>
      </c>
      <c r="N379" s="49" t="str">
        <f>IF(OR(O379="",O379=0,O379="0"),"",IF(LEN(O379)&lt;=K371,O379,IF(LEN(SUBSTITUTE(P379," ",""))=K371+1,LEFT(O379,K371),LEFT(O379,FIND("§",SUBSTITUTE(P379," ","§",LEN(P379)-LEN(SUBSTITUTE(P379," ",""))))-1))))</f>
        <v/>
      </c>
      <c r="O379" s="49" t="str">
        <f t="shared" si="99"/>
        <v/>
      </c>
      <c r="P379" s="49" t="str">
        <f>IF(OR(O379="",O379=0,O379="0"),"",LEFT(O379,K371+1))</f>
        <v/>
      </c>
      <c r="Q379" s="49"/>
      <c r="R379" s="107"/>
      <c r="S379" s="90" t="str">
        <f>IF(LEN(TRIM(T379))&gt;0,MAX(S46:S378)+1,"")</f>
        <v/>
      </c>
      <c r="T379" s="234"/>
      <c r="U379" s="107"/>
      <c r="V379" s="107"/>
      <c r="X379" s="224"/>
      <c r="Y379" s="281"/>
      <c r="Z379" s="282"/>
      <c r="AA379" s="281"/>
      <c r="AB379" s="280"/>
      <c r="AC379" s="279"/>
      <c r="AD379" s="278"/>
      <c r="AE379" s="277"/>
      <c r="AF379" s="276"/>
      <c r="AG379" s="275"/>
      <c r="AH379" s="274"/>
      <c r="AI379" s="273"/>
      <c r="AJ379" s="272"/>
      <c r="AK379" s="271"/>
      <c r="AL379" s="270"/>
      <c r="AM379" s="269"/>
      <c r="AN379" s="268"/>
      <c r="AO379" s="267"/>
      <c r="AP379" s="266"/>
      <c r="AQ379" s="265"/>
      <c r="AS379" s="2"/>
      <c r="AT379" s="294">
        <v>351</v>
      </c>
      <c r="AU379" s="290"/>
      <c r="AV379" s="289" t="str">
        <f t="shared" si="87"/>
        <v/>
      </c>
      <c r="AW379" s="288" t="str" cm="1">
        <f t="array" ref="AW379">IF(BD379="","",IFERROR(_xlfn.TEXTJOIN(" • ",TRUE,_xlfn.UNIQUE(_xlfn._xlws.FILTER("⚠ "&amp;BK29:BK489,(BI29:BI489&lt;&gt;"")*ISNUMBER(SEARCH(" "&amp;BI29:BI489&amp;" "," "&amp;BD379&amp;" "))))),""))</f>
        <v/>
      </c>
      <c r="AX379" s="287" t="str">
        <f t="shared" si="94"/>
        <v/>
      </c>
      <c r="AY379" s="287" t="str">
        <f t="shared" si="95"/>
        <v/>
      </c>
      <c r="AZ379" s="287" t="str">
        <f t="shared" si="96"/>
        <v/>
      </c>
      <c r="BA379" s="287" t="str">
        <f t="shared" si="88"/>
        <v/>
      </c>
      <c r="BB379" s="287" t="str">
        <f t="shared" si="89"/>
        <v/>
      </c>
      <c r="BC379" s="287" t="str">
        <f t="shared" si="97"/>
        <v/>
      </c>
      <c r="BD379" s="287" t="str">
        <f t="shared" si="90"/>
        <v/>
      </c>
      <c r="BE379" s="287" t="str">
        <f t="shared" si="98"/>
        <v/>
      </c>
      <c r="BF379" s="287" t="str">
        <f t="shared" si="91"/>
        <v/>
      </c>
      <c r="BG379" s="287" t="str">
        <f t="shared" si="92"/>
        <v/>
      </c>
      <c r="BH379" s="293"/>
      <c r="BI379" s="285" t="str">
        <f t="shared" si="93"/>
        <v/>
      </c>
      <c r="BJ379" s="284" t="s">
        <v>291</v>
      </c>
      <c r="BK379" s="292"/>
      <c r="BY379" s="3">
        <v>1</v>
      </c>
    </row>
    <row r="380" spans="10:77" ht="21" customHeight="1">
      <c r="J380" s="910"/>
      <c r="K380" s="55"/>
      <c r="L380" s="49" t="str" cm="1">
        <f t="array" ref="L380">IF(ROW()=ROW(L369),K372,INDEX(M369:M382,ROW()-ROW(L369)))</f>
        <v/>
      </c>
      <c r="M380" s="89" t="str">
        <f>IF(OR(L380="",K371="",K371&lt;=0,N380=""),"",TRIM(MID(L380,LEN(N380)+1+IF(MID(L380,LEN(N380)+1,1)=" ",1,0),99999)))</f>
        <v/>
      </c>
      <c r="N380" s="49" t="str">
        <f>IF(OR(O380="",O380=0,O380="0"),"",IF(LEN(O380)&lt;=K371,O380,IF(LEN(SUBSTITUTE(P380," ",""))=K371+1,LEFT(O380,K371),LEFT(O380,FIND("§",SUBSTITUTE(P380," ","§",LEN(P380)-LEN(SUBSTITUTE(P380," ",""))))-1))))</f>
        <v/>
      </c>
      <c r="O380" s="49" t="str">
        <f t="shared" si="99"/>
        <v/>
      </c>
      <c r="P380" s="49" t="str">
        <f>IF(OR(O380="",O380=0,O380="0"),"",LEFT(O380,K371+1))</f>
        <v/>
      </c>
      <c r="Q380" s="49"/>
      <c r="R380" s="107"/>
      <c r="S380" s="90" t="str">
        <f>IF(LEN(TRIM(T380))&gt;0,MAX(S46:S379)+1,"")</f>
        <v/>
      </c>
      <c r="T380" s="234"/>
      <c r="U380" s="107"/>
      <c r="V380" s="107"/>
      <c r="X380" s="224"/>
      <c r="Y380" s="281"/>
      <c r="Z380" s="282"/>
      <c r="AA380" s="281"/>
      <c r="AB380" s="280"/>
      <c r="AC380" s="279"/>
      <c r="AD380" s="278"/>
      <c r="AE380" s="277"/>
      <c r="AF380" s="276"/>
      <c r="AG380" s="275"/>
      <c r="AH380" s="274"/>
      <c r="AI380" s="273"/>
      <c r="AJ380" s="272"/>
      <c r="AK380" s="271"/>
      <c r="AL380" s="270"/>
      <c r="AM380" s="269"/>
      <c r="AN380" s="268"/>
      <c r="AO380" s="267"/>
      <c r="AP380" s="266"/>
      <c r="AQ380" s="265"/>
      <c r="AS380" s="2"/>
      <c r="AT380" s="294">
        <v>352</v>
      </c>
      <c r="AU380" s="290"/>
      <c r="AV380" s="289" t="str">
        <f t="shared" si="87"/>
        <v/>
      </c>
      <c r="AW380" s="288" t="str" cm="1">
        <f t="array" ref="AW380">IF(BD380="","",IFERROR(_xlfn.TEXTJOIN(" • ",TRUE,_xlfn.UNIQUE(_xlfn._xlws.FILTER("⚠ "&amp;BK29:BK489,(BI29:BI489&lt;&gt;"")*ISNUMBER(SEARCH(" "&amp;BI29:BI489&amp;" "," "&amp;BD380&amp;" "))))),""))</f>
        <v/>
      </c>
      <c r="AX380" s="287" t="str">
        <f t="shared" si="94"/>
        <v/>
      </c>
      <c r="AY380" s="287" t="str">
        <f t="shared" si="95"/>
        <v/>
      </c>
      <c r="AZ380" s="287" t="str">
        <f t="shared" si="96"/>
        <v/>
      </c>
      <c r="BA380" s="287" t="str">
        <f t="shared" si="88"/>
        <v/>
      </c>
      <c r="BB380" s="287" t="str">
        <f t="shared" si="89"/>
        <v/>
      </c>
      <c r="BC380" s="287" t="str">
        <f t="shared" si="97"/>
        <v/>
      </c>
      <c r="BD380" s="287" t="str">
        <f t="shared" si="90"/>
        <v/>
      </c>
      <c r="BE380" s="287" t="str">
        <f t="shared" si="98"/>
        <v/>
      </c>
      <c r="BF380" s="287" t="str">
        <f t="shared" si="91"/>
        <v/>
      </c>
      <c r="BG380" s="287" t="str">
        <f t="shared" si="92"/>
        <v/>
      </c>
      <c r="BH380" s="293"/>
      <c r="BI380" s="285" t="str">
        <f t="shared" si="93"/>
        <v/>
      </c>
      <c r="BJ380" s="284" t="s">
        <v>291</v>
      </c>
      <c r="BK380" s="292"/>
      <c r="BY380" s="3">
        <v>1</v>
      </c>
    </row>
    <row r="381" spans="10:77" ht="21" customHeight="1">
      <c r="J381" s="910"/>
      <c r="K381" s="55"/>
      <c r="L381" s="49" t="str" cm="1">
        <f t="array" ref="L381">IF(ROW()=ROW(L369),K372,INDEX(M369:M382,ROW()-ROW(L369)))</f>
        <v/>
      </c>
      <c r="M381" s="89" t="str">
        <f>IF(OR(L381="",K371="",K371&lt;=0,N381=""),"",TRIM(MID(L381,LEN(N381)+1+IF(MID(L381,LEN(N381)+1,1)=" ",1,0),99999)))</f>
        <v/>
      </c>
      <c r="N381" s="49" t="str">
        <f>IF(OR(O381="",O381=0,O381="0"),"",IF(LEN(O381)&lt;=K371,O381,IF(LEN(SUBSTITUTE(P381," ",""))=K371+1,LEFT(O381,K371),LEFT(O381,FIND("§",SUBSTITUTE(P381," ","§",LEN(P381)-LEN(SUBSTITUTE(P381," ",""))))-1))))</f>
        <v/>
      </c>
      <c r="O381" s="49" t="str">
        <f t="shared" si="99"/>
        <v/>
      </c>
      <c r="P381" s="49" t="str">
        <f>IF(OR(O381="",O381=0,O381="0"),"",LEFT(O381,K371+1))</f>
        <v/>
      </c>
      <c r="Q381" s="49"/>
      <c r="R381" s="107"/>
      <c r="S381" s="90" t="str">
        <f>IF(LEN(TRIM(T381))&gt;0,MAX(S46:S380)+1,"")</f>
        <v/>
      </c>
      <c r="T381" s="234"/>
      <c r="U381" s="107"/>
      <c r="V381" s="107"/>
      <c r="X381" s="224"/>
      <c r="Y381" s="281"/>
      <c r="Z381" s="282"/>
      <c r="AA381" s="281"/>
      <c r="AB381" s="280"/>
      <c r="AC381" s="279"/>
      <c r="AD381" s="278"/>
      <c r="AE381" s="277"/>
      <c r="AF381" s="276"/>
      <c r="AG381" s="275"/>
      <c r="AH381" s="274"/>
      <c r="AI381" s="273"/>
      <c r="AJ381" s="272"/>
      <c r="AK381" s="271"/>
      <c r="AL381" s="270"/>
      <c r="AM381" s="269"/>
      <c r="AN381" s="268"/>
      <c r="AO381" s="267"/>
      <c r="AP381" s="266"/>
      <c r="AQ381" s="265"/>
      <c r="AS381" s="2"/>
      <c r="AT381" s="294">
        <v>353</v>
      </c>
      <c r="AU381" s="290"/>
      <c r="AV381" s="289" t="str">
        <f t="shared" si="87"/>
        <v/>
      </c>
      <c r="AW381" s="288" t="str" cm="1">
        <f t="array" ref="AW381">IF(BD381="","",IFERROR(_xlfn.TEXTJOIN(" • ",TRUE,_xlfn.UNIQUE(_xlfn._xlws.FILTER("⚠ "&amp;BK29:BK489,(BI29:BI489&lt;&gt;"")*ISNUMBER(SEARCH(" "&amp;BI29:BI489&amp;" "," "&amp;BD381&amp;" "))))),""))</f>
        <v/>
      </c>
      <c r="AX381" s="287" t="str">
        <f t="shared" si="94"/>
        <v/>
      </c>
      <c r="AY381" s="287" t="str">
        <f t="shared" si="95"/>
        <v/>
      </c>
      <c r="AZ381" s="287" t="str">
        <f t="shared" si="96"/>
        <v/>
      </c>
      <c r="BA381" s="287" t="str">
        <f t="shared" si="88"/>
        <v/>
      </c>
      <c r="BB381" s="287" t="str">
        <f t="shared" si="89"/>
        <v/>
      </c>
      <c r="BC381" s="287" t="str">
        <f t="shared" si="97"/>
        <v/>
      </c>
      <c r="BD381" s="287" t="str">
        <f t="shared" si="90"/>
        <v/>
      </c>
      <c r="BE381" s="287" t="str">
        <f t="shared" si="98"/>
        <v/>
      </c>
      <c r="BF381" s="287" t="str">
        <f t="shared" si="91"/>
        <v/>
      </c>
      <c r="BG381" s="287" t="str">
        <f t="shared" si="92"/>
        <v/>
      </c>
      <c r="BH381" s="293"/>
      <c r="BI381" s="285" t="str">
        <f t="shared" si="93"/>
        <v/>
      </c>
      <c r="BJ381" s="284" t="s">
        <v>291</v>
      </c>
      <c r="BK381" s="292"/>
      <c r="BY381" s="3">
        <v>1</v>
      </c>
    </row>
    <row r="382" spans="10:77" ht="21" customHeight="1">
      <c r="J382" s="910"/>
      <c r="K382" s="55"/>
      <c r="L382" s="49" t="str" cm="1">
        <f t="array" ref="L382">IF(ROW()=ROW(L369),K372,INDEX(M369:M382,ROW()-ROW(L369)))</f>
        <v/>
      </c>
      <c r="M382" s="89" t="str">
        <f>IF(OR(L382="",K371="",K371&lt;=0,N382=""),"",TRIM(MID(L382,LEN(N382)+1+IF(MID(L382,LEN(N382)+1,1)=" ",1,0),99999)))</f>
        <v/>
      </c>
      <c r="N382" s="49" t="str">
        <f>IF(OR(O382="",O382=0,O382="0"),"",IF(LEN(O382)&lt;=K371,O382,IF(LEN(SUBSTITUTE(P382," ",""))=K371+1,LEFT(O382,K371),LEFT(O382,FIND("§",SUBSTITUTE(P382," ","§",LEN(P382)-LEN(SUBSTITUTE(P382," ",""))))-1))))</f>
        <v/>
      </c>
      <c r="O382" s="49" t="str">
        <f t="shared" si="99"/>
        <v/>
      </c>
      <c r="P382" s="49" t="str">
        <f>IF(OR(O382="",O382=0,O382="0"),"",LEFT(O382,K371+1))</f>
        <v/>
      </c>
      <c r="Q382" s="49"/>
      <c r="R382" s="107"/>
      <c r="S382" s="90" t="str">
        <f>IF(LEN(TRIM(T382))&gt;0,MAX(S46:S381)+1,"")</f>
        <v/>
      </c>
      <c r="T382" s="234"/>
      <c r="U382" s="107"/>
      <c r="V382" s="107"/>
      <c r="X382" s="224"/>
      <c r="Y382" s="281"/>
      <c r="Z382" s="282"/>
      <c r="AA382" s="281"/>
      <c r="AB382" s="280"/>
      <c r="AC382" s="279"/>
      <c r="AD382" s="278"/>
      <c r="AE382" s="277"/>
      <c r="AF382" s="276"/>
      <c r="AG382" s="275"/>
      <c r="AH382" s="274"/>
      <c r="AI382" s="273"/>
      <c r="AJ382" s="272"/>
      <c r="AK382" s="271"/>
      <c r="AL382" s="270"/>
      <c r="AM382" s="269"/>
      <c r="AN382" s="268"/>
      <c r="AO382" s="267"/>
      <c r="AP382" s="266"/>
      <c r="AQ382" s="265"/>
      <c r="AS382" s="2"/>
      <c r="AT382" s="294">
        <v>354</v>
      </c>
      <c r="AU382" s="290"/>
      <c r="AV382" s="289" t="str">
        <f t="shared" si="87"/>
        <v/>
      </c>
      <c r="AW382" s="288" t="str" cm="1">
        <f t="array" ref="AW382">IF(BD382="","",IFERROR(_xlfn.TEXTJOIN(" • ",TRUE,_xlfn.UNIQUE(_xlfn._xlws.FILTER("⚠ "&amp;BK29:BK489,(BI29:BI489&lt;&gt;"")*ISNUMBER(SEARCH(" "&amp;BI29:BI489&amp;" "," "&amp;BD382&amp;" "))))),""))</f>
        <v/>
      </c>
      <c r="AX382" s="287" t="str">
        <f t="shared" si="94"/>
        <v/>
      </c>
      <c r="AY382" s="287" t="str">
        <f t="shared" si="95"/>
        <v/>
      </c>
      <c r="AZ382" s="287" t="str">
        <f t="shared" si="96"/>
        <v/>
      </c>
      <c r="BA382" s="287" t="str">
        <f t="shared" si="88"/>
        <v/>
      </c>
      <c r="BB382" s="287" t="str">
        <f t="shared" si="89"/>
        <v/>
      </c>
      <c r="BC382" s="287" t="str">
        <f t="shared" si="97"/>
        <v/>
      </c>
      <c r="BD382" s="287" t="str">
        <f t="shared" si="90"/>
        <v/>
      </c>
      <c r="BE382" s="287" t="str">
        <f t="shared" si="98"/>
        <v/>
      </c>
      <c r="BF382" s="287" t="str">
        <f t="shared" si="91"/>
        <v/>
      </c>
      <c r="BG382" s="287" t="str">
        <f t="shared" si="92"/>
        <v/>
      </c>
      <c r="BH382" s="293"/>
      <c r="BI382" s="285" t="str">
        <f t="shared" si="93"/>
        <v/>
      </c>
      <c r="BJ382" s="284" t="s">
        <v>291</v>
      </c>
      <c r="BK382" s="292"/>
      <c r="BY382" s="3">
        <v>1</v>
      </c>
    </row>
    <row r="383" spans="10:77" ht="21" customHeight="1">
      <c r="J383" s="910"/>
      <c r="K383" s="88" t="str">
        <f>IF(TRIM(SUBSTITUTE(R71,CHAR(160),""))="","",R71)</f>
        <v/>
      </c>
      <c r="L383" s="49" t="str" cm="1">
        <f t="array" ref="L383">IF(ROW()=ROW(L383),K386,INDEX(M383:M396,ROW()-ROW(L383)))</f>
        <v/>
      </c>
      <c r="M383" s="89" t="str">
        <f>IF(OR(L383="",K385="",K385&lt;=0,N383=""),"",TRIM(MID(L383,LEN(N383)+1+IF(MID(L383,LEN(N383)+1,1)=" ",1,0),99999)))</f>
        <v/>
      </c>
      <c r="N383" s="49" t="str">
        <f>IF(OR(O383="",O383=0,O383="0"),"",IF(LEN(O383)&lt;=K385,O383,IF(LEN(SUBSTITUTE(P383," ",""))=K385+1,LEFT(O383,K385),LEFT(O383,FIND("§",SUBSTITUTE(P383," ","§",LEN(P383)-LEN(SUBSTITUTE(P383," ",""))))-1))))</f>
        <v/>
      </c>
      <c r="O383" s="49" t="str">
        <f t="shared" si="99"/>
        <v/>
      </c>
      <c r="P383" s="49" t="str">
        <f>IF(OR(O383="",O383=0,O383="0"),"",LEFT(O383,K385+1))</f>
        <v/>
      </c>
      <c r="Q383" s="49"/>
      <c r="R383" s="107"/>
      <c r="S383" s="90" t="str">
        <f>IF(LEN(TRIM(T383))&gt;0,MAX(S46:S382)+1,"")</f>
        <v/>
      </c>
      <c r="T383" s="234"/>
      <c r="U383" s="107"/>
      <c r="V383" s="107"/>
      <c r="X383" s="224"/>
      <c r="Y383" s="281"/>
      <c r="Z383" s="282"/>
      <c r="AA383" s="281"/>
      <c r="AB383" s="280"/>
      <c r="AC383" s="279"/>
      <c r="AD383" s="278"/>
      <c r="AE383" s="277"/>
      <c r="AF383" s="276"/>
      <c r="AG383" s="275"/>
      <c r="AH383" s="274"/>
      <c r="AI383" s="273"/>
      <c r="AJ383" s="272"/>
      <c r="AK383" s="271"/>
      <c r="AL383" s="270"/>
      <c r="AM383" s="269"/>
      <c r="AN383" s="268"/>
      <c r="AO383" s="267"/>
      <c r="AP383" s="266"/>
      <c r="AQ383" s="265"/>
      <c r="AS383" s="2"/>
      <c r="AT383" s="294">
        <v>355</v>
      </c>
      <c r="AU383" s="290"/>
      <c r="AV383" s="289" t="str">
        <f t="shared" si="87"/>
        <v/>
      </c>
      <c r="AW383" s="288" t="str" cm="1">
        <f t="array" ref="AW383">IF(BD383="","",IFERROR(_xlfn.TEXTJOIN(" • ",TRUE,_xlfn.UNIQUE(_xlfn._xlws.FILTER("⚠ "&amp;BK29:BK489,(BI29:BI489&lt;&gt;"")*ISNUMBER(SEARCH(" "&amp;BI29:BI489&amp;" "," "&amp;BD383&amp;" "))))),""))</f>
        <v/>
      </c>
      <c r="AX383" s="287" t="str">
        <f t="shared" si="94"/>
        <v/>
      </c>
      <c r="AY383" s="287" t="str">
        <f t="shared" si="95"/>
        <v/>
      </c>
      <c r="AZ383" s="287" t="str">
        <f t="shared" si="96"/>
        <v/>
      </c>
      <c r="BA383" s="287" t="str">
        <f t="shared" si="88"/>
        <v/>
      </c>
      <c r="BB383" s="287" t="str">
        <f t="shared" si="89"/>
        <v/>
      </c>
      <c r="BC383" s="287" t="str">
        <f t="shared" si="97"/>
        <v/>
      </c>
      <c r="BD383" s="287" t="str">
        <f t="shared" si="90"/>
        <v/>
      </c>
      <c r="BE383" s="287" t="str">
        <f t="shared" si="98"/>
        <v/>
      </c>
      <c r="BF383" s="287" t="str">
        <f t="shared" si="91"/>
        <v/>
      </c>
      <c r="BG383" s="287" t="str">
        <f t="shared" si="92"/>
        <v/>
      </c>
      <c r="BH383" s="293"/>
      <c r="BI383" s="285" t="str">
        <f t="shared" si="93"/>
        <v/>
      </c>
      <c r="BJ383" s="284" t="s">
        <v>291</v>
      </c>
      <c r="BK383" s="292"/>
      <c r="BY383" s="3">
        <v>1</v>
      </c>
    </row>
    <row r="384" spans="10:77" ht="21" customHeight="1">
      <c r="J384" s="910"/>
      <c r="K384" s="55" t="str">
        <f>TRIM(SUBSTITUTE(SUBSTITUTE(SUBSTITUTE(SUBSTITUTE(SUBSTITUTE(SUBSTITUTE(SUBSTITUTE(SUBSTITUTE(SUBSTITUTE(CLEAN(IF(OR(LEFT(K383,1)="-",LEFT(K383,1)="="),MID(K383,2,99999),K383)),"—","-"),"–","-"),CHAR(160)," "),CHAR(9)," "),CHAR(13)," "),CHAR(10)," ")," "," ")," "," ")," "," "))</f>
        <v/>
      </c>
      <c r="L384" s="49" t="str" cm="1">
        <f t="array" ref="L384">IF(ROW()=ROW(L383),K386,INDEX(M383:M396,ROW()-ROW(L383)))</f>
        <v/>
      </c>
      <c r="M384" s="89" t="str">
        <f>IF(OR(L384="",K385="",K385&lt;=0,N384=""),"",TRIM(MID(L384,LEN(N384)+1+IF(MID(L384,LEN(N384)+1,1)=" ",1,0),99999)))</f>
        <v/>
      </c>
      <c r="N384" s="49" t="str">
        <f>IF(OR(O384="",O384=0,O384="0"),"",IF(LEN(O384)&lt;=K385,O384,IF(LEN(SUBSTITUTE(P384," ",""))=K385+1,LEFT(O384,K385),LEFT(O384,FIND("§",SUBSTITUTE(P384," ","§",LEN(P384)-LEN(SUBSTITUTE(P384," ",""))))-1))))</f>
        <v/>
      </c>
      <c r="O384" s="49" t="str">
        <f t="shared" si="99"/>
        <v/>
      </c>
      <c r="P384" s="49" t="str">
        <f>IF(OR(O384="",O384=0,O384="0"),"",LEFT(O384,K385+1))</f>
        <v/>
      </c>
      <c r="Q384" s="49"/>
      <c r="R384" s="107"/>
      <c r="S384" s="90" t="str">
        <f>IF(LEN(TRIM(T384))&gt;0,MAX(S46:S383)+1,"")</f>
        <v/>
      </c>
      <c r="T384" s="234"/>
      <c r="U384" s="107"/>
      <c r="V384" s="107"/>
      <c r="X384" s="224"/>
      <c r="Y384" s="281"/>
      <c r="Z384" s="282"/>
      <c r="AA384" s="281"/>
      <c r="AB384" s="280"/>
      <c r="AC384" s="279"/>
      <c r="AD384" s="278"/>
      <c r="AE384" s="277"/>
      <c r="AF384" s="276"/>
      <c r="AG384" s="275"/>
      <c r="AH384" s="274"/>
      <c r="AI384" s="273"/>
      <c r="AJ384" s="272"/>
      <c r="AK384" s="271"/>
      <c r="AL384" s="270"/>
      <c r="AM384" s="269"/>
      <c r="AN384" s="268"/>
      <c r="AO384" s="267"/>
      <c r="AP384" s="266"/>
      <c r="AQ384" s="265"/>
      <c r="AS384" s="2"/>
      <c r="AT384" s="294">
        <v>356</v>
      </c>
      <c r="AU384" s="290"/>
      <c r="AV384" s="289" t="str">
        <f t="shared" si="87"/>
        <v/>
      </c>
      <c r="AW384" s="288" t="str" cm="1">
        <f t="array" ref="AW384">IF(BD384="","",IFERROR(_xlfn.TEXTJOIN(" • ",TRUE,_xlfn.UNIQUE(_xlfn._xlws.FILTER("⚠ "&amp;BK29:BK489,(BI29:BI489&lt;&gt;"")*ISNUMBER(SEARCH(" "&amp;BI29:BI489&amp;" "," "&amp;BD384&amp;" "))))),""))</f>
        <v/>
      </c>
      <c r="AX384" s="287" t="str">
        <f t="shared" si="94"/>
        <v/>
      </c>
      <c r="AY384" s="287" t="str">
        <f t="shared" si="95"/>
        <v/>
      </c>
      <c r="AZ384" s="287" t="str">
        <f t="shared" si="96"/>
        <v/>
      </c>
      <c r="BA384" s="287" t="str">
        <f t="shared" si="88"/>
        <v/>
      </c>
      <c r="BB384" s="287" t="str">
        <f t="shared" si="89"/>
        <v/>
      </c>
      <c r="BC384" s="287" t="str">
        <f t="shared" si="97"/>
        <v/>
      </c>
      <c r="BD384" s="287" t="str">
        <f t="shared" si="90"/>
        <v/>
      </c>
      <c r="BE384" s="287" t="str">
        <f t="shared" si="98"/>
        <v/>
      </c>
      <c r="BF384" s="287" t="str">
        <f t="shared" si="91"/>
        <v/>
      </c>
      <c r="BG384" s="287" t="str">
        <f t="shared" si="92"/>
        <v/>
      </c>
      <c r="BH384" s="293"/>
      <c r="BI384" s="285" t="str">
        <f t="shared" si="93"/>
        <v/>
      </c>
      <c r="BJ384" s="284" t="s">
        <v>291</v>
      </c>
      <c r="BK384" s="292"/>
      <c r="BY384" s="3">
        <v>1</v>
      </c>
    </row>
    <row r="385" spans="10:77" ht="21" customHeight="1">
      <c r="J385" s="910"/>
      <c r="K385" s="92">
        <f>K44</f>
        <v>120</v>
      </c>
      <c r="L385" s="49" t="str" cm="1">
        <f t="array" ref="L385">IF(ROW()=ROW(L383),K386,INDEX(M383:M396,ROW()-ROW(L383)))</f>
        <v/>
      </c>
      <c r="M385" s="89" t="str">
        <f>IF(OR(L385="",K385="",K385&lt;=0,N385=""),"",TRIM(MID(L385,LEN(N385)+1+IF(MID(L385,LEN(N385)+1,1)=" ",1,0),99999)))</f>
        <v/>
      </c>
      <c r="N385" s="49" t="str">
        <f>IF(OR(O385="",O385=0,O385="0"),"",IF(LEN(O385)&lt;=K385,O385,IF(LEN(SUBSTITUTE(P385," ",""))=K385+1,LEFT(O385,K385),LEFT(O385,FIND("§",SUBSTITUTE(P385," ","§",LEN(P385)-LEN(SUBSTITUTE(P385," ",""))))-1))))</f>
        <v/>
      </c>
      <c r="O385" s="49" t="str">
        <f t="shared" si="99"/>
        <v/>
      </c>
      <c r="P385" s="49" t="str">
        <f>IF(OR(O385="",O385=0,O385="0"),"",LEFT(O385,K385+1))</f>
        <v/>
      </c>
      <c r="Q385" s="49"/>
      <c r="R385" s="107"/>
      <c r="S385" s="90" t="str">
        <f>IF(LEN(TRIM(T385))&gt;0,MAX(S46:S384)+1,"")</f>
        <v/>
      </c>
      <c r="T385" s="234"/>
      <c r="U385" s="107"/>
      <c r="V385" s="107"/>
      <c r="X385" s="224"/>
      <c r="Y385" s="281"/>
      <c r="Z385" s="282"/>
      <c r="AA385" s="281"/>
      <c r="AB385" s="280"/>
      <c r="AC385" s="279"/>
      <c r="AD385" s="278"/>
      <c r="AE385" s="277"/>
      <c r="AF385" s="276"/>
      <c r="AG385" s="275"/>
      <c r="AH385" s="274"/>
      <c r="AI385" s="273"/>
      <c r="AJ385" s="272"/>
      <c r="AK385" s="271"/>
      <c r="AL385" s="270"/>
      <c r="AM385" s="269"/>
      <c r="AN385" s="268"/>
      <c r="AO385" s="267"/>
      <c r="AP385" s="266"/>
      <c r="AQ385" s="265"/>
      <c r="AS385" s="2"/>
      <c r="AT385" s="294">
        <v>357</v>
      </c>
      <c r="AU385" s="290"/>
      <c r="AV385" s="289" t="str">
        <f t="shared" si="87"/>
        <v/>
      </c>
      <c r="AW385" s="288" t="str" cm="1">
        <f t="array" ref="AW385">IF(BD385="","",IFERROR(_xlfn.TEXTJOIN(" • ",TRUE,_xlfn.UNIQUE(_xlfn._xlws.FILTER("⚠ "&amp;BK29:BK489,(BI29:BI489&lt;&gt;"")*ISNUMBER(SEARCH(" "&amp;BI29:BI489&amp;" "," "&amp;BD385&amp;" "))))),""))</f>
        <v/>
      </c>
      <c r="AX385" s="287" t="str">
        <f t="shared" si="94"/>
        <v/>
      </c>
      <c r="AY385" s="287" t="str">
        <f t="shared" si="95"/>
        <v/>
      </c>
      <c r="AZ385" s="287" t="str">
        <f t="shared" si="96"/>
        <v/>
      </c>
      <c r="BA385" s="287" t="str">
        <f t="shared" si="88"/>
        <v/>
      </c>
      <c r="BB385" s="287" t="str">
        <f t="shared" si="89"/>
        <v/>
      </c>
      <c r="BC385" s="287" t="str">
        <f t="shared" si="97"/>
        <v/>
      </c>
      <c r="BD385" s="287" t="str">
        <f t="shared" si="90"/>
        <v/>
      </c>
      <c r="BE385" s="287" t="str">
        <f t="shared" si="98"/>
        <v/>
      </c>
      <c r="BF385" s="287" t="str">
        <f t="shared" si="91"/>
        <v/>
      </c>
      <c r="BG385" s="287" t="str">
        <f t="shared" si="92"/>
        <v/>
      </c>
      <c r="BH385" s="293"/>
      <c r="BI385" s="285" t="str">
        <f t="shared" si="93"/>
        <v/>
      </c>
      <c r="BJ385" s="284" t="s">
        <v>291</v>
      </c>
      <c r="BK385" s="292"/>
      <c r="BY385" s="3">
        <v>1</v>
      </c>
    </row>
    <row r="386" spans="10:77" ht="21" customHeight="1">
      <c r="J386" s="910"/>
      <c r="K386" s="55" t="str">
        <f>IF(UPPER(TRIM(K45))="X",K390,K384)</f>
        <v/>
      </c>
      <c r="L386" s="49" t="str" cm="1">
        <f t="array" ref="L386">IF(ROW()=ROW(L383),K386,INDEX(M383:M396,ROW()-ROW(L383)))</f>
        <v/>
      </c>
      <c r="M386" s="89" t="str">
        <f>IF(OR(L386="",K385="",K385&lt;=0,N386=""),"",TRIM(MID(L386,LEN(N386)+1+IF(MID(L386,LEN(N386)+1,1)=" ",1,0),99999)))</f>
        <v/>
      </c>
      <c r="N386" s="49" t="str">
        <f>IF(OR(O386="",O386=0,O386="0"),"",IF(LEN(O386)&lt;=K385,O386,IF(LEN(SUBSTITUTE(P386," ",""))=K385+1,LEFT(O386,K385),LEFT(O386,FIND("§",SUBSTITUTE(P386," ","§",LEN(P386)-LEN(SUBSTITUTE(P386," ",""))))-1))))</f>
        <v/>
      </c>
      <c r="O386" s="49" t="str">
        <f t="shared" si="99"/>
        <v/>
      </c>
      <c r="P386" s="49" t="str">
        <f>IF(OR(O386="",O386=0,O386="0"),"",LEFT(O386,K385+1))</f>
        <v/>
      </c>
      <c r="Q386" s="49"/>
      <c r="R386" s="107"/>
      <c r="S386" s="90" t="str">
        <f>IF(LEN(TRIM(T386))&gt;0,MAX(S46:S385)+1,"")</f>
        <v/>
      </c>
      <c r="T386" s="234"/>
      <c r="U386" s="107"/>
      <c r="V386" s="107"/>
      <c r="X386" s="224"/>
      <c r="Y386" s="281"/>
      <c r="Z386" s="282"/>
      <c r="AA386" s="281"/>
      <c r="AB386" s="280"/>
      <c r="AC386" s="279"/>
      <c r="AD386" s="278"/>
      <c r="AE386" s="277"/>
      <c r="AF386" s="276"/>
      <c r="AG386" s="275"/>
      <c r="AH386" s="274"/>
      <c r="AI386" s="273"/>
      <c r="AJ386" s="272"/>
      <c r="AK386" s="271"/>
      <c r="AL386" s="270"/>
      <c r="AM386" s="269"/>
      <c r="AN386" s="268"/>
      <c r="AO386" s="267"/>
      <c r="AP386" s="266"/>
      <c r="AQ386" s="265"/>
      <c r="AS386" s="2"/>
      <c r="AT386" s="294">
        <v>358</v>
      </c>
      <c r="AU386" s="290"/>
      <c r="AV386" s="289" t="str">
        <f t="shared" si="87"/>
        <v/>
      </c>
      <c r="AW386" s="288" t="str" cm="1">
        <f t="array" ref="AW386">IF(BD386="","",IFERROR(_xlfn.TEXTJOIN(" • ",TRUE,_xlfn.UNIQUE(_xlfn._xlws.FILTER("⚠ "&amp;BK29:BK489,(BI29:BI489&lt;&gt;"")*ISNUMBER(SEARCH(" "&amp;BI29:BI489&amp;" "," "&amp;BD386&amp;" "))))),""))</f>
        <v/>
      </c>
      <c r="AX386" s="287" t="str">
        <f t="shared" si="94"/>
        <v/>
      </c>
      <c r="AY386" s="287" t="str">
        <f t="shared" si="95"/>
        <v/>
      </c>
      <c r="AZ386" s="287" t="str">
        <f t="shared" si="96"/>
        <v/>
      </c>
      <c r="BA386" s="287" t="str">
        <f t="shared" si="88"/>
        <v/>
      </c>
      <c r="BB386" s="287" t="str">
        <f t="shared" si="89"/>
        <v/>
      </c>
      <c r="BC386" s="287" t="str">
        <f t="shared" si="97"/>
        <v/>
      </c>
      <c r="BD386" s="287" t="str">
        <f t="shared" si="90"/>
        <v/>
      </c>
      <c r="BE386" s="287" t="str">
        <f t="shared" si="98"/>
        <v/>
      </c>
      <c r="BF386" s="287" t="str">
        <f t="shared" si="91"/>
        <v/>
      </c>
      <c r="BG386" s="287" t="str">
        <f t="shared" si="92"/>
        <v/>
      </c>
      <c r="BH386" s="293"/>
      <c r="BI386" s="285" t="str">
        <f t="shared" si="93"/>
        <v/>
      </c>
      <c r="BJ386" s="284" t="s">
        <v>291</v>
      </c>
      <c r="BK386" s="292"/>
      <c r="BY386" s="3">
        <v>1</v>
      </c>
    </row>
    <row r="387" spans="10:77" ht="21" customHeight="1">
      <c r="J387" s="910"/>
      <c r="K387" s="94" t="str">
        <f>TRIM(SUBSTITUTE(SUBSTITUTE(SUBSTITUTE(SUBSTITUTE(SUBSTITUTE(SUBSTITUTE(SUBSTITUTE(SUBSTITUTE(SUBSTITUTE(SUBSTITUTE(K384,","," "),";"," "),":"," "),"!"," "),"?"," "),"…"," "),"»"," "),"«"," "),"/"," "),"."," "))</f>
        <v/>
      </c>
      <c r="L387" s="49" t="str" cm="1">
        <f t="array" ref="L387">IF(ROW()=ROW(L383),K386,INDEX(M383:M396,ROW()-ROW(L383)))</f>
        <v/>
      </c>
      <c r="M387" s="89" t="str">
        <f>IF(OR(L387="",K385="",K385&lt;=0,N387=""),"",TRIM(MID(L387,LEN(N387)+1+IF(MID(L387,LEN(N387)+1,1)=" ",1,0),99999)))</f>
        <v/>
      </c>
      <c r="N387" s="49" t="str">
        <f>IF(OR(O387="",O387=0,O387="0"),"",IF(LEN(O387)&lt;=K385,O387,IF(LEN(SUBSTITUTE(P387," ",""))=K385+1,LEFT(O387,K385),LEFT(O387,FIND("§",SUBSTITUTE(P387," ","§",LEN(P387)-LEN(SUBSTITUTE(P387," ",""))))-1))))</f>
        <v/>
      </c>
      <c r="O387" s="49" t="str">
        <f t="shared" si="99"/>
        <v/>
      </c>
      <c r="P387" s="49" t="str">
        <f>IF(OR(O387="",O387=0,O387="0"),"",LEFT(O387,K385+1))</f>
        <v/>
      </c>
      <c r="Q387" s="49"/>
      <c r="R387" s="107"/>
      <c r="S387" s="90" t="str">
        <f>IF(LEN(TRIM(T387))&gt;0,MAX(S46:S386)+1,"")</f>
        <v/>
      </c>
      <c r="T387" s="234"/>
      <c r="U387" s="107"/>
      <c r="V387" s="107"/>
      <c r="X387" s="224"/>
      <c r="Y387" s="281"/>
      <c r="Z387" s="282"/>
      <c r="AA387" s="281"/>
      <c r="AB387" s="280"/>
      <c r="AC387" s="279"/>
      <c r="AD387" s="278"/>
      <c r="AE387" s="277"/>
      <c r="AF387" s="276"/>
      <c r="AG387" s="275"/>
      <c r="AH387" s="274"/>
      <c r="AI387" s="273"/>
      <c r="AJ387" s="272"/>
      <c r="AK387" s="271"/>
      <c r="AL387" s="270"/>
      <c r="AM387" s="269"/>
      <c r="AN387" s="268"/>
      <c r="AO387" s="267"/>
      <c r="AP387" s="266"/>
      <c r="AQ387" s="265"/>
      <c r="AS387" s="2"/>
      <c r="AT387" s="294">
        <v>359</v>
      </c>
      <c r="AU387" s="290"/>
      <c r="AV387" s="289" t="str">
        <f t="shared" si="87"/>
        <v/>
      </c>
      <c r="AW387" s="288" t="str" cm="1">
        <f t="array" ref="AW387">IF(BD387="","",IFERROR(_xlfn.TEXTJOIN(" • ",TRUE,_xlfn.UNIQUE(_xlfn._xlws.FILTER("⚠ "&amp;BK29:BK489,(BI29:BI489&lt;&gt;"")*ISNUMBER(SEARCH(" "&amp;BI29:BI489&amp;" "," "&amp;BD387&amp;" "))))),""))</f>
        <v/>
      </c>
      <c r="AX387" s="287" t="str">
        <f t="shared" si="94"/>
        <v/>
      </c>
      <c r="AY387" s="287" t="str">
        <f t="shared" si="95"/>
        <v/>
      </c>
      <c r="AZ387" s="287" t="str">
        <f t="shared" si="96"/>
        <v/>
      </c>
      <c r="BA387" s="287" t="str">
        <f t="shared" si="88"/>
        <v/>
      </c>
      <c r="BB387" s="287" t="str">
        <f t="shared" si="89"/>
        <v/>
      </c>
      <c r="BC387" s="287" t="str">
        <f t="shared" si="97"/>
        <v/>
      </c>
      <c r="BD387" s="287" t="str">
        <f t="shared" si="90"/>
        <v/>
      </c>
      <c r="BE387" s="287" t="str">
        <f t="shared" si="98"/>
        <v/>
      </c>
      <c r="BF387" s="287" t="str">
        <f t="shared" si="91"/>
        <v/>
      </c>
      <c r="BG387" s="287" t="str">
        <f t="shared" si="92"/>
        <v/>
      </c>
      <c r="BH387" s="293"/>
      <c r="BI387" s="285" t="str">
        <f t="shared" si="93"/>
        <v/>
      </c>
      <c r="BJ387" s="284" t="s">
        <v>291</v>
      </c>
      <c r="BK387" s="292"/>
      <c r="BY387" s="3">
        <v>1</v>
      </c>
    </row>
    <row r="388" spans="10:77" ht="21" customHeight="1">
      <c r="J388" s="910"/>
      <c r="K388" s="49" t="str">
        <f>TRIM(SUBSTITUTE(SUBSTITUTE(SUBSTITUTE(SUBSTITUTE(SUBSTITUTE(SUBSTITUTE(SUBSTITUTE(SUBSTITUTE(K387,"("," "),")"," "),CHAR(34)," "),"-"," "),"_"," "),"&lt;"," "),"&gt;"," "),"="," "))</f>
        <v/>
      </c>
      <c r="L388" s="49" t="str" cm="1">
        <f t="array" ref="L388">IF(ROW()=ROW(L383),K386,INDEX(M383:M396,ROW()-ROW(L383)))</f>
        <v/>
      </c>
      <c r="M388" s="89" t="str">
        <f>IF(OR(L388="",K385="",K385&lt;=0,N388=""),"",TRIM(MID(L388,LEN(N388)+1+IF(MID(L388,LEN(N388)+1,1)=" ",1,0),99999)))</f>
        <v/>
      </c>
      <c r="N388" s="49" t="str">
        <f>IF(OR(O388="",O388=0,O388="0"),"",IF(LEN(O388)&lt;=K385,O388,IF(LEN(SUBSTITUTE(P388," ",""))=K385+1,LEFT(O388,K385),LEFT(O388,FIND("§",SUBSTITUTE(P388," ","§",LEN(P388)-LEN(SUBSTITUTE(P388," ",""))))-1))))</f>
        <v/>
      </c>
      <c r="O388" s="49" t="str">
        <f t="shared" si="99"/>
        <v/>
      </c>
      <c r="P388" s="49" t="str">
        <f>IF(OR(O388="",O388=0,O388="0"),"",LEFT(O388,K385+1))</f>
        <v/>
      </c>
      <c r="Q388" s="49"/>
      <c r="R388" s="107"/>
      <c r="S388" s="90" t="str">
        <f>IF(LEN(TRIM(T388))&gt;0,MAX(S46:S387)+1,"")</f>
        <v/>
      </c>
      <c r="T388" s="234"/>
      <c r="U388" s="107"/>
      <c r="V388" s="107"/>
      <c r="X388" s="224"/>
      <c r="Y388" s="281"/>
      <c r="Z388" s="282"/>
      <c r="AA388" s="281"/>
      <c r="AB388" s="280"/>
      <c r="AC388" s="279"/>
      <c r="AD388" s="278"/>
      <c r="AE388" s="277"/>
      <c r="AF388" s="276"/>
      <c r="AG388" s="275"/>
      <c r="AH388" s="274"/>
      <c r="AI388" s="273"/>
      <c r="AJ388" s="272"/>
      <c r="AK388" s="271"/>
      <c r="AL388" s="270"/>
      <c r="AM388" s="269"/>
      <c r="AN388" s="268"/>
      <c r="AO388" s="267"/>
      <c r="AP388" s="266"/>
      <c r="AQ388" s="265"/>
      <c r="AS388" s="2"/>
      <c r="AT388" s="294">
        <v>360</v>
      </c>
      <c r="AU388" s="290"/>
      <c r="AV388" s="289" t="str">
        <f t="shared" si="87"/>
        <v/>
      </c>
      <c r="AW388" s="288" t="str" cm="1">
        <f t="array" ref="AW388">IF(BD388="","",IFERROR(_xlfn.TEXTJOIN(" • ",TRUE,_xlfn.UNIQUE(_xlfn._xlws.FILTER("⚠ "&amp;BK29:BK489,(BI29:BI489&lt;&gt;"")*ISNUMBER(SEARCH(" "&amp;BI29:BI489&amp;" "," "&amp;BD388&amp;" "))))),""))</f>
        <v/>
      </c>
      <c r="AX388" s="287" t="str">
        <f t="shared" si="94"/>
        <v/>
      </c>
      <c r="AY388" s="287" t="str">
        <f t="shared" si="95"/>
        <v/>
      </c>
      <c r="AZ388" s="287" t="str">
        <f t="shared" si="96"/>
        <v/>
      </c>
      <c r="BA388" s="287" t="str">
        <f t="shared" si="88"/>
        <v/>
      </c>
      <c r="BB388" s="287" t="str">
        <f t="shared" si="89"/>
        <v/>
      </c>
      <c r="BC388" s="287" t="str">
        <f t="shared" si="97"/>
        <v/>
      </c>
      <c r="BD388" s="287" t="str">
        <f t="shared" si="90"/>
        <v/>
      </c>
      <c r="BE388" s="287" t="str">
        <f t="shared" si="98"/>
        <v/>
      </c>
      <c r="BF388" s="287" t="str">
        <f t="shared" si="91"/>
        <v/>
      </c>
      <c r="BG388" s="287" t="str">
        <f t="shared" si="92"/>
        <v/>
      </c>
      <c r="BH388" s="293"/>
      <c r="BI388" s="285" t="str">
        <f t="shared" si="93"/>
        <v/>
      </c>
      <c r="BJ388" s="284" t="s">
        <v>291</v>
      </c>
      <c r="BK388" s="292"/>
      <c r="BY388" s="3">
        <v>1</v>
      </c>
    </row>
    <row r="389" spans="10:77" ht="21" customHeight="1">
      <c r="J389" s="910"/>
      <c r="K389" s="55" t="str">
        <f>TRIM(SUBSTITUTE(SUBSTITUTE(SUBSTITUTE(SUBSTITUTE(K388,"►"," "),"▼"," "),"▲"," "),"◄"," "))</f>
        <v/>
      </c>
      <c r="L389" s="49" t="str" cm="1">
        <f t="array" ref="L389">IF(ROW()=ROW(L383),K386,INDEX(M383:M396,ROW()-ROW(L383)))</f>
        <v/>
      </c>
      <c r="M389" s="89" t="str">
        <f>IF(OR(L389="",K385="",K385&lt;=0,N389=""),"",TRIM(MID(L389,LEN(N389)+1+IF(MID(L389,LEN(N389)+1,1)=" ",1,0),99999)))</f>
        <v/>
      </c>
      <c r="N389" s="49" t="str">
        <f>IF(OR(O389="",O389=0,O389="0"),"",IF(LEN(O389)&lt;=K385,O389,IF(LEN(SUBSTITUTE(P389," ",""))=K385+1,LEFT(O389,K385),LEFT(O389,FIND("§",SUBSTITUTE(P389," ","§",LEN(P389)-LEN(SUBSTITUTE(P389," ",""))))-1))))</f>
        <v/>
      </c>
      <c r="O389" s="49" t="str">
        <f t="shared" si="99"/>
        <v/>
      </c>
      <c r="P389" s="49" t="str">
        <f>IF(OR(O389="",O389=0,O389="0"),"",LEFT(O389,K385+1))</f>
        <v/>
      </c>
      <c r="Q389" s="49"/>
      <c r="R389" s="107"/>
      <c r="S389" s="90" t="str">
        <f>IF(LEN(TRIM(T389))&gt;0,MAX(S46:S388)+1,"")</f>
        <v/>
      </c>
      <c r="T389" s="234"/>
      <c r="U389" s="107"/>
      <c r="V389" s="107"/>
      <c r="X389" s="224"/>
      <c r="Y389" s="281"/>
      <c r="Z389" s="282"/>
      <c r="AA389" s="281"/>
      <c r="AB389" s="280"/>
      <c r="AC389" s="279"/>
      <c r="AD389" s="278"/>
      <c r="AE389" s="277"/>
      <c r="AF389" s="276"/>
      <c r="AG389" s="275"/>
      <c r="AH389" s="274"/>
      <c r="AI389" s="273"/>
      <c r="AJ389" s="272"/>
      <c r="AK389" s="271"/>
      <c r="AL389" s="270"/>
      <c r="AM389" s="269"/>
      <c r="AN389" s="268"/>
      <c r="AO389" s="267"/>
      <c r="AP389" s="266"/>
      <c r="AQ389" s="265"/>
      <c r="AS389" s="2"/>
      <c r="AT389" s="294">
        <v>361</v>
      </c>
      <c r="AU389" s="290"/>
      <c r="AV389" s="289" t="str">
        <f t="shared" si="87"/>
        <v/>
      </c>
      <c r="AW389" s="288" t="str" cm="1">
        <f t="array" ref="AW389">IF(BD389="","",IFERROR(_xlfn.TEXTJOIN(" • ",TRUE,_xlfn.UNIQUE(_xlfn._xlws.FILTER("⚠ "&amp;BK29:BK489,(BI29:BI489&lt;&gt;"")*ISNUMBER(SEARCH(" "&amp;BI29:BI489&amp;" "," "&amp;BD389&amp;" "))))),""))</f>
        <v/>
      </c>
      <c r="AX389" s="287" t="str">
        <f t="shared" si="94"/>
        <v/>
      </c>
      <c r="AY389" s="287" t="str">
        <f t="shared" si="95"/>
        <v/>
      </c>
      <c r="AZ389" s="287" t="str">
        <f t="shared" si="96"/>
        <v/>
      </c>
      <c r="BA389" s="287" t="str">
        <f t="shared" si="88"/>
        <v/>
      </c>
      <c r="BB389" s="287" t="str">
        <f t="shared" si="89"/>
        <v/>
      </c>
      <c r="BC389" s="287" t="str">
        <f t="shared" si="97"/>
        <v/>
      </c>
      <c r="BD389" s="287" t="str">
        <f t="shared" si="90"/>
        <v/>
      </c>
      <c r="BE389" s="287" t="str">
        <f t="shared" si="98"/>
        <v/>
      </c>
      <c r="BF389" s="287" t="str">
        <f t="shared" si="91"/>
        <v/>
      </c>
      <c r="BG389" s="287" t="str">
        <f t="shared" si="92"/>
        <v/>
      </c>
      <c r="BH389" s="293"/>
      <c r="BI389" s="285" t="str">
        <f t="shared" si="93"/>
        <v/>
      </c>
      <c r="BJ389" s="284" t="s">
        <v>291</v>
      </c>
      <c r="BK389" s="292"/>
      <c r="BY389" s="3">
        <v>1</v>
      </c>
    </row>
    <row r="390" spans="10:77" ht="21" customHeight="1">
      <c r="J390" s="910"/>
      <c r="K390" s="55" t="str">
        <f>TRIM(SUBSTITUTE(SUBSTITUTE(K389,"“"," "),"”"," "))</f>
        <v/>
      </c>
      <c r="L390" s="49" t="str" cm="1">
        <f t="array" ref="L390">IF(ROW()=ROW(L383),K386,INDEX(M383:M396,ROW()-ROW(L383)))</f>
        <v/>
      </c>
      <c r="M390" s="89" t="str">
        <f>IF(OR(L390="",K385="",K385&lt;=0,N390=""),"",TRIM(MID(L390,LEN(N390)+1+IF(MID(L390,LEN(N390)+1,1)=" ",1,0),99999)))</f>
        <v/>
      </c>
      <c r="N390" s="49" t="str">
        <f>IF(OR(O390="",O390=0,O390="0"),"",IF(LEN(O390)&lt;=K385,O390,IF(LEN(SUBSTITUTE(P390," ",""))=K385+1,LEFT(O390,K385),LEFT(O390,FIND("§",SUBSTITUTE(P390," ","§",LEN(P390)-LEN(SUBSTITUTE(P390," ",""))))-1))))</f>
        <v/>
      </c>
      <c r="O390" s="49" t="str">
        <f t="shared" si="99"/>
        <v/>
      </c>
      <c r="P390" s="49" t="str">
        <f>IF(OR(O390="",O390=0,O390="0"),"",LEFT(O390,K385+1))</f>
        <v/>
      </c>
      <c r="Q390" s="49"/>
      <c r="R390" s="107"/>
      <c r="S390" s="90" t="str">
        <f>IF(LEN(TRIM(T390))&gt;0,MAX(S46:S389)+1,"")</f>
        <v/>
      </c>
      <c r="T390" s="234"/>
      <c r="U390" s="107"/>
      <c r="V390" s="107"/>
      <c r="X390" s="224"/>
      <c r="Y390" s="281"/>
      <c r="Z390" s="282"/>
      <c r="AA390" s="281"/>
      <c r="AB390" s="280"/>
      <c r="AC390" s="279"/>
      <c r="AD390" s="278"/>
      <c r="AE390" s="277"/>
      <c r="AF390" s="276"/>
      <c r="AG390" s="275"/>
      <c r="AH390" s="274"/>
      <c r="AI390" s="273"/>
      <c r="AJ390" s="272"/>
      <c r="AK390" s="271"/>
      <c r="AL390" s="270"/>
      <c r="AM390" s="269"/>
      <c r="AN390" s="268"/>
      <c r="AO390" s="267"/>
      <c r="AP390" s="266"/>
      <c r="AQ390" s="265"/>
      <c r="AS390" s="2"/>
      <c r="AT390" s="294">
        <v>362</v>
      </c>
      <c r="AU390" s="290"/>
      <c r="AV390" s="289" t="str">
        <f t="shared" si="87"/>
        <v/>
      </c>
      <c r="AW390" s="288" t="str" cm="1">
        <f t="array" ref="AW390">IF(BD390="","",IFERROR(_xlfn.TEXTJOIN(" • ",TRUE,_xlfn.UNIQUE(_xlfn._xlws.FILTER("⚠ "&amp;BK29:BK489,(BI29:BI489&lt;&gt;"")*ISNUMBER(SEARCH(" "&amp;BI29:BI489&amp;" "," "&amp;BD390&amp;" "))))),""))</f>
        <v/>
      </c>
      <c r="AX390" s="287" t="str">
        <f t="shared" si="94"/>
        <v/>
      </c>
      <c r="AY390" s="287" t="str">
        <f t="shared" si="95"/>
        <v/>
      </c>
      <c r="AZ390" s="287" t="str">
        <f t="shared" si="96"/>
        <v/>
      </c>
      <c r="BA390" s="287" t="str">
        <f t="shared" si="88"/>
        <v/>
      </c>
      <c r="BB390" s="287" t="str">
        <f t="shared" si="89"/>
        <v/>
      </c>
      <c r="BC390" s="287" t="str">
        <f t="shared" si="97"/>
        <v/>
      </c>
      <c r="BD390" s="287" t="str">
        <f t="shared" si="90"/>
        <v/>
      </c>
      <c r="BE390" s="287" t="str">
        <f t="shared" si="98"/>
        <v/>
      </c>
      <c r="BF390" s="287" t="str">
        <f t="shared" si="91"/>
        <v/>
      </c>
      <c r="BG390" s="287" t="str">
        <f t="shared" si="92"/>
        <v/>
      </c>
      <c r="BH390" s="293"/>
      <c r="BI390" s="285" t="str">
        <f t="shared" si="93"/>
        <v/>
      </c>
      <c r="BJ390" s="284" t="s">
        <v>291</v>
      </c>
      <c r="BK390" s="292"/>
      <c r="BY390" s="3">
        <v>1</v>
      </c>
    </row>
    <row r="391" spans="10:77" ht="21" customHeight="1">
      <c r="J391" s="910"/>
      <c r="K391" s="55"/>
      <c r="L391" s="49" t="str" cm="1">
        <f t="array" ref="L391">IF(ROW()=ROW(L383),K386,INDEX(M383:M396,ROW()-ROW(L383)))</f>
        <v/>
      </c>
      <c r="M391" s="89" t="str">
        <f>IF(OR(L391="",K385="",K385&lt;=0,N391=""),"",TRIM(MID(L391,LEN(N391)+1+IF(MID(L391,LEN(N391)+1,1)=" ",1,0),99999)))</f>
        <v/>
      </c>
      <c r="N391" s="49" t="str">
        <f>IF(OR(O391="",O391=0,O391="0"),"",IF(LEN(O391)&lt;=K385,O391,IF(LEN(SUBSTITUTE(P391," ",""))=K385+1,LEFT(O391,K385),LEFT(O391,FIND("§",SUBSTITUTE(P391," ","§",LEN(P391)-LEN(SUBSTITUTE(P391," ",""))))-1))))</f>
        <v/>
      </c>
      <c r="O391" s="49" t="str">
        <f t="shared" si="99"/>
        <v/>
      </c>
      <c r="P391" s="49" t="str">
        <f>IF(OR(O391="",O391=0,O391="0"),"",LEFT(O391,K385+1))</f>
        <v/>
      </c>
      <c r="Q391" s="49"/>
      <c r="R391" s="107"/>
      <c r="S391" s="90" t="str">
        <f>IF(LEN(TRIM(T391))&gt;0,MAX(S46:S390)+1,"")</f>
        <v/>
      </c>
      <c r="T391" s="234"/>
      <c r="U391" s="107"/>
      <c r="V391" s="107"/>
      <c r="X391" s="224"/>
      <c r="Y391" s="281"/>
      <c r="Z391" s="282"/>
      <c r="AA391" s="281"/>
      <c r="AB391" s="280"/>
      <c r="AC391" s="279"/>
      <c r="AD391" s="278"/>
      <c r="AE391" s="277"/>
      <c r="AF391" s="276"/>
      <c r="AG391" s="275"/>
      <c r="AH391" s="274"/>
      <c r="AI391" s="273"/>
      <c r="AJ391" s="272"/>
      <c r="AK391" s="271"/>
      <c r="AL391" s="270"/>
      <c r="AM391" s="269"/>
      <c r="AN391" s="268"/>
      <c r="AO391" s="267"/>
      <c r="AP391" s="266"/>
      <c r="AQ391" s="265"/>
      <c r="AS391" s="2"/>
      <c r="AT391" s="294">
        <v>363</v>
      </c>
      <c r="AU391" s="290"/>
      <c r="AV391" s="289" t="str">
        <f t="shared" si="87"/>
        <v/>
      </c>
      <c r="AW391" s="288" t="str" cm="1">
        <f t="array" ref="AW391">IF(BD391="","",IFERROR(_xlfn.TEXTJOIN(" • ",TRUE,_xlfn.UNIQUE(_xlfn._xlws.FILTER("⚠ "&amp;BK29:BK489,(BI29:BI489&lt;&gt;"")*ISNUMBER(SEARCH(" "&amp;BI29:BI489&amp;" "," "&amp;BD391&amp;" "))))),""))</f>
        <v/>
      </c>
      <c r="AX391" s="287" t="str">
        <f t="shared" si="94"/>
        <v/>
      </c>
      <c r="AY391" s="287" t="str">
        <f t="shared" si="95"/>
        <v/>
      </c>
      <c r="AZ391" s="287" t="str">
        <f t="shared" si="96"/>
        <v/>
      </c>
      <c r="BA391" s="287" t="str">
        <f t="shared" si="88"/>
        <v/>
      </c>
      <c r="BB391" s="287" t="str">
        <f t="shared" si="89"/>
        <v/>
      </c>
      <c r="BC391" s="287" t="str">
        <f t="shared" si="97"/>
        <v/>
      </c>
      <c r="BD391" s="287" t="str">
        <f t="shared" si="90"/>
        <v/>
      </c>
      <c r="BE391" s="287" t="str">
        <f t="shared" si="98"/>
        <v/>
      </c>
      <c r="BF391" s="287" t="str">
        <f t="shared" si="91"/>
        <v/>
      </c>
      <c r="BG391" s="287" t="str">
        <f t="shared" si="92"/>
        <v/>
      </c>
      <c r="BH391" s="293"/>
      <c r="BI391" s="285" t="str">
        <f t="shared" si="93"/>
        <v/>
      </c>
      <c r="BJ391" s="284" t="s">
        <v>291</v>
      </c>
      <c r="BK391" s="292"/>
      <c r="BY391" s="3">
        <v>1</v>
      </c>
    </row>
    <row r="392" spans="10:77" ht="21" customHeight="1">
      <c r="J392" s="910"/>
      <c r="K392" s="55"/>
      <c r="L392" s="49" t="str" cm="1">
        <f t="array" ref="L392">IF(ROW()=ROW(L383),K386,INDEX(M383:M396,ROW()-ROW(L383)))</f>
        <v/>
      </c>
      <c r="M392" s="89" t="str">
        <f>IF(OR(L392="",K385="",K385&lt;=0,N392=""),"",TRIM(MID(L392,LEN(N392)+1+IF(MID(L392,LEN(N392)+1,1)=" ",1,0),99999)))</f>
        <v/>
      </c>
      <c r="N392" s="49" t="str">
        <f>IF(OR(O392="",O392=0,O392="0"),"",IF(LEN(O392)&lt;=K385,O392,IF(LEN(SUBSTITUTE(P392," ",""))=K385+1,LEFT(O392,K385),LEFT(O392,FIND("§",SUBSTITUTE(P392," ","§",LEN(P392)-LEN(SUBSTITUTE(P392," ",""))))-1))))</f>
        <v/>
      </c>
      <c r="O392" s="49" t="str">
        <f t="shared" si="99"/>
        <v/>
      </c>
      <c r="P392" s="49" t="str">
        <f>IF(OR(O392="",O392=0,O392="0"),"",LEFT(O392,K385+1))</f>
        <v/>
      </c>
      <c r="Q392" s="49"/>
      <c r="R392" s="107"/>
      <c r="S392" s="90" t="str">
        <f>IF(LEN(TRIM(T392))&gt;0,MAX(S46:S391)+1,"")</f>
        <v/>
      </c>
      <c r="T392" s="234"/>
      <c r="U392" s="107"/>
      <c r="V392" s="107"/>
      <c r="X392" s="224"/>
      <c r="Y392" s="281"/>
      <c r="Z392" s="282"/>
      <c r="AA392" s="281"/>
      <c r="AB392" s="280"/>
      <c r="AC392" s="279"/>
      <c r="AD392" s="278"/>
      <c r="AE392" s="277"/>
      <c r="AF392" s="276"/>
      <c r="AG392" s="275"/>
      <c r="AH392" s="274"/>
      <c r="AI392" s="273"/>
      <c r="AJ392" s="272"/>
      <c r="AK392" s="271"/>
      <c r="AL392" s="270"/>
      <c r="AM392" s="269"/>
      <c r="AN392" s="268"/>
      <c r="AO392" s="267"/>
      <c r="AP392" s="266"/>
      <c r="AQ392" s="265"/>
      <c r="AS392" s="2"/>
      <c r="AT392" s="294">
        <v>364</v>
      </c>
      <c r="AU392" s="290"/>
      <c r="AV392" s="289" t="str">
        <f t="shared" si="87"/>
        <v/>
      </c>
      <c r="AW392" s="288" t="str" cm="1">
        <f t="array" ref="AW392">IF(BD392="","",IFERROR(_xlfn.TEXTJOIN(" • ",TRUE,_xlfn.UNIQUE(_xlfn._xlws.FILTER("⚠ "&amp;BK29:BK489,(BI29:BI489&lt;&gt;"")*ISNUMBER(SEARCH(" "&amp;BI29:BI489&amp;" "," "&amp;BD392&amp;" "))))),""))</f>
        <v/>
      </c>
      <c r="AX392" s="287" t="str">
        <f t="shared" si="94"/>
        <v/>
      </c>
      <c r="AY392" s="287" t="str">
        <f t="shared" si="95"/>
        <v/>
      </c>
      <c r="AZ392" s="287" t="str">
        <f t="shared" si="96"/>
        <v/>
      </c>
      <c r="BA392" s="287" t="str">
        <f t="shared" si="88"/>
        <v/>
      </c>
      <c r="BB392" s="287" t="str">
        <f t="shared" si="89"/>
        <v/>
      </c>
      <c r="BC392" s="287" t="str">
        <f t="shared" si="97"/>
        <v/>
      </c>
      <c r="BD392" s="287" t="str">
        <f t="shared" si="90"/>
        <v/>
      </c>
      <c r="BE392" s="287" t="str">
        <f t="shared" si="98"/>
        <v/>
      </c>
      <c r="BF392" s="287" t="str">
        <f t="shared" si="91"/>
        <v/>
      </c>
      <c r="BG392" s="287" t="str">
        <f t="shared" si="92"/>
        <v/>
      </c>
      <c r="BH392" s="293"/>
      <c r="BI392" s="285" t="str">
        <f t="shared" si="93"/>
        <v/>
      </c>
      <c r="BJ392" s="284" t="s">
        <v>291</v>
      </c>
      <c r="BK392" s="292"/>
      <c r="BY392" s="3">
        <v>1</v>
      </c>
    </row>
    <row r="393" spans="10:77" ht="21" customHeight="1">
      <c r="J393" s="910"/>
      <c r="K393" s="55"/>
      <c r="L393" s="49" t="str" cm="1">
        <f t="array" ref="L393">IF(ROW()=ROW(L383),K386,INDEX(M383:M396,ROW()-ROW(L383)))</f>
        <v/>
      </c>
      <c r="M393" s="89" t="str">
        <f>IF(OR(L393="",K385="",K385&lt;=0,N393=""),"",TRIM(MID(L393,LEN(N393)+1+IF(MID(L393,LEN(N393)+1,1)=" ",1,0),99999)))</f>
        <v/>
      </c>
      <c r="N393" s="49" t="str">
        <f>IF(OR(O393="",O393=0,O393="0"),"",IF(LEN(O393)&lt;=K385,O393,IF(LEN(SUBSTITUTE(P393," ",""))=K385+1,LEFT(O393,K385),LEFT(O393,FIND("§",SUBSTITUTE(P393," ","§",LEN(P393)-LEN(SUBSTITUTE(P393," ",""))))-1))))</f>
        <v/>
      </c>
      <c r="O393" s="49" t="str">
        <f t="shared" si="99"/>
        <v/>
      </c>
      <c r="P393" s="49" t="str">
        <f>IF(OR(O393="",O393=0,O393="0"),"",LEFT(O393,K385+1))</f>
        <v/>
      </c>
      <c r="Q393" s="49"/>
      <c r="R393" s="107"/>
      <c r="S393" s="90" t="str">
        <f>IF(LEN(TRIM(T393))&gt;0,MAX(S46:S392)+1,"")</f>
        <v/>
      </c>
      <c r="T393" s="234"/>
      <c r="U393" s="107"/>
      <c r="V393" s="107"/>
      <c r="X393" s="224"/>
      <c r="Y393" s="281"/>
      <c r="Z393" s="282"/>
      <c r="AA393" s="281"/>
      <c r="AB393" s="280"/>
      <c r="AC393" s="279"/>
      <c r="AD393" s="278"/>
      <c r="AE393" s="277"/>
      <c r="AF393" s="276"/>
      <c r="AG393" s="275"/>
      <c r="AH393" s="274"/>
      <c r="AI393" s="273"/>
      <c r="AJ393" s="272"/>
      <c r="AK393" s="271"/>
      <c r="AL393" s="270"/>
      <c r="AM393" s="269"/>
      <c r="AN393" s="268"/>
      <c r="AO393" s="267"/>
      <c r="AP393" s="266"/>
      <c r="AQ393" s="265"/>
      <c r="AS393" s="2"/>
      <c r="AT393" s="294">
        <v>365</v>
      </c>
      <c r="AU393" s="290"/>
      <c r="AV393" s="289" t="str">
        <f t="shared" si="87"/>
        <v/>
      </c>
      <c r="AW393" s="288" t="str" cm="1">
        <f t="array" ref="AW393">IF(BD393="","",IFERROR(_xlfn.TEXTJOIN(" • ",TRUE,_xlfn.UNIQUE(_xlfn._xlws.FILTER("⚠ "&amp;BK29:BK489,(BI29:BI489&lt;&gt;"")*ISNUMBER(SEARCH(" "&amp;BI29:BI489&amp;" "," "&amp;BD393&amp;" "))))),""))</f>
        <v/>
      </c>
      <c r="AX393" s="287" t="str">
        <f t="shared" si="94"/>
        <v/>
      </c>
      <c r="AY393" s="287" t="str">
        <f t="shared" si="95"/>
        <v/>
      </c>
      <c r="AZ393" s="287" t="str">
        <f t="shared" si="96"/>
        <v/>
      </c>
      <c r="BA393" s="287" t="str">
        <f t="shared" si="88"/>
        <v/>
      </c>
      <c r="BB393" s="287" t="str">
        <f t="shared" si="89"/>
        <v/>
      </c>
      <c r="BC393" s="287" t="str">
        <f t="shared" si="97"/>
        <v/>
      </c>
      <c r="BD393" s="287" t="str">
        <f t="shared" si="90"/>
        <v/>
      </c>
      <c r="BE393" s="287" t="str">
        <f t="shared" si="98"/>
        <v/>
      </c>
      <c r="BF393" s="287" t="str">
        <f t="shared" si="91"/>
        <v/>
      </c>
      <c r="BG393" s="287" t="str">
        <f t="shared" si="92"/>
        <v/>
      </c>
      <c r="BH393" s="293"/>
      <c r="BI393" s="285" t="str">
        <f t="shared" si="93"/>
        <v/>
      </c>
      <c r="BJ393" s="284" t="s">
        <v>291</v>
      </c>
      <c r="BK393" s="292"/>
      <c r="BY393" s="3">
        <v>1</v>
      </c>
    </row>
    <row r="394" spans="10:77" ht="21" customHeight="1">
      <c r="J394" s="910"/>
      <c r="K394" s="55"/>
      <c r="L394" s="49" t="str" cm="1">
        <f t="array" ref="L394">IF(ROW()=ROW(L383),K386,INDEX(M383:M396,ROW()-ROW(L383)))</f>
        <v/>
      </c>
      <c r="M394" s="89" t="str">
        <f>IF(OR(L394="",K385="",K385&lt;=0,N394=""),"",TRIM(MID(L394,LEN(N394)+1+IF(MID(L394,LEN(N394)+1,1)=" ",1,0),99999)))</f>
        <v/>
      </c>
      <c r="N394" s="49" t="str">
        <f>IF(OR(O394="",O394=0,O394="0"),"",IF(LEN(O394)&lt;=K385,O394,IF(LEN(SUBSTITUTE(P394," ",""))=K385+1,LEFT(O394,K385),LEFT(O394,FIND("§",SUBSTITUTE(P394," ","§",LEN(P394)-LEN(SUBSTITUTE(P394," ",""))))-1))))</f>
        <v/>
      </c>
      <c r="O394" s="49" t="str">
        <f t="shared" si="99"/>
        <v/>
      </c>
      <c r="P394" s="49" t="str">
        <f>IF(OR(O394="",O394=0,O394="0"),"",LEFT(O394,K385+1))</f>
        <v/>
      </c>
      <c r="Q394" s="49"/>
      <c r="R394" s="107"/>
      <c r="S394" s="90" t="str">
        <f>IF(LEN(TRIM(T394))&gt;0,MAX(S46:S393)+1,"")</f>
        <v/>
      </c>
      <c r="T394" s="234"/>
      <c r="U394" s="107"/>
      <c r="V394" s="107"/>
      <c r="X394" s="224"/>
      <c r="Y394" s="281"/>
      <c r="Z394" s="282"/>
      <c r="AA394" s="281"/>
      <c r="AB394" s="280"/>
      <c r="AC394" s="279"/>
      <c r="AD394" s="278"/>
      <c r="AE394" s="277"/>
      <c r="AF394" s="276"/>
      <c r="AG394" s="275"/>
      <c r="AH394" s="274"/>
      <c r="AI394" s="273"/>
      <c r="AJ394" s="272"/>
      <c r="AK394" s="271"/>
      <c r="AL394" s="270"/>
      <c r="AM394" s="269"/>
      <c r="AN394" s="268"/>
      <c r="AO394" s="267"/>
      <c r="AP394" s="266"/>
      <c r="AQ394" s="265"/>
      <c r="AS394" s="2"/>
      <c r="AT394" s="294">
        <v>366</v>
      </c>
      <c r="AU394" s="290"/>
      <c r="AV394" s="289" t="str">
        <f t="shared" si="87"/>
        <v/>
      </c>
      <c r="AW394" s="288" t="str" cm="1">
        <f t="array" ref="AW394">IF(BD394="","",IFERROR(_xlfn.TEXTJOIN(" • ",TRUE,_xlfn.UNIQUE(_xlfn._xlws.FILTER("⚠ "&amp;BK29:BK489,(BI29:BI489&lt;&gt;"")*ISNUMBER(SEARCH(" "&amp;BI29:BI489&amp;" "," "&amp;BD394&amp;" "))))),""))</f>
        <v/>
      </c>
      <c r="AX394" s="287" t="str">
        <f t="shared" si="94"/>
        <v/>
      </c>
      <c r="AY394" s="287" t="str">
        <f t="shared" si="95"/>
        <v/>
      </c>
      <c r="AZ394" s="287" t="str">
        <f t="shared" si="96"/>
        <v/>
      </c>
      <c r="BA394" s="287" t="str">
        <f t="shared" si="88"/>
        <v/>
      </c>
      <c r="BB394" s="287" t="str">
        <f t="shared" si="89"/>
        <v/>
      </c>
      <c r="BC394" s="287" t="str">
        <f t="shared" si="97"/>
        <v/>
      </c>
      <c r="BD394" s="287" t="str">
        <f t="shared" si="90"/>
        <v/>
      </c>
      <c r="BE394" s="287" t="str">
        <f t="shared" si="98"/>
        <v/>
      </c>
      <c r="BF394" s="287" t="str">
        <f t="shared" si="91"/>
        <v/>
      </c>
      <c r="BG394" s="287" t="str">
        <f t="shared" si="92"/>
        <v/>
      </c>
      <c r="BH394" s="293"/>
      <c r="BI394" s="285" t="str">
        <f t="shared" si="93"/>
        <v/>
      </c>
      <c r="BJ394" s="284" t="s">
        <v>291</v>
      </c>
      <c r="BK394" s="292"/>
      <c r="BY394" s="3">
        <v>1</v>
      </c>
    </row>
    <row r="395" spans="10:77" ht="21" customHeight="1">
      <c r="J395" s="910"/>
      <c r="K395" s="55"/>
      <c r="L395" s="49" t="str" cm="1">
        <f t="array" ref="L395">IF(ROW()=ROW(L383),K386,INDEX(M383:M396,ROW()-ROW(L383)))</f>
        <v/>
      </c>
      <c r="M395" s="89" t="str">
        <f>IF(OR(L395="",K385="",K385&lt;=0,N395=""),"",TRIM(MID(L395,LEN(N395)+1+IF(MID(L395,LEN(N395)+1,1)=" ",1,0),99999)))</f>
        <v/>
      </c>
      <c r="N395" s="49" t="str">
        <f>IF(OR(O395="",O395=0,O395="0"),"",IF(LEN(O395)&lt;=K385,O395,IF(LEN(SUBSTITUTE(P395," ",""))=K385+1,LEFT(O395,K385),LEFT(O395,FIND("§",SUBSTITUTE(P395," ","§",LEN(P395)-LEN(SUBSTITUTE(P395," ",""))))-1))))</f>
        <v/>
      </c>
      <c r="O395" s="49" t="str">
        <f t="shared" si="99"/>
        <v/>
      </c>
      <c r="P395" s="49" t="str">
        <f>IF(OR(O395="",O395=0,O395="0"),"",LEFT(O395,K385+1))</f>
        <v/>
      </c>
      <c r="Q395" s="49"/>
      <c r="R395" s="107"/>
      <c r="S395" s="90" t="str">
        <f>IF(LEN(TRIM(T395))&gt;0,MAX(S46:S394)+1,"")</f>
        <v/>
      </c>
      <c r="T395" s="234"/>
      <c r="U395" s="107"/>
      <c r="V395" s="107"/>
      <c r="X395" s="224"/>
      <c r="Y395" s="281"/>
      <c r="Z395" s="282"/>
      <c r="AA395" s="281"/>
      <c r="AB395" s="280"/>
      <c r="AC395" s="279"/>
      <c r="AD395" s="278"/>
      <c r="AE395" s="277"/>
      <c r="AF395" s="276"/>
      <c r="AG395" s="275"/>
      <c r="AH395" s="274"/>
      <c r="AI395" s="273"/>
      <c r="AJ395" s="272"/>
      <c r="AK395" s="271"/>
      <c r="AL395" s="270"/>
      <c r="AM395" s="269"/>
      <c r="AN395" s="268"/>
      <c r="AO395" s="267"/>
      <c r="AP395" s="266"/>
      <c r="AQ395" s="265"/>
      <c r="AS395" s="2"/>
      <c r="AT395" s="294">
        <v>367</v>
      </c>
      <c r="AU395" s="290"/>
      <c r="AV395" s="289" t="str">
        <f t="shared" si="87"/>
        <v/>
      </c>
      <c r="AW395" s="288" t="str" cm="1">
        <f t="array" ref="AW395">IF(BD395="","",IFERROR(_xlfn.TEXTJOIN(" • ",TRUE,_xlfn.UNIQUE(_xlfn._xlws.FILTER("⚠ "&amp;BK29:BK489,(BI29:BI489&lt;&gt;"")*ISNUMBER(SEARCH(" "&amp;BI29:BI489&amp;" "," "&amp;BD395&amp;" "))))),""))</f>
        <v/>
      </c>
      <c r="AX395" s="287" t="str">
        <f t="shared" si="94"/>
        <v/>
      </c>
      <c r="AY395" s="287" t="str">
        <f t="shared" si="95"/>
        <v/>
      </c>
      <c r="AZ395" s="287" t="str">
        <f t="shared" si="96"/>
        <v/>
      </c>
      <c r="BA395" s="287" t="str">
        <f t="shared" si="88"/>
        <v/>
      </c>
      <c r="BB395" s="287" t="str">
        <f t="shared" si="89"/>
        <v/>
      </c>
      <c r="BC395" s="287" t="str">
        <f t="shared" si="97"/>
        <v/>
      </c>
      <c r="BD395" s="287" t="str">
        <f t="shared" si="90"/>
        <v/>
      </c>
      <c r="BE395" s="287" t="str">
        <f t="shared" si="98"/>
        <v/>
      </c>
      <c r="BF395" s="287" t="str">
        <f t="shared" si="91"/>
        <v/>
      </c>
      <c r="BG395" s="287" t="str">
        <f t="shared" si="92"/>
        <v/>
      </c>
      <c r="BH395" s="293"/>
      <c r="BI395" s="285" t="str">
        <f t="shared" si="93"/>
        <v/>
      </c>
      <c r="BJ395" s="284" t="s">
        <v>291</v>
      </c>
      <c r="BK395" s="292"/>
      <c r="BY395" s="3">
        <v>1</v>
      </c>
    </row>
    <row r="396" spans="10:77" ht="21" customHeight="1">
      <c r="J396" s="910"/>
      <c r="K396" s="55"/>
      <c r="L396" s="49" t="str" cm="1">
        <f t="array" ref="L396">IF(ROW()=ROW(L383),K386,INDEX(M383:M396,ROW()-ROW(L383)))</f>
        <v/>
      </c>
      <c r="M396" s="89" t="str">
        <f>IF(OR(L396="",K385="",K385&lt;=0,N396=""),"",TRIM(MID(L396,LEN(N396)+1+IF(MID(L396,LEN(N396)+1,1)=" ",1,0),99999)))</f>
        <v/>
      </c>
      <c r="N396" s="49" t="str">
        <f>IF(OR(O396="",O396=0,O396="0"),"",IF(LEN(O396)&lt;=K385,O396,IF(LEN(SUBSTITUTE(P396," ",""))=K385+1,LEFT(O396,K385),LEFT(O396,FIND("§",SUBSTITUTE(P396," ","§",LEN(P396)-LEN(SUBSTITUTE(P396," ",""))))-1))))</f>
        <v/>
      </c>
      <c r="O396" s="49" t="str">
        <f t="shared" si="99"/>
        <v/>
      </c>
      <c r="P396" s="49" t="str">
        <f>IF(OR(O396="",O396=0,O396="0"),"",LEFT(O396,K385+1))</f>
        <v/>
      </c>
      <c r="Q396" s="49"/>
      <c r="R396" s="107"/>
      <c r="S396" s="90" t="str">
        <f>IF(LEN(TRIM(T396))&gt;0,MAX(S46:S395)+1,"")</f>
        <v/>
      </c>
      <c r="T396" s="234"/>
      <c r="U396" s="107"/>
      <c r="V396" s="107"/>
      <c r="X396" s="224"/>
      <c r="Y396" s="281"/>
      <c r="Z396" s="282"/>
      <c r="AA396" s="281"/>
      <c r="AB396" s="280"/>
      <c r="AC396" s="279"/>
      <c r="AD396" s="278"/>
      <c r="AE396" s="277"/>
      <c r="AF396" s="276"/>
      <c r="AG396" s="275"/>
      <c r="AH396" s="274"/>
      <c r="AI396" s="273"/>
      <c r="AJ396" s="272"/>
      <c r="AK396" s="271"/>
      <c r="AL396" s="270"/>
      <c r="AM396" s="269"/>
      <c r="AN396" s="268"/>
      <c r="AO396" s="267"/>
      <c r="AP396" s="266"/>
      <c r="AQ396" s="265"/>
      <c r="AS396" s="2"/>
      <c r="AT396" s="294">
        <v>368</v>
      </c>
      <c r="AU396" s="290"/>
      <c r="AV396" s="289" t="str">
        <f t="shared" si="87"/>
        <v/>
      </c>
      <c r="AW396" s="288" t="str" cm="1">
        <f t="array" ref="AW396">IF(BD396="","",IFERROR(_xlfn.TEXTJOIN(" • ",TRUE,_xlfn.UNIQUE(_xlfn._xlws.FILTER("⚠ "&amp;BK29:BK489,(BI29:BI489&lt;&gt;"")*ISNUMBER(SEARCH(" "&amp;BI29:BI489&amp;" "," "&amp;BD396&amp;" "))))),""))</f>
        <v/>
      </c>
      <c r="AX396" s="287" t="str">
        <f t="shared" si="94"/>
        <v/>
      </c>
      <c r="AY396" s="287" t="str">
        <f t="shared" si="95"/>
        <v/>
      </c>
      <c r="AZ396" s="287" t="str">
        <f t="shared" si="96"/>
        <v/>
      </c>
      <c r="BA396" s="287" t="str">
        <f t="shared" si="88"/>
        <v/>
      </c>
      <c r="BB396" s="287" t="str">
        <f t="shared" si="89"/>
        <v/>
      </c>
      <c r="BC396" s="287" t="str">
        <f t="shared" si="97"/>
        <v/>
      </c>
      <c r="BD396" s="287" t="str">
        <f t="shared" si="90"/>
        <v/>
      </c>
      <c r="BE396" s="287" t="str">
        <f t="shared" si="98"/>
        <v/>
      </c>
      <c r="BF396" s="287" t="str">
        <f t="shared" si="91"/>
        <v/>
      </c>
      <c r="BG396" s="287" t="str">
        <f t="shared" si="92"/>
        <v/>
      </c>
      <c r="BH396" s="293"/>
      <c r="BI396" s="285" t="str">
        <f t="shared" si="93"/>
        <v/>
      </c>
      <c r="BJ396" s="284" t="s">
        <v>291</v>
      </c>
      <c r="BK396" s="292"/>
      <c r="BY396" s="3">
        <v>1</v>
      </c>
    </row>
    <row r="397" spans="10:77" ht="21" customHeight="1">
      <c r="J397" s="910"/>
      <c r="K397" s="88" t="str">
        <f>IF(TRIM(SUBSTITUTE(R72,CHAR(160),""))="","",R72)</f>
        <v/>
      </c>
      <c r="L397" s="49" t="str" cm="1">
        <f t="array" ref="L397">IF(ROW()=ROW(L397),K400,INDEX(M397:M410,ROW()-ROW(L397)))</f>
        <v/>
      </c>
      <c r="M397" s="89" t="str">
        <f>IF(OR(L397="",K399="",K399&lt;=0,N397=""),"",TRIM(MID(L397,LEN(N397)+1+IF(MID(L397,LEN(N397)+1,1)=" ",1,0),99999)))</f>
        <v/>
      </c>
      <c r="N397" s="49" t="str">
        <f>IF(OR(O397="",O397=0,O397="0"),"",IF(LEN(O397)&lt;=K399,O397,IF(LEN(SUBSTITUTE(P397," ",""))=K399+1,LEFT(O397,K399),LEFT(O397,FIND("§",SUBSTITUTE(P397," ","§",LEN(P397)-LEN(SUBSTITUTE(P397," ",""))))-1))))</f>
        <v/>
      </c>
      <c r="O397" s="49" t="str">
        <f t="shared" si="99"/>
        <v/>
      </c>
      <c r="P397" s="49" t="str">
        <f>IF(OR(O397="",O397=0,O397="0"),"",LEFT(O397,K399+1))</f>
        <v/>
      </c>
      <c r="Q397" s="49"/>
      <c r="R397" s="107"/>
      <c r="S397" s="90" t="str">
        <f>IF(LEN(TRIM(T397))&gt;0,MAX(S46:S396)+1,"")</f>
        <v/>
      </c>
      <c r="T397" s="234"/>
      <c r="U397" s="107"/>
      <c r="V397" s="107"/>
      <c r="X397" s="224"/>
      <c r="Y397" s="281"/>
      <c r="Z397" s="282"/>
      <c r="AA397" s="281"/>
      <c r="AB397" s="280"/>
      <c r="AC397" s="279"/>
      <c r="AD397" s="278"/>
      <c r="AE397" s="277"/>
      <c r="AF397" s="276"/>
      <c r="AG397" s="275"/>
      <c r="AH397" s="274"/>
      <c r="AI397" s="273"/>
      <c r="AJ397" s="272"/>
      <c r="AK397" s="271"/>
      <c r="AL397" s="270"/>
      <c r="AM397" s="269"/>
      <c r="AN397" s="268"/>
      <c r="AO397" s="267"/>
      <c r="AP397" s="266"/>
      <c r="AQ397" s="265"/>
      <c r="AS397" s="2"/>
      <c r="AT397" s="294">
        <v>369</v>
      </c>
      <c r="AU397" s="290"/>
      <c r="AV397" s="289" t="str">
        <f t="shared" si="87"/>
        <v/>
      </c>
      <c r="AW397" s="288" t="str" cm="1">
        <f t="array" ref="AW397">IF(BD397="","",IFERROR(_xlfn.TEXTJOIN(" • ",TRUE,_xlfn.UNIQUE(_xlfn._xlws.FILTER("⚠ "&amp;BK29:BK489,(BI29:BI489&lt;&gt;"")*ISNUMBER(SEARCH(" "&amp;BI29:BI489&amp;" "," "&amp;BD397&amp;" "))))),""))</f>
        <v/>
      </c>
      <c r="AX397" s="287" t="str">
        <f t="shared" si="94"/>
        <v/>
      </c>
      <c r="AY397" s="287" t="str">
        <f t="shared" si="95"/>
        <v/>
      </c>
      <c r="AZ397" s="287" t="str">
        <f t="shared" si="96"/>
        <v/>
      </c>
      <c r="BA397" s="287" t="str">
        <f t="shared" si="88"/>
        <v/>
      </c>
      <c r="BB397" s="287" t="str">
        <f t="shared" si="89"/>
        <v/>
      </c>
      <c r="BC397" s="287" t="str">
        <f t="shared" si="97"/>
        <v/>
      </c>
      <c r="BD397" s="287" t="str">
        <f t="shared" si="90"/>
        <v/>
      </c>
      <c r="BE397" s="287" t="str">
        <f t="shared" si="98"/>
        <v/>
      </c>
      <c r="BF397" s="287" t="str">
        <f t="shared" si="91"/>
        <v/>
      </c>
      <c r="BG397" s="287" t="str">
        <f t="shared" si="92"/>
        <v/>
      </c>
      <c r="BH397" s="293"/>
      <c r="BI397" s="285" t="str">
        <f t="shared" si="93"/>
        <v/>
      </c>
      <c r="BJ397" s="284" t="s">
        <v>291</v>
      </c>
      <c r="BK397" s="292"/>
      <c r="BY397" s="3">
        <v>1</v>
      </c>
    </row>
    <row r="398" spans="10:77" ht="21" customHeight="1">
      <c r="J398" s="910"/>
      <c r="K398" s="55" t="str">
        <f>TRIM(SUBSTITUTE(SUBSTITUTE(SUBSTITUTE(SUBSTITUTE(SUBSTITUTE(SUBSTITUTE(SUBSTITUTE(SUBSTITUTE(SUBSTITUTE(CLEAN(IF(OR(LEFT(K397,1)="-",LEFT(K397,1)="="),MID(K397,2,99999),K397)),"—","-"),"–","-"),CHAR(160)," "),CHAR(9)," "),CHAR(13)," "),CHAR(10)," ")," "," ")," "," ")," "," "))</f>
        <v/>
      </c>
      <c r="L398" s="49" t="str" cm="1">
        <f t="array" ref="L398">IF(ROW()=ROW(L397),K400,INDEX(M397:M410,ROW()-ROW(L397)))</f>
        <v/>
      </c>
      <c r="M398" s="89" t="str">
        <f>IF(OR(L398="",K399="",K399&lt;=0,N398=""),"",TRIM(MID(L398,LEN(N398)+1+IF(MID(L398,LEN(N398)+1,1)=" ",1,0),99999)))</f>
        <v/>
      </c>
      <c r="N398" s="49" t="str">
        <f>IF(OR(O398="",O398=0,O398="0"),"",IF(LEN(O398)&lt;=K399,O398,IF(LEN(SUBSTITUTE(P398," ",""))=K399+1,LEFT(O398,K399),LEFT(O398,FIND("§",SUBSTITUTE(P398," ","§",LEN(P398)-LEN(SUBSTITUTE(P398," ",""))))-1))))</f>
        <v/>
      </c>
      <c r="O398" s="49" t="str">
        <f t="shared" si="99"/>
        <v/>
      </c>
      <c r="P398" s="49" t="str">
        <f>IF(OR(O398="",O398=0,O398="0"),"",LEFT(O398,K399+1))</f>
        <v/>
      </c>
      <c r="Q398" s="49"/>
      <c r="R398" s="107"/>
      <c r="S398" s="90" t="str">
        <f>IF(LEN(TRIM(T398))&gt;0,MAX(S46:S397)+1,"")</f>
        <v/>
      </c>
      <c r="T398" s="234"/>
      <c r="U398" s="107"/>
      <c r="V398" s="107"/>
      <c r="X398" s="224"/>
      <c r="Y398" s="281"/>
      <c r="Z398" s="282"/>
      <c r="AA398" s="281"/>
      <c r="AB398" s="280"/>
      <c r="AC398" s="279"/>
      <c r="AD398" s="278"/>
      <c r="AE398" s="277"/>
      <c r="AF398" s="276"/>
      <c r="AG398" s="275"/>
      <c r="AH398" s="274"/>
      <c r="AI398" s="273"/>
      <c r="AJ398" s="272"/>
      <c r="AK398" s="271"/>
      <c r="AL398" s="270"/>
      <c r="AM398" s="269"/>
      <c r="AN398" s="268"/>
      <c r="AO398" s="267"/>
      <c r="AP398" s="266"/>
      <c r="AQ398" s="265"/>
      <c r="AS398" s="2"/>
      <c r="AT398" s="294">
        <v>370</v>
      </c>
      <c r="AU398" s="290"/>
      <c r="AV398" s="289" t="str">
        <f t="shared" si="87"/>
        <v/>
      </c>
      <c r="AW398" s="288" t="str" cm="1">
        <f t="array" ref="AW398">IF(BD398="","",IFERROR(_xlfn.TEXTJOIN(" • ",TRUE,_xlfn.UNIQUE(_xlfn._xlws.FILTER("⚠ "&amp;BK29:BK489,(BI29:BI489&lt;&gt;"")*ISNUMBER(SEARCH(" "&amp;BI29:BI489&amp;" "," "&amp;BD398&amp;" "))))),""))</f>
        <v/>
      </c>
      <c r="AX398" s="287" t="str">
        <f t="shared" si="94"/>
        <v/>
      </c>
      <c r="AY398" s="287" t="str">
        <f t="shared" si="95"/>
        <v/>
      </c>
      <c r="AZ398" s="287" t="str">
        <f t="shared" si="96"/>
        <v/>
      </c>
      <c r="BA398" s="287" t="str">
        <f t="shared" si="88"/>
        <v/>
      </c>
      <c r="BB398" s="287" t="str">
        <f t="shared" si="89"/>
        <v/>
      </c>
      <c r="BC398" s="287" t="str">
        <f t="shared" si="97"/>
        <v/>
      </c>
      <c r="BD398" s="287" t="str">
        <f t="shared" si="90"/>
        <v/>
      </c>
      <c r="BE398" s="287" t="str">
        <f t="shared" si="98"/>
        <v/>
      </c>
      <c r="BF398" s="287" t="str">
        <f t="shared" si="91"/>
        <v/>
      </c>
      <c r="BG398" s="287" t="str">
        <f t="shared" si="92"/>
        <v/>
      </c>
      <c r="BH398" s="293"/>
      <c r="BI398" s="285" t="str">
        <f t="shared" si="93"/>
        <v/>
      </c>
      <c r="BJ398" s="284" t="s">
        <v>291</v>
      </c>
      <c r="BK398" s="292"/>
      <c r="BY398" s="3">
        <v>1</v>
      </c>
    </row>
    <row r="399" spans="10:77" ht="21" customHeight="1">
      <c r="J399" s="910"/>
      <c r="K399" s="92">
        <f>K44</f>
        <v>120</v>
      </c>
      <c r="L399" s="49" t="str" cm="1">
        <f t="array" ref="L399">IF(ROW()=ROW(L397),K400,INDEX(M397:M410,ROW()-ROW(L397)))</f>
        <v/>
      </c>
      <c r="M399" s="89" t="str">
        <f>IF(OR(L399="",K399="",K399&lt;=0,N399=""),"",TRIM(MID(L399,LEN(N399)+1+IF(MID(L399,LEN(N399)+1,1)=" ",1,0),99999)))</f>
        <v/>
      </c>
      <c r="N399" s="49" t="str">
        <f>IF(OR(O399="",O399=0,O399="0"),"",IF(LEN(O399)&lt;=K399,O399,IF(LEN(SUBSTITUTE(P399," ",""))=K399+1,LEFT(O399,K399),LEFT(O399,FIND("§",SUBSTITUTE(P399," ","§",LEN(P399)-LEN(SUBSTITUTE(P399," ",""))))-1))))</f>
        <v/>
      </c>
      <c r="O399" s="49" t="str">
        <f t="shared" si="99"/>
        <v/>
      </c>
      <c r="P399" s="49" t="str">
        <f>IF(OR(O399="",O399=0,O399="0"),"",LEFT(O399,K399+1))</f>
        <v/>
      </c>
      <c r="Q399" s="49"/>
      <c r="R399" s="107"/>
      <c r="S399" s="90" t="str">
        <f>IF(LEN(TRIM(T399))&gt;0,MAX(S46:S398)+1,"")</f>
        <v/>
      </c>
      <c r="T399" s="234"/>
      <c r="U399" s="107"/>
      <c r="V399" s="107"/>
      <c r="X399" s="224"/>
      <c r="Y399" s="281"/>
      <c r="Z399" s="282"/>
      <c r="AA399" s="281"/>
      <c r="AB399" s="280"/>
      <c r="AC399" s="279"/>
      <c r="AD399" s="278"/>
      <c r="AE399" s="277"/>
      <c r="AF399" s="276"/>
      <c r="AG399" s="275"/>
      <c r="AH399" s="274"/>
      <c r="AI399" s="273"/>
      <c r="AJ399" s="272"/>
      <c r="AK399" s="271"/>
      <c r="AL399" s="270"/>
      <c r="AM399" s="269"/>
      <c r="AN399" s="268"/>
      <c r="AO399" s="267"/>
      <c r="AP399" s="266"/>
      <c r="AQ399" s="265"/>
      <c r="AS399" s="2"/>
      <c r="AT399" s="294">
        <v>371</v>
      </c>
      <c r="AU399" s="290"/>
      <c r="AV399" s="289" t="str">
        <f t="shared" si="87"/>
        <v/>
      </c>
      <c r="AW399" s="288" t="str" cm="1">
        <f t="array" ref="AW399">IF(BD399="","",IFERROR(_xlfn.TEXTJOIN(" • ",TRUE,_xlfn.UNIQUE(_xlfn._xlws.FILTER("⚠ "&amp;BK29:BK489,(BI29:BI489&lt;&gt;"")*ISNUMBER(SEARCH(" "&amp;BI29:BI489&amp;" "," "&amp;BD399&amp;" "))))),""))</f>
        <v/>
      </c>
      <c r="AX399" s="287" t="str">
        <f t="shared" si="94"/>
        <v/>
      </c>
      <c r="AY399" s="287" t="str">
        <f t="shared" si="95"/>
        <v/>
      </c>
      <c r="AZ399" s="287" t="str">
        <f t="shared" si="96"/>
        <v/>
      </c>
      <c r="BA399" s="287" t="str">
        <f t="shared" si="88"/>
        <v/>
      </c>
      <c r="BB399" s="287" t="str">
        <f t="shared" si="89"/>
        <v/>
      </c>
      <c r="BC399" s="287" t="str">
        <f t="shared" si="97"/>
        <v/>
      </c>
      <c r="BD399" s="287" t="str">
        <f t="shared" si="90"/>
        <v/>
      </c>
      <c r="BE399" s="287" t="str">
        <f t="shared" si="98"/>
        <v/>
      </c>
      <c r="BF399" s="287" t="str">
        <f t="shared" si="91"/>
        <v/>
      </c>
      <c r="BG399" s="287" t="str">
        <f t="shared" si="92"/>
        <v/>
      </c>
      <c r="BH399" s="293"/>
      <c r="BI399" s="285" t="str">
        <f t="shared" si="93"/>
        <v/>
      </c>
      <c r="BJ399" s="284" t="s">
        <v>291</v>
      </c>
      <c r="BK399" s="292"/>
      <c r="BY399" s="3">
        <v>1</v>
      </c>
    </row>
    <row r="400" spans="10:77" ht="21" customHeight="1">
      <c r="J400" s="910"/>
      <c r="K400" s="55" t="str">
        <f>IF(UPPER(TRIM(K45))="X",K404,K398)</f>
        <v/>
      </c>
      <c r="L400" s="49" t="str" cm="1">
        <f t="array" ref="L400">IF(ROW()=ROW(L397),K400,INDEX(M397:M410,ROW()-ROW(L397)))</f>
        <v/>
      </c>
      <c r="M400" s="89" t="str">
        <f>IF(OR(L400="",K399="",K399&lt;=0,N400=""),"",TRIM(MID(L400,LEN(N400)+1+IF(MID(L400,LEN(N400)+1,1)=" ",1,0),99999)))</f>
        <v/>
      </c>
      <c r="N400" s="49" t="str">
        <f>IF(OR(O400="",O400=0,O400="0"),"",IF(LEN(O400)&lt;=K399,O400,IF(LEN(SUBSTITUTE(P400," ",""))=K399+1,LEFT(O400,K399),LEFT(O400,FIND("§",SUBSTITUTE(P400," ","§",LEN(P400)-LEN(SUBSTITUTE(P400," ",""))))-1))))</f>
        <v/>
      </c>
      <c r="O400" s="49" t="str">
        <f t="shared" si="99"/>
        <v/>
      </c>
      <c r="P400" s="49" t="str">
        <f>IF(OR(O400="",O400=0,O400="0"),"",LEFT(O400,K399+1))</f>
        <v/>
      </c>
      <c r="Q400" s="49"/>
      <c r="R400" s="107"/>
      <c r="S400" s="90" t="str">
        <f>IF(LEN(TRIM(T400))&gt;0,MAX(S46:S399)+1,"")</f>
        <v/>
      </c>
      <c r="T400" s="234"/>
      <c r="U400" s="107"/>
      <c r="V400" s="107"/>
      <c r="X400" s="224"/>
      <c r="Y400" s="281"/>
      <c r="Z400" s="282"/>
      <c r="AA400" s="281"/>
      <c r="AB400" s="280"/>
      <c r="AC400" s="279"/>
      <c r="AD400" s="278"/>
      <c r="AE400" s="277"/>
      <c r="AF400" s="276"/>
      <c r="AG400" s="275"/>
      <c r="AH400" s="274"/>
      <c r="AI400" s="273"/>
      <c r="AJ400" s="272"/>
      <c r="AK400" s="271"/>
      <c r="AL400" s="270"/>
      <c r="AM400" s="269"/>
      <c r="AN400" s="268"/>
      <c r="AO400" s="267"/>
      <c r="AP400" s="266"/>
      <c r="AQ400" s="265"/>
      <c r="AS400" s="2"/>
      <c r="AT400" s="294">
        <v>372</v>
      </c>
      <c r="AU400" s="290"/>
      <c r="AV400" s="289" t="str">
        <f t="shared" si="87"/>
        <v/>
      </c>
      <c r="AW400" s="288" t="str" cm="1">
        <f t="array" ref="AW400">IF(BD400="","",IFERROR(_xlfn.TEXTJOIN(" • ",TRUE,_xlfn.UNIQUE(_xlfn._xlws.FILTER("⚠ "&amp;BK29:BK489,(BI29:BI489&lt;&gt;"")*ISNUMBER(SEARCH(" "&amp;BI29:BI489&amp;" "," "&amp;BD400&amp;" "))))),""))</f>
        <v/>
      </c>
      <c r="AX400" s="287" t="str">
        <f t="shared" si="94"/>
        <v/>
      </c>
      <c r="AY400" s="287" t="str">
        <f t="shared" si="95"/>
        <v/>
      </c>
      <c r="AZ400" s="287" t="str">
        <f t="shared" si="96"/>
        <v/>
      </c>
      <c r="BA400" s="287" t="str">
        <f t="shared" si="88"/>
        <v/>
      </c>
      <c r="BB400" s="287" t="str">
        <f t="shared" si="89"/>
        <v/>
      </c>
      <c r="BC400" s="287" t="str">
        <f t="shared" si="97"/>
        <v/>
      </c>
      <c r="BD400" s="287" t="str">
        <f t="shared" si="90"/>
        <v/>
      </c>
      <c r="BE400" s="287" t="str">
        <f t="shared" si="98"/>
        <v/>
      </c>
      <c r="BF400" s="287" t="str">
        <f t="shared" si="91"/>
        <v/>
      </c>
      <c r="BG400" s="287" t="str">
        <f t="shared" si="92"/>
        <v/>
      </c>
      <c r="BH400" s="293"/>
      <c r="BI400" s="285" t="str">
        <f t="shared" si="93"/>
        <v/>
      </c>
      <c r="BJ400" s="284" t="s">
        <v>291</v>
      </c>
      <c r="BK400" s="292"/>
      <c r="BY400" s="3">
        <v>1</v>
      </c>
    </row>
    <row r="401" spans="10:77" ht="21" customHeight="1">
      <c r="J401" s="910"/>
      <c r="K401" s="94" t="str">
        <f>TRIM(SUBSTITUTE(SUBSTITUTE(SUBSTITUTE(SUBSTITUTE(SUBSTITUTE(SUBSTITUTE(SUBSTITUTE(SUBSTITUTE(SUBSTITUTE(SUBSTITUTE(K398,","," "),";"," "),":"," "),"!"," "),"?"," "),"…"," "),"»"," "),"«"," "),"/"," "),"."," "))</f>
        <v/>
      </c>
      <c r="L401" s="49" t="str" cm="1">
        <f t="array" ref="L401">IF(ROW()=ROW(L397),K400,INDEX(M397:M410,ROW()-ROW(L397)))</f>
        <v/>
      </c>
      <c r="M401" s="89" t="str">
        <f>IF(OR(L401="",K399="",K399&lt;=0,N401=""),"",TRIM(MID(L401,LEN(N401)+1+IF(MID(L401,LEN(N401)+1,1)=" ",1,0),99999)))</f>
        <v/>
      </c>
      <c r="N401" s="49" t="str">
        <f>IF(OR(O401="",O401=0,O401="0"),"",IF(LEN(O401)&lt;=K399,O401,IF(LEN(SUBSTITUTE(P401," ",""))=K399+1,LEFT(O401,K399),LEFT(O401,FIND("§",SUBSTITUTE(P401," ","§",LEN(P401)-LEN(SUBSTITUTE(P401," ",""))))-1))))</f>
        <v/>
      </c>
      <c r="O401" s="49" t="str">
        <f t="shared" si="99"/>
        <v/>
      </c>
      <c r="P401" s="49" t="str">
        <f>IF(OR(O401="",O401=0,O401="0"),"",LEFT(O401,K399+1))</f>
        <v/>
      </c>
      <c r="Q401" s="49"/>
      <c r="R401" s="107"/>
      <c r="S401" s="90" t="str">
        <f>IF(LEN(TRIM(T401))&gt;0,MAX(S46:S400)+1,"")</f>
        <v/>
      </c>
      <c r="T401" s="234"/>
      <c r="U401" s="107"/>
      <c r="V401" s="107"/>
      <c r="X401" s="224"/>
      <c r="Y401" s="281"/>
      <c r="Z401" s="282"/>
      <c r="AA401" s="281"/>
      <c r="AB401" s="280"/>
      <c r="AC401" s="279"/>
      <c r="AD401" s="278"/>
      <c r="AE401" s="277"/>
      <c r="AF401" s="276"/>
      <c r="AG401" s="275"/>
      <c r="AH401" s="274"/>
      <c r="AI401" s="273"/>
      <c r="AJ401" s="272"/>
      <c r="AK401" s="271"/>
      <c r="AL401" s="270"/>
      <c r="AM401" s="269"/>
      <c r="AN401" s="268"/>
      <c r="AO401" s="267"/>
      <c r="AP401" s="266"/>
      <c r="AQ401" s="265"/>
      <c r="AS401" s="2"/>
      <c r="AT401" s="294">
        <v>373</v>
      </c>
      <c r="AU401" s="290"/>
      <c r="AV401" s="289" t="str">
        <f t="shared" si="87"/>
        <v/>
      </c>
      <c r="AW401" s="288" t="str" cm="1">
        <f t="array" ref="AW401">IF(BD401="","",IFERROR(_xlfn.TEXTJOIN(" • ",TRUE,_xlfn.UNIQUE(_xlfn._xlws.FILTER("⚠ "&amp;BK29:BK489,(BI29:BI489&lt;&gt;"")*ISNUMBER(SEARCH(" "&amp;BI29:BI489&amp;" "," "&amp;BD401&amp;" "))))),""))</f>
        <v/>
      </c>
      <c r="AX401" s="287" t="str">
        <f t="shared" si="94"/>
        <v/>
      </c>
      <c r="AY401" s="287" t="str">
        <f t="shared" si="95"/>
        <v/>
      </c>
      <c r="AZ401" s="287" t="str">
        <f t="shared" si="96"/>
        <v/>
      </c>
      <c r="BA401" s="287" t="str">
        <f t="shared" si="88"/>
        <v/>
      </c>
      <c r="BB401" s="287" t="str">
        <f t="shared" si="89"/>
        <v/>
      </c>
      <c r="BC401" s="287" t="str">
        <f t="shared" si="97"/>
        <v/>
      </c>
      <c r="BD401" s="287" t="str">
        <f t="shared" si="90"/>
        <v/>
      </c>
      <c r="BE401" s="287" t="str">
        <f t="shared" si="98"/>
        <v/>
      </c>
      <c r="BF401" s="287" t="str">
        <f t="shared" si="91"/>
        <v/>
      </c>
      <c r="BG401" s="287" t="str">
        <f t="shared" si="92"/>
        <v/>
      </c>
      <c r="BH401" s="293"/>
      <c r="BI401" s="285" t="str">
        <f t="shared" si="93"/>
        <v/>
      </c>
      <c r="BJ401" s="284" t="s">
        <v>291</v>
      </c>
      <c r="BK401" s="292"/>
      <c r="BY401" s="3">
        <v>1</v>
      </c>
    </row>
    <row r="402" spans="10:77" ht="21" customHeight="1">
      <c r="J402" s="910"/>
      <c r="K402" s="49" t="str">
        <f>TRIM(SUBSTITUTE(SUBSTITUTE(SUBSTITUTE(SUBSTITUTE(SUBSTITUTE(SUBSTITUTE(SUBSTITUTE(SUBSTITUTE(K401,"("," "),")"," "),CHAR(34)," "),"-"," "),"_"," "),"&lt;"," "),"&gt;"," "),"="," "))</f>
        <v/>
      </c>
      <c r="L402" s="49" t="str" cm="1">
        <f t="array" ref="L402">IF(ROW()=ROW(L397),K400,INDEX(M397:M410,ROW()-ROW(L397)))</f>
        <v/>
      </c>
      <c r="M402" s="89" t="str">
        <f>IF(OR(L402="",K399="",K399&lt;=0,N402=""),"",TRIM(MID(L402,LEN(N402)+1+IF(MID(L402,LEN(N402)+1,1)=" ",1,0),99999)))</f>
        <v/>
      </c>
      <c r="N402" s="49" t="str">
        <f>IF(OR(O402="",O402=0,O402="0"),"",IF(LEN(O402)&lt;=K399,O402,IF(LEN(SUBSTITUTE(P402," ",""))=K399+1,LEFT(O402,K399),LEFT(O402,FIND("§",SUBSTITUTE(P402," ","§",LEN(P402)-LEN(SUBSTITUTE(P402," ",""))))-1))))</f>
        <v/>
      </c>
      <c r="O402" s="49" t="str">
        <f t="shared" si="99"/>
        <v/>
      </c>
      <c r="P402" s="49" t="str">
        <f>IF(OR(O402="",O402=0,O402="0"),"",LEFT(O402,K399+1))</f>
        <v/>
      </c>
      <c r="Q402" s="49"/>
      <c r="R402" s="107"/>
      <c r="S402" s="90" t="str">
        <f>IF(LEN(TRIM(T402))&gt;0,MAX(S46:S401)+1,"")</f>
        <v/>
      </c>
      <c r="T402" s="234"/>
      <c r="U402" s="107"/>
      <c r="V402" s="107"/>
      <c r="X402" s="224"/>
      <c r="Y402" s="281"/>
      <c r="Z402" s="282"/>
      <c r="AA402" s="281"/>
      <c r="AB402" s="280"/>
      <c r="AC402" s="279"/>
      <c r="AD402" s="278"/>
      <c r="AE402" s="277"/>
      <c r="AF402" s="276"/>
      <c r="AG402" s="275"/>
      <c r="AH402" s="274"/>
      <c r="AI402" s="273"/>
      <c r="AJ402" s="272"/>
      <c r="AK402" s="271"/>
      <c r="AL402" s="270"/>
      <c r="AM402" s="269"/>
      <c r="AN402" s="268"/>
      <c r="AO402" s="267"/>
      <c r="AP402" s="266"/>
      <c r="AQ402" s="265"/>
      <c r="AS402" s="2"/>
      <c r="AT402" s="294">
        <v>374</v>
      </c>
      <c r="AU402" s="290"/>
      <c r="AV402" s="289" t="str">
        <f t="shared" si="87"/>
        <v/>
      </c>
      <c r="AW402" s="288" t="str" cm="1">
        <f t="array" ref="AW402">IF(BD402="","",IFERROR(_xlfn.TEXTJOIN(" • ",TRUE,_xlfn.UNIQUE(_xlfn._xlws.FILTER("⚠ "&amp;BK29:BK489,(BI29:BI489&lt;&gt;"")*ISNUMBER(SEARCH(" "&amp;BI29:BI489&amp;" "," "&amp;BD402&amp;" "))))),""))</f>
        <v/>
      </c>
      <c r="AX402" s="287" t="str">
        <f t="shared" si="94"/>
        <v/>
      </c>
      <c r="AY402" s="287" t="str">
        <f t="shared" si="95"/>
        <v/>
      </c>
      <c r="AZ402" s="287" t="str">
        <f t="shared" si="96"/>
        <v/>
      </c>
      <c r="BA402" s="287" t="str">
        <f t="shared" si="88"/>
        <v/>
      </c>
      <c r="BB402" s="287" t="str">
        <f t="shared" si="89"/>
        <v/>
      </c>
      <c r="BC402" s="287" t="str">
        <f t="shared" si="97"/>
        <v/>
      </c>
      <c r="BD402" s="287" t="str">
        <f t="shared" si="90"/>
        <v/>
      </c>
      <c r="BE402" s="287" t="str">
        <f t="shared" si="98"/>
        <v/>
      </c>
      <c r="BF402" s="287" t="str">
        <f t="shared" si="91"/>
        <v/>
      </c>
      <c r="BG402" s="287" t="str">
        <f t="shared" si="92"/>
        <v/>
      </c>
      <c r="BH402" s="293"/>
      <c r="BI402" s="285" t="str">
        <f t="shared" si="93"/>
        <v/>
      </c>
      <c r="BJ402" s="284" t="s">
        <v>291</v>
      </c>
      <c r="BK402" s="292"/>
      <c r="BY402" s="3">
        <v>1</v>
      </c>
    </row>
    <row r="403" spans="10:77" ht="21" customHeight="1">
      <c r="J403" s="910"/>
      <c r="K403" s="55" t="str">
        <f>TRIM(SUBSTITUTE(SUBSTITUTE(SUBSTITUTE(SUBSTITUTE(K402,"►"," "),"▼"," "),"▲"," "),"◄"," "))</f>
        <v/>
      </c>
      <c r="L403" s="49" t="str" cm="1">
        <f t="array" ref="L403">IF(ROW()=ROW(L397),K400,INDEX(M397:M410,ROW()-ROW(L397)))</f>
        <v/>
      </c>
      <c r="M403" s="89" t="str">
        <f>IF(OR(L403="",K399="",K399&lt;=0,N403=""),"",TRIM(MID(L403,LEN(N403)+1+IF(MID(L403,LEN(N403)+1,1)=" ",1,0),99999)))</f>
        <v/>
      </c>
      <c r="N403" s="49" t="str">
        <f>IF(OR(O403="",O403=0,O403="0"),"",IF(LEN(O403)&lt;=K399,O403,IF(LEN(SUBSTITUTE(P403," ",""))=K399+1,LEFT(O403,K399),LEFT(O403,FIND("§",SUBSTITUTE(P403," ","§",LEN(P403)-LEN(SUBSTITUTE(P403," ",""))))-1))))</f>
        <v/>
      </c>
      <c r="O403" s="49" t="str">
        <f t="shared" si="99"/>
        <v/>
      </c>
      <c r="P403" s="49" t="str">
        <f>IF(OR(O403="",O403=0,O403="0"),"",LEFT(O403,K399+1))</f>
        <v/>
      </c>
      <c r="Q403" s="49"/>
      <c r="R403" s="107"/>
      <c r="S403" s="90" t="str">
        <f>IF(LEN(TRIM(T403))&gt;0,MAX(S46:S402)+1,"")</f>
        <v/>
      </c>
      <c r="T403" s="234"/>
      <c r="U403" s="107"/>
      <c r="V403" s="107"/>
      <c r="X403" s="224"/>
      <c r="Y403" s="281"/>
      <c r="Z403" s="282"/>
      <c r="AA403" s="281"/>
      <c r="AB403" s="280"/>
      <c r="AC403" s="279"/>
      <c r="AD403" s="278"/>
      <c r="AE403" s="277"/>
      <c r="AF403" s="276"/>
      <c r="AG403" s="275"/>
      <c r="AH403" s="274"/>
      <c r="AI403" s="273"/>
      <c r="AJ403" s="272"/>
      <c r="AK403" s="271"/>
      <c r="AL403" s="270"/>
      <c r="AM403" s="269"/>
      <c r="AN403" s="268"/>
      <c r="AO403" s="267"/>
      <c r="AP403" s="266"/>
      <c r="AQ403" s="265"/>
      <c r="AS403" s="2"/>
      <c r="AT403" s="294">
        <v>375</v>
      </c>
      <c r="AU403" s="290"/>
      <c r="AV403" s="289" t="str">
        <f t="shared" si="87"/>
        <v/>
      </c>
      <c r="AW403" s="288" t="str" cm="1">
        <f t="array" ref="AW403">IF(BD403="","",IFERROR(_xlfn.TEXTJOIN(" • ",TRUE,_xlfn.UNIQUE(_xlfn._xlws.FILTER("⚠ "&amp;BK29:BK489,(BI29:BI489&lt;&gt;"")*ISNUMBER(SEARCH(" "&amp;BI29:BI489&amp;" "," "&amp;BD403&amp;" "))))),""))</f>
        <v/>
      </c>
      <c r="AX403" s="287" t="str">
        <f t="shared" si="94"/>
        <v/>
      </c>
      <c r="AY403" s="287" t="str">
        <f t="shared" si="95"/>
        <v/>
      </c>
      <c r="AZ403" s="287" t="str">
        <f t="shared" si="96"/>
        <v/>
      </c>
      <c r="BA403" s="287" t="str">
        <f t="shared" si="88"/>
        <v/>
      </c>
      <c r="BB403" s="287" t="str">
        <f t="shared" si="89"/>
        <v/>
      </c>
      <c r="BC403" s="287" t="str">
        <f t="shared" si="97"/>
        <v/>
      </c>
      <c r="BD403" s="287" t="str">
        <f t="shared" si="90"/>
        <v/>
      </c>
      <c r="BE403" s="287" t="str">
        <f t="shared" si="98"/>
        <v/>
      </c>
      <c r="BF403" s="287" t="str">
        <f t="shared" si="91"/>
        <v/>
      </c>
      <c r="BG403" s="287" t="str">
        <f t="shared" si="92"/>
        <v/>
      </c>
      <c r="BH403" s="293"/>
      <c r="BI403" s="285" t="str">
        <f t="shared" si="93"/>
        <v/>
      </c>
      <c r="BJ403" s="284" t="s">
        <v>291</v>
      </c>
      <c r="BK403" s="292"/>
      <c r="BY403" s="3">
        <v>1</v>
      </c>
    </row>
    <row r="404" spans="10:77" ht="21" customHeight="1">
      <c r="J404" s="910"/>
      <c r="K404" s="55" t="str">
        <f>TRIM(SUBSTITUTE(SUBSTITUTE(K403,"“"," "),"”"," "))</f>
        <v/>
      </c>
      <c r="L404" s="49" t="str" cm="1">
        <f t="array" ref="L404">IF(ROW()=ROW(L397),K400,INDEX(M397:M410,ROW()-ROW(L397)))</f>
        <v/>
      </c>
      <c r="M404" s="89" t="str">
        <f>IF(OR(L404="",K399="",K399&lt;=0,N404=""),"",TRIM(MID(L404,LEN(N404)+1+IF(MID(L404,LEN(N404)+1,1)=" ",1,0),99999)))</f>
        <v/>
      </c>
      <c r="N404" s="49" t="str">
        <f>IF(OR(O404="",O404=0,O404="0"),"",IF(LEN(O404)&lt;=K399,O404,IF(LEN(SUBSTITUTE(P404," ",""))=K399+1,LEFT(O404,K399),LEFT(O404,FIND("§",SUBSTITUTE(P404," ","§",LEN(P404)-LEN(SUBSTITUTE(P404," ",""))))-1))))</f>
        <v/>
      </c>
      <c r="O404" s="49" t="str">
        <f t="shared" si="99"/>
        <v/>
      </c>
      <c r="P404" s="49" t="str">
        <f>IF(OR(O404="",O404=0,O404="0"),"",LEFT(O404,K399+1))</f>
        <v/>
      </c>
      <c r="Q404" s="49"/>
      <c r="R404" s="107"/>
      <c r="S404" s="90" t="str">
        <f>IF(LEN(TRIM(T404))&gt;0,MAX(S46:S403)+1,"")</f>
        <v/>
      </c>
      <c r="T404" s="234"/>
      <c r="U404" s="107"/>
      <c r="V404" s="107"/>
      <c r="X404" s="224"/>
      <c r="Y404" s="281"/>
      <c r="Z404" s="282"/>
      <c r="AA404" s="281"/>
      <c r="AB404" s="280"/>
      <c r="AC404" s="279"/>
      <c r="AD404" s="278"/>
      <c r="AE404" s="277"/>
      <c r="AF404" s="276"/>
      <c r="AG404" s="275"/>
      <c r="AH404" s="274"/>
      <c r="AI404" s="273"/>
      <c r="AJ404" s="272"/>
      <c r="AK404" s="271"/>
      <c r="AL404" s="270"/>
      <c r="AM404" s="269"/>
      <c r="AN404" s="268"/>
      <c r="AO404" s="267"/>
      <c r="AP404" s="266"/>
      <c r="AQ404" s="265"/>
      <c r="AS404" s="2"/>
      <c r="AT404" s="294">
        <v>376</v>
      </c>
      <c r="AU404" s="290"/>
      <c r="AV404" s="289" t="str">
        <f t="shared" si="87"/>
        <v/>
      </c>
      <c r="AW404" s="288" t="str" cm="1">
        <f t="array" ref="AW404">IF(BD404="","",IFERROR(_xlfn.TEXTJOIN(" • ",TRUE,_xlfn.UNIQUE(_xlfn._xlws.FILTER("⚠ "&amp;BK29:BK489,(BI29:BI489&lt;&gt;"")*ISNUMBER(SEARCH(" "&amp;BI29:BI489&amp;" "," "&amp;BD404&amp;" "))))),""))</f>
        <v/>
      </c>
      <c r="AX404" s="287" t="str">
        <f t="shared" si="94"/>
        <v/>
      </c>
      <c r="AY404" s="287" t="str">
        <f t="shared" si="95"/>
        <v/>
      </c>
      <c r="AZ404" s="287" t="str">
        <f t="shared" si="96"/>
        <v/>
      </c>
      <c r="BA404" s="287" t="str">
        <f t="shared" si="88"/>
        <v/>
      </c>
      <c r="BB404" s="287" t="str">
        <f t="shared" si="89"/>
        <v/>
      </c>
      <c r="BC404" s="287" t="str">
        <f t="shared" si="97"/>
        <v/>
      </c>
      <c r="BD404" s="287" t="str">
        <f t="shared" si="90"/>
        <v/>
      </c>
      <c r="BE404" s="287" t="str">
        <f t="shared" si="98"/>
        <v/>
      </c>
      <c r="BF404" s="287" t="str">
        <f t="shared" si="91"/>
        <v/>
      </c>
      <c r="BG404" s="287" t="str">
        <f t="shared" si="92"/>
        <v/>
      </c>
      <c r="BH404" s="293"/>
      <c r="BI404" s="285" t="str">
        <f t="shared" si="93"/>
        <v/>
      </c>
      <c r="BJ404" s="284" t="s">
        <v>291</v>
      </c>
      <c r="BK404" s="292"/>
      <c r="BY404" s="3">
        <v>1</v>
      </c>
    </row>
    <row r="405" spans="10:77" ht="21" customHeight="1">
      <c r="J405" s="910"/>
      <c r="K405" s="55"/>
      <c r="L405" s="49" t="str" cm="1">
        <f t="array" ref="L405">IF(ROW()=ROW(L397),K400,INDEX(M397:M410,ROW()-ROW(L397)))</f>
        <v/>
      </c>
      <c r="M405" s="89" t="str">
        <f>IF(OR(L405="",K399="",K399&lt;=0,N405=""),"",TRIM(MID(L405,LEN(N405)+1+IF(MID(L405,LEN(N405)+1,1)=" ",1,0),99999)))</f>
        <v/>
      </c>
      <c r="N405" s="49" t="str">
        <f>IF(OR(O405="",O405=0,O405="0"),"",IF(LEN(O405)&lt;=K399,O405,IF(LEN(SUBSTITUTE(P405," ",""))=K399+1,LEFT(O405,K399),LEFT(O405,FIND("§",SUBSTITUTE(P405," ","§",LEN(P405)-LEN(SUBSTITUTE(P405," ",""))))-1))))</f>
        <v/>
      </c>
      <c r="O405" s="49" t="str">
        <f t="shared" si="99"/>
        <v/>
      </c>
      <c r="P405" s="49" t="str">
        <f>IF(OR(O405="",O405=0,O405="0"),"",LEFT(O405,K399+1))</f>
        <v/>
      </c>
      <c r="Q405" s="49"/>
      <c r="R405" s="107"/>
      <c r="S405" s="90" t="str">
        <f>IF(LEN(TRIM(T405))&gt;0,MAX(S46:S404)+1,"")</f>
        <v/>
      </c>
      <c r="T405" s="234"/>
      <c r="U405" s="107"/>
      <c r="V405" s="107"/>
      <c r="X405" s="224"/>
      <c r="Y405" s="281"/>
      <c r="Z405" s="282"/>
      <c r="AA405" s="281"/>
      <c r="AB405" s="280"/>
      <c r="AC405" s="279"/>
      <c r="AD405" s="278"/>
      <c r="AE405" s="277"/>
      <c r="AF405" s="276"/>
      <c r="AG405" s="275"/>
      <c r="AH405" s="274"/>
      <c r="AI405" s="273"/>
      <c r="AJ405" s="272"/>
      <c r="AK405" s="271"/>
      <c r="AL405" s="270"/>
      <c r="AM405" s="269"/>
      <c r="AN405" s="268"/>
      <c r="AO405" s="267"/>
      <c r="AP405" s="266"/>
      <c r="AQ405" s="265"/>
      <c r="AS405" s="2"/>
      <c r="AT405" s="294">
        <v>377</v>
      </c>
      <c r="AU405" s="290"/>
      <c r="AV405" s="289" t="str">
        <f t="shared" si="87"/>
        <v/>
      </c>
      <c r="AW405" s="288" t="str" cm="1">
        <f t="array" ref="AW405">IF(BD405="","",IFERROR(_xlfn.TEXTJOIN(" • ",TRUE,_xlfn.UNIQUE(_xlfn._xlws.FILTER("⚠ "&amp;BK29:BK489,(BI29:BI489&lt;&gt;"")*ISNUMBER(SEARCH(" "&amp;BI29:BI489&amp;" "," "&amp;BD405&amp;" "))))),""))</f>
        <v/>
      </c>
      <c r="AX405" s="287" t="str">
        <f t="shared" si="94"/>
        <v/>
      </c>
      <c r="AY405" s="287" t="str">
        <f t="shared" si="95"/>
        <v/>
      </c>
      <c r="AZ405" s="287" t="str">
        <f t="shared" si="96"/>
        <v/>
      </c>
      <c r="BA405" s="287" t="str">
        <f t="shared" si="88"/>
        <v/>
      </c>
      <c r="BB405" s="287" t="str">
        <f t="shared" si="89"/>
        <v/>
      </c>
      <c r="BC405" s="287" t="str">
        <f t="shared" si="97"/>
        <v/>
      </c>
      <c r="BD405" s="287" t="str">
        <f t="shared" si="90"/>
        <v/>
      </c>
      <c r="BE405" s="287" t="str">
        <f t="shared" si="98"/>
        <v/>
      </c>
      <c r="BF405" s="287" t="str">
        <f t="shared" si="91"/>
        <v/>
      </c>
      <c r="BG405" s="287" t="str">
        <f t="shared" si="92"/>
        <v/>
      </c>
      <c r="BH405" s="293"/>
      <c r="BI405" s="285" t="str">
        <f t="shared" si="93"/>
        <v/>
      </c>
      <c r="BJ405" s="284" t="s">
        <v>291</v>
      </c>
      <c r="BK405" s="292"/>
      <c r="BY405" s="3">
        <v>1</v>
      </c>
    </row>
    <row r="406" spans="10:77" ht="21" customHeight="1">
      <c r="J406" s="910"/>
      <c r="K406" s="55"/>
      <c r="L406" s="49" t="str" cm="1">
        <f t="array" ref="L406">IF(ROW()=ROW(L397),K400,INDEX(M397:M410,ROW()-ROW(L397)))</f>
        <v/>
      </c>
      <c r="M406" s="89" t="str">
        <f>IF(OR(L406="",K399="",K399&lt;=0,N406=""),"",TRIM(MID(L406,LEN(N406)+1+IF(MID(L406,LEN(N406)+1,1)=" ",1,0),99999)))</f>
        <v/>
      </c>
      <c r="N406" s="49" t="str">
        <f>IF(OR(O406="",O406=0,O406="0"),"",IF(LEN(O406)&lt;=K399,O406,IF(LEN(SUBSTITUTE(P406," ",""))=K399+1,LEFT(O406,K399),LEFT(O406,FIND("§",SUBSTITUTE(P406," ","§",LEN(P406)-LEN(SUBSTITUTE(P406," ",""))))-1))))</f>
        <v/>
      </c>
      <c r="O406" s="49" t="str">
        <f t="shared" si="99"/>
        <v/>
      </c>
      <c r="P406" s="49" t="str">
        <f>IF(OR(O406="",O406=0,O406="0"),"",LEFT(O406,K399+1))</f>
        <v/>
      </c>
      <c r="Q406" s="49"/>
      <c r="R406" s="107"/>
      <c r="S406" s="90" t="str">
        <f>IF(LEN(TRIM(T406))&gt;0,MAX(S46:S405)+1,"")</f>
        <v/>
      </c>
      <c r="T406" s="234"/>
      <c r="U406" s="107"/>
      <c r="V406" s="107"/>
      <c r="X406" s="224"/>
      <c r="Y406" s="281"/>
      <c r="Z406" s="282"/>
      <c r="AA406" s="281"/>
      <c r="AB406" s="280"/>
      <c r="AC406" s="279"/>
      <c r="AD406" s="278"/>
      <c r="AE406" s="277"/>
      <c r="AF406" s="276"/>
      <c r="AG406" s="275"/>
      <c r="AH406" s="274"/>
      <c r="AI406" s="273"/>
      <c r="AJ406" s="272"/>
      <c r="AK406" s="271"/>
      <c r="AL406" s="270"/>
      <c r="AM406" s="269"/>
      <c r="AN406" s="268"/>
      <c r="AO406" s="267"/>
      <c r="AP406" s="266"/>
      <c r="AQ406" s="265"/>
      <c r="AS406" s="2"/>
      <c r="AT406" s="294">
        <v>378</v>
      </c>
      <c r="AU406" s="290"/>
      <c r="AV406" s="289" t="str">
        <f t="shared" si="87"/>
        <v/>
      </c>
      <c r="AW406" s="288" t="str" cm="1">
        <f t="array" ref="AW406">IF(BD406="","",IFERROR(_xlfn.TEXTJOIN(" • ",TRUE,_xlfn.UNIQUE(_xlfn._xlws.FILTER("⚠ "&amp;BK29:BK489,(BI29:BI489&lt;&gt;"")*ISNUMBER(SEARCH(" "&amp;BI29:BI489&amp;" "," "&amp;BD406&amp;" "))))),""))</f>
        <v/>
      </c>
      <c r="AX406" s="287" t="str">
        <f t="shared" si="94"/>
        <v/>
      </c>
      <c r="AY406" s="287" t="str">
        <f t="shared" si="95"/>
        <v/>
      </c>
      <c r="AZ406" s="287" t="str">
        <f t="shared" si="96"/>
        <v/>
      </c>
      <c r="BA406" s="287" t="str">
        <f t="shared" si="88"/>
        <v/>
      </c>
      <c r="BB406" s="287" t="str">
        <f t="shared" si="89"/>
        <v/>
      </c>
      <c r="BC406" s="287" t="str">
        <f t="shared" si="97"/>
        <v/>
      </c>
      <c r="BD406" s="287" t="str">
        <f t="shared" si="90"/>
        <v/>
      </c>
      <c r="BE406" s="287" t="str">
        <f t="shared" si="98"/>
        <v/>
      </c>
      <c r="BF406" s="287" t="str">
        <f t="shared" si="91"/>
        <v/>
      </c>
      <c r="BG406" s="287" t="str">
        <f t="shared" si="92"/>
        <v/>
      </c>
      <c r="BH406" s="293"/>
      <c r="BI406" s="285" t="str">
        <f t="shared" si="93"/>
        <v/>
      </c>
      <c r="BJ406" s="284" t="s">
        <v>291</v>
      </c>
      <c r="BK406" s="292"/>
      <c r="BY406" s="3">
        <v>1</v>
      </c>
    </row>
    <row r="407" spans="10:77" ht="21" customHeight="1">
      <c r="J407" s="910"/>
      <c r="K407" s="55"/>
      <c r="L407" s="49" t="str" cm="1">
        <f t="array" ref="L407">IF(ROW()=ROW(L397),K400,INDEX(M397:M410,ROW()-ROW(L397)))</f>
        <v/>
      </c>
      <c r="M407" s="89" t="str">
        <f>IF(OR(L407="",K399="",K399&lt;=0,N407=""),"",TRIM(MID(L407,LEN(N407)+1+IF(MID(L407,LEN(N407)+1,1)=" ",1,0),99999)))</f>
        <v/>
      </c>
      <c r="N407" s="49" t="str">
        <f>IF(OR(O407="",O407=0,O407="0"),"",IF(LEN(O407)&lt;=K399,O407,IF(LEN(SUBSTITUTE(P407," ",""))=K399+1,LEFT(O407,K399),LEFT(O407,FIND("§",SUBSTITUTE(P407," ","§",LEN(P407)-LEN(SUBSTITUTE(P407," ",""))))-1))))</f>
        <v/>
      </c>
      <c r="O407" s="49" t="str">
        <f t="shared" si="99"/>
        <v/>
      </c>
      <c r="P407" s="49" t="str">
        <f>IF(OR(O407="",O407=0,O407="0"),"",LEFT(O407,K399+1))</f>
        <v/>
      </c>
      <c r="Q407" s="49"/>
      <c r="R407" s="107"/>
      <c r="S407" s="90" t="str">
        <f>IF(LEN(TRIM(T407))&gt;0,MAX(S46:S406)+1,"")</f>
        <v/>
      </c>
      <c r="T407" s="234"/>
      <c r="U407" s="107"/>
      <c r="V407" s="107"/>
      <c r="X407" s="224"/>
      <c r="Y407" s="281"/>
      <c r="Z407" s="282"/>
      <c r="AA407" s="281"/>
      <c r="AB407" s="280"/>
      <c r="AC407" s="279"/>
      <c r="AD407" s="278"/>
      <c r="AE407" s="277"/>
      <c r="AF407" s="276"/>
      <c r="AG407" s="275"/>
      <c r="AH407" s="274"/>
      <c r="AI407" s="273"/>
      <c r="AJ407" s="272"/>
      <c r="AK407" s="271"/>
      <c r="AL407" s="270"/>
      <c r="AM407" s="269"/>
      <c r="AN407" s="268"/>
      <c r="AO407" s="267"/>
      <c r="AP407" s="266"/>
      <c r="AQ407" s="265"/>
      <c r="AS407" s="2"/>
      <c r="AT407" s="294">
        <v>379</v>
      </c>
      <c r="AU407" s="290"/>
      <c r="AV407" s="289" t="str">
        <f t="shared" si="87"/>
        <v/>
      </c>
      <c r="AW407" s="288" t="str" cm="1">
        <f t="array" ref="AW407">IF(BD407="","",IFERROR(_xlfn.TEXTJOIN(" • ",TRUE,_xlfn.UNIQUE(_xlfn._xlws.FILTER("⚠ "&amp;BK29:BK489,(BI29:BI489&lt;&gt;"")*ISNUMBER(SEARCH(" "&amp;BI29:BI489&amp;" "," "&amp;BD407&amp;" "))))),""))</f>
        <v/>
      </c>
      <c r="AX407" s="287" t="str">
        <f t="shared" si="94"/>
        <v/>
      </c>
      <c r="AY407" s="287" t="str">
        <f t="shared" si="95"/>
        <v/>
      </c>
      <c r="AZ407" s="287" t="str">
        <f t="shared" si="96"/>
        <v/>
      </c>
      <c r="BA407" s="287" t="str">
        <f t="shared" si="88"/>
        <v/>
      </c>
      <c r="BB407" s="287" t="str">
        <f t="shared" si="89"/>
        <v/>
      </c>
      <c r="BC407" s="287" t="str">
        <f t="shared" si="97"/>
        <v/>
      </c>
      <c r="BD407" s="287" t="str">
        <f t="shared" si="90"/>
        <v/>
      </c>
      <c r="BE407" s="287" t="str">
        <f t="shared" si="98"/>
        <v/>
      </c>
      <c r="BF407" s="287" t="str">
        <f t="shared" si="91"/>
        <v/>
      </c>
      <c r="BG407" s="287" t="str">
        <f t="shared" si="92"/>
        <v/>
      </c>
      <c r="BH407" s="293"/>
      <c r="BI407" s="285" t="str">
        <f t="shared" si="93"/>
        <v/>
      </c>
      <c r="BJ407" s="284" t="s">
        <v>291</v>
      </c>
      <c r="BK407" s="292"/>
      <c r="BY407" s="3">
        <v>1</v>
      </c>
    </row>
    <row r="408" spans="10:77" ht="21" customHeight="1">
      <c r="J408" s="910"/>
      <c r="K408" s="55"/>
      <c r="L408" s="49" t="str" cm="1">
        <f t="array" ref="L408">IF(ROW()=ROW(L397),K400,INDEX(M397:M410,ROW()-ROW(L397)))</f>
        <v/>
      </c>
      <c r="M408" s="89" t="str">
        <f>IF(OR(L408="",K399="",K399&lt;=0,N408=""),"",TRIM(MID(L408,LEN(N408)+1+IF(MID(L408,LEN(N408)+1,1)=" ",1,0),99999)))</f>
        <v/>
      </c>
      <c r="N408" s="49" t="str">
        <f>IF(OR(O408="",O408=0,O408="0"),"",IF(LEN(O408)&lt;=K399,O408,IF(LEN(SUBSTITUTE(P408," ",""))=K399+1,LEFT(O408,K399),LEFT(O408,FIND("§",SUBSTITUTE(P408," ","§",LEN(P408)-LEN(SUBSTITUTE(P408," ",""))))-1))))</f>
        <v/>
      </c>
      <c r="O408" s="49" t="str">
        <f t="shared" si="99"/>
        <v/>
      </c>
      <c r="P408" s="49" t="str">
        <f>IF(OR(O408="",O408=0,O408="0"),"",LEFT(O408,K399+1))</f>
        <v/>
      </c>
      <c r="Q408" s="49"/>
      <c r="R408" s="107"/>
      <c r="S408" s="90" t="str">
        <f>IF(LEN(TRIM(T408))&gt;0,MAX(S46:S407)+1,"")</f>
        <v/>
      </c>
      <c r="T408" s="234"/>
      <c r="U408" s="107"/>
      <c r="V408" s="107"/>
      <c r="X408" s="224"/>
      <c r="Y408" s="281"/>
      <c r="Z408" s="282"/>
      <c r="AA408" s="281"/>
      <c r="AB408" s="280"/>
      <c r="AC408" s="279"/>
      <c r="AD408" s="278"/>
      <c r="AE408" s="277"/>
      <c r="AF408" s="276"/>
      <c r="AG408" s="275"/>
      <c r="AH408" s="274"/>
      <c r="AI408" s="273"/>
      <c r="AJ408" s="272"/>
      <c r="AK408" s="271"/>
      <c r="AL408" s="270"/>
      <c r="AM408" s="269"/>
      <c r="AN408" s="268"/>
      <c r="AO408" s="267"/>
      <c r="AP408" s="266"/>
      <c r="AQ408" s="265"/>
      <c r="AS408" s="2"/>
      <c r="AT408" s="294">
        <v>380</v>
      </c>
      <c r="AU408" s="290"/>
      <c r="AV408" s="289" t="str">
        <f t="shared" si="87"/>
        <v/>
      </c>
      <c r="AW408" s="288" t="str" cm="1">
        <f t="array" ref="AW408">IF(BD408="","",IFERROR(_xlfn.TEXTJOIN(" • ",TRUE,_xlfn.UNIQUE(_xlfn._xlws.FILTER("⚠ "&amp;BK29:BK489,(BI29:BI489&lt;&gt;"")*ISNUMBER(SEARCH(" "&amp;BI29:BI489&amp;" "," "&amp;BD408&amp;" "))))),""))</f>
        <v/>
      </c>
      <c r="AX408" s="287" t="str">
        <f t="shared" si="94"/>
        <v/>
      </c>
      <c r="AY408" s="287" t="str">
        <f t="shared" si="95"/>
        <v/>
      </c>
      <c r="AZ408" s="287" t="str">
        <f t="shared" si="96"/>
        <v/>
      </c>
      <c r="BA408" s="287" t="str">
        <f t="shared" si="88"/>
        <v/>
      </c>
      <c r="BB408" s="287" t="str">
        <f t="shared" si="89"/>
        <v/>
      </c>
      <c r="BC408" s="287" t="str">
        <f t="shared" si="97"/>
        <v/>
      </c>
      <c r="BD408" s="287" t="str">
        <f t="shared" si="90"/>
        <v/>
      </c>
      <c r="BE408" s="287" t="str">
        <f t="shared" si="98"/>
        <v/>
      </c>
      <c r="BF408" s="287" t="str">
        <f t="shared" si="91"/>
        <v/>
      </c>
      <c r="BG408" s="287" t="str">
        <f t="shared" si="92"/>
        <v/>
      </c>
      <c r="BH408" s="293"/>
      <c r="BI408" s="285" t="str">
        <f t="shared" si="93"/>
        <v/>
      </c>
      <c r="BJ408" s="284" t="s">
        <v>291</v>
      </c>
      <c r="BK408" s="292"/>
      <c r="BY408" s="3">
        <v>1</v>
      </c>
    </row>
    <row r="409" spans="10:77" ht="21" customHeight="1">
      <c r="J409" s="910"/>
      <c r="K409" s="55"/>
      <c r="L409" s="49" t="str" cm="1">
        <f t="array" ref="L409">IF(ROW()=ROW(L397),K400,INDEX(M397:M410,ROW()-ROW(L397)))</f>
        <v/>
      </c>
      <c r="M409" s="89" t="str">
        <f>IF(OR(L409="",K399="",K399&lt;=0,N409=""),"",TRIM(MID(L409,LEN(N409)+1+IF(MID(L409,LEN(N409)+1,1)=" ",1,0),99999)))</f>
        <v/>
      </c>
      <c r="N409" s="49" t="str">
        <f>IF(OR(O409="",O409=0,O409="0"),"",IF(LEN(O409)&lt;=K399,O409,IF(LEN(SUBSTITUTE(P409," ",""))=K399+1,LEFT(O409,K399),LEFT(O409,FIND("§",SUBSTITUTE(P409," ","§",LEN(P409)-LEN(SUBSTITUTE(P409," ",""))))-1))))</f>
        <v/>
      </c>
      <c r="O409" s="49" t="str">
        <f t="shared" si="99"/>
        <v/>
      </c>
      <c r="P409" s="49" t="str">
        <f>IF(OR(O409="",O409=0,O409="0"),"",LEFT(O409,K399+1))</f>
        <v/>
      </c>
      <c r="Q409" s="49"/>
      <c r="R409" s="107"/>
      <c r="S409" s="90" t="str">
        <f>IF(LEN(TRIM(T409))&gt;0,MAX(S46:S408)+1,"")</f>
        <v/>
      </c>
      <c r="T409" s="234"/>
      <c r="U409" s="107"/>
      <c r="V409" s="107"/>
      <c r="X409" s="224"/>
      <c r="Y409" s="281"/>
      <c r="Z409" s="282"/>
      <c r="AA409" s="281"/>
      <c r="AB409" s="280"/>
      <c r="AC409" s="279"/>
      <c r="AD409" s="278"/>
      <c r="AE409" s="277"/>
      <c r="AF409" s="276"/>
      <c r="AG409" s="275"/>
      <c r="AH409" s="274"/>
      <c r="AI409" s="273"/>
      <c r="AJ409" s="272"/>
      <c r="AK409" s="271"/>
      <c r="AL409" s="270"/>
      <c r="AM409" s="269"/>
      <c r="AN409" s="268"/>
      <c r="AO409" s="267"/>
      <c r="AP409" s="266"/>
      <c r="AQ409" s="265"/>
      <c r="AS409" s="2"/>
      <c r="AT409" s="294">
        <v>381</v>
      </c>
      <c r="AU409" s="290"/>
      <c r="AV409" s="289" t="str">
        <f t="shared" si="87"/>
        <v/>
      </c>
      <c r="AW409" s="288" t="str" cm="1">
        <f t="array" ref="AW409">IF(BD409="","",IFERROR(_xlfn.TEXTJOIN(" • ",TRUE,_xlfn.UNIQUE(_xlfn._xlws.FILTER("⚠ "&amp;BK29:BK489,(BI29:BI489&lt;&gt;"")*ISNUMBER(SEARCH(" "&amp;BI29:BI489&amp;" "," "&amp;BD409&amp;" "))))),""))</f>
        <v/>
      </c>
      <c r="AX409" s="287" t="str">
        <f t="shared" si="94"/>
        <v/>
      </c>
      <c r="AY409" s="287" t="str">
        <f t="shared" si="95"/>
        <v/>
      </c>
      <c r="AZ409" s="287" t="str">
        <f t="shared" si="96"/>
        <v/>
      </c>
      <c r="BA409" s="287" t="str">
        <f t="shared" si="88"/>
        <v/>
      </c>
      <c r="BB409" s="287" t="str">
        <f t="shared" si="89"/>
        <v/>
      </c>
      <c r="BC409" s="287" t="str">
        <f t="shared" si="97"/>
        <v/>
      </c>
      <c r="BD409" s="287" t="str">
        <f t="shared" si="90"/>
        <v/>
      </c>
      <c r="BE409" s="287" t="str">
        <f t="shared" si="98"/>
        <v/>
      </c>
      <c r="BF409" s="287" t="str">
        <f t="shared" si="91"/>
        <v/>
      </c>
      <c r="BG409" s="287" t="str">
        <f t="shared" si="92"/>
        <v/>
      </c>
      <c r="BH409" s="293"/>
      <c r="BI409" s="285" t="str">
        <f t="shared" si="93"/>
        <v/>
      </c>
      <c r="BJ409" s="284" t="s">
        <v>291</v>
      </c>
      <c r="BK409" s="292"/>
      <c r="BY409" s="3">
        <v>1</v>
      </c>
    </row>
    <row r="410" spans="10:77" ht="21" customHeight="1">
      <c r="J410" s="910"/>
      <c r="K410" s="55"/>
      <c r="L410" s="49" t="str" cm="1">
        <f t="array" ref="L410">IF(ROW()=ROW(L397),K400,INDEX(M397:M410,ROW()-ROW(L397)))</f>
        <v/>
      </c>
      <c r="M410" s="89" t="str">
        <f>IF(OR(L410="",K399="",K399&lt;=0,N410=""),"",TRIM(MID(L410,LEN(N410)+1+IF(MID(L410,LEN(N410)+1,1)=" ",1,0),99999)))</f>
        <v/>
      </c>
      <c r="N410" s="49" t="str">
        <f>IF(OR(O410="",O410=0,O410="0"),"",IF(LEN(O410)&lt;=K399,O410,IF(LEN(SUBSTITUTE(P410," ",""))=K399+1,LEFT(O410,K399),LEFT(O410,FIND("§",SUBSTITUTE(P410," ","§",LEN(P410)-LEN(SUBSTITUTE(P410," ",""))))-1))))</f>
        <v/>
      </c>
      <c r="O410" s="49" t="str">
        <f t="shared" si="99"/>
        <v/>
      </c>
      <c r="P410" s="49" t="str">
        <f>IF(OR(O410="",O410=0,O410="0"),"",LEFT(O410,K399+1))</f>
        <v/>
      </c>
      <c r="Q410" s="49"/>
      <c r="R410" s="107"/>
      <c r="S410" s="90" t="str">
        <f>IF(LEN(TRIM(T410))&gt;0,MAX(S46:S409)+1,"")</f>
        <v/>
      </c>
      <c r="T410" s="234"/>
      <c r="U410" s="107"/>
      <c r="V410" s="107"/>
      <c r="X410" s="224"/>
      <c r="Y410" s="281"/>
      <c r="Z410" s="282"/>
      <c r="AA410" s="281"/>
      <c r="AB410" s="280"/>
      <c r="AC410" s="279"/>
      <c r="AD410" s="278"/>
      <c r="AE410" s="277"/>
      <c r="AF410" s="276"/>
      <c r="AG410" s="275"/>
      <c r="AH410" s="274"/>
      <c r="AI410" s="273"/>
      <c r="AJ410" s="272"/>
      <c r="AK410" s="271"/>
      <c r="AL410" s="270"/>
      <c r="AM410" s="269"/>
      <c r="AN410" s="268"/>
      <c r="AO410" s="267"/>
      <c r="AP410" s="266"/>
      <c r="AQ410" s="265"/>
      <c r="AS410" s="2"/>
      <c r="AT410" s="294">
        <v>382</v>
      </c>
      <c r="AU410" s="290"/>
      <c r="AV410" s="289" t="str">
        <f t="shared" si="87"/>
        <v/>
      </c>
      <c r="AW410" s="288" t="str" cm="1">
        <f t="array" ref="AW410">IF(BD410="","",IFERROR(_xlfn.TEXTJOIN(" • ",TRUE,_xlfn.UNIQUE(_xlfn._xlws.FILTER("⚠ "&amp;BK29:BK489,(BI29:BI489&lt;&gt;"")*ISNUMBER(SEARCH(" "&amp;BI29:BI489&amp;" "," "&amp;BD410&amp;" "))))),""))</f>
        <v/>
      </c>
      <c r="AX410" s="287" t="str">
        <f t="shared" si="94"/>
        <v/>
      </c>
      <c r="AY410" s="287" t="str">
        <f t="shared" si="95"/>
        <v/>
      </c>
      <c r="AZ410" s="287" t="str">
        <f t="shared" si="96"/>
        <v/>
      </c>
      <c r="BA410" s="287" t="str">
        <f t="shared" si="88"/>
        <v/>
      </c>
      <c r="BB410" s="287" t="str">
        <f t="shared" si="89"/>
        <v/>
      </c>
      <c r="BC410" s="287" t="str">
        <f t="shared" si="97"/>
        <v/>
      </c>
      <c r="BD410" s="287" t="str">
        <f t="shared" si="90"/>
        <v/>
      </c>
      <c r="BE410" s="287" t="str">
        <f t="shared" si="98"/>
        <v/>
      </c>
      <c r="BF410" s="287" t="str">
        <f t="shared" si="91"/>
        <v/>
      </c>
      <c r="BG410" s="287" t="str">
        <f t="shared" si="92"/>
        <v/>
      </c>
      <c r="BH410" s="293"/>
      <c r="BI410" s="285" t="str">
        <f t="shared" si="93"/>
        <v/>
      </c>
      <c r="BJ410" s="284" t="s">
        <v>291</v>
      </c>
      <c r="BK410" s="292"/>
      <c r="BY410" s="3">
        <v>1</v>
      </c>
    </row>
    <row r="411" spans="10:77" ht="21" customHeight="1">
      <c r="J411" s="910"/>
      <c r="K411" s="88" t="str">
        <f>IF(TRIM(SUBSTITUTE(R73,CHAR(160),""))="","",R73)</f>
        <v/>
      </c>
      <c r="L411" s="49" t="str" cm="1">
        <f t="array" ref="L411">IF(ROW()=ROW(L411),K414,INDEX(M411:M424,ROW()-ROW(L411)))</f>
        <v/>
      </c>
      <c r="M411" s="89" t="str">
        <f>IF(OR(L411="",K413="",K413&lt;=0,N411=""),"",TRIM(MID(L411,LEN(N411)+1+IF(MID(L411,LEN(N411)+1,1)=" ",1,0),99999)))</f>
        <v/>
      </c>
      <c r="N411" s="49" t="str">
        <f>IF(OR(O411="",O411=0,O411="0"),"",IF(LEN(O411)&lt;=K413,O411,IF(LEN(SUBSTITUTE(P411," ",""))=K413+1,LEFT(O411,K413),LEFT(O411,FIND("§",SUBSTITUTE(P411," ","§",LEN(P411)-LEN(SUBSTITUTE(P411," ",""))))-1))))</f>
        <v/>
      </c>
      <c r="O411" s="49" t="str">
        <f t="shared" si="99"/>
        <v/>
      </c>
      <c r="P411" s="49" t="str">
        <f>IF(OR(O411="",O411=0,O411="0"),"",LEFT(O411,K413+1))</f>
        <v/>
      </c>
      <c r="Q411" s="49"/>
      <c r="R411" s="107"/>
      <c r="S411" s="90" t="str">
        <f>IF(LEN(TRIM(T411))&gt;0,MAX(S46:S410)+1,"")</f>
        <v/>
      </c>
      <c r="T411" s="234"/>
      <c r="U411" s="107"/>
      <c r="V411" s="107"/>
      <c r="X411" s="224"/>
      <c r="Y411" s="281"/>
      <c r="Z411" s="282"/>
      <c r="AA411" s="281"/>
      <c r="AB411" s="280"/>
      <c r="AC411" s="279"/>
      <c r="AD411" s="278"/>
      <c r="AE411" s="277"/>
      <c r="AF411" s="276"/>
      <c r="AG411" s="275"/>
      <c r="AH411" s="274"/>
      <c r="AI411" s="273"/>
      <c r="AJ411" s="272"/>
      <c r="AK411" s="271"/>
      <c r="AL411" s="270"/>
      <c r="AM411" s="269"/>
      <c r="AN411" s="268"/>
      <c r="AO411" s="267"/>
      <c r="AP411" s="266"/>
      <c r="AQ411" s="265"/>
      <c r="AS411" s="2"/>
      <c r="AT411" s="294">
        <v>383</v>
      </c>
      <c r="AU411" s="290"/>
      <c r="AV411" s="289" t="str">
        <f t="shared" si="87"/>
        <v/>
      </c>
      <c r="AW411" s="288" t="str" cm="1">
        <f t="array" ref="AW411">IF(BD411="","",IFERROR(_xlfn.TEXTJOIN(" • ",TRUE,_xlfn.UNIQUE(_xlfn._xlws.FILTER("⚠ "&amp;BK29:BK489,(BI29:BI489&lt;&gt;"")*ISNUMBER(SEARCH(" "&amp;BI29:BI489&amp;" "," "&amp;BD411&amp;" "))))),""))</f>
        <v/>
      </c>
      <c r="AX411" s="287" t="str">
        <f t="shared" si="94"/>
        <v/>
      </c>
      <c r="AY411" s="287" t="str">
        <f t="shared" si="95"/>
        <v/>
      </c>
      <c r="AZ411" s="287" t="str">
        <f t="shared" si="96"/>
        <v/>
      </c>
      <c r="BA411" s="287" t="str">
        <f t="shared" si="88"/>
        <v/>
      </c>
      <c r="BB411" s="287" t="str">
        <f t="shared" si="89"/>
        <v/>
      </c>
      <c r="BC411" s="287" t="str">
        <f t="shared" si="97"/>
        <v/>
      </c>
      <c r="BD411" s="287" t="str">
        <f t="shared" si="90"/>
        <v/>
      </c>
      <c r="BE411" s="287" t="str">
        <f t="shared" si="98"/>
        <v/>
      </c>
      <c r="BF411" s="287" t="str">
        <f t="shared" si="91"/>
        <v/>
      </c>
      <c r="BG411" s="287" t="str">
        <f t="shared" si="92"/>
        <v/>
      </c>
      <c r="BH411" s="293"/>
      <c r="BI411" s="285" t="str">
        <f t="shared" si="93"/>
        <v/>
      </c>
      <c r="BJ411" s="284" t="s">
        <v>291</v>
      </c>
      <c r="BK411" s="292"/>
      <c r="BY411" s="3">
        <v>1</v>
      </c>
    </row>
    <row r="412" spans="10:77" ht="21" customHeight="1">
      <c r="J412" s="910"/>
      <c r="K412" s="55" t="str">
        <f>TRIM(SUBSTITUTE(SUBSTITUTE(SUBSTITUTE(SUBSTITUTE(SUBSTITUTE(SUBSTITUTE(SUBSTITUTE(SUBSTITUTE(SUBSTITUTE(CLEAN(IF(OR(LEFT(K411,1)="-",LEFT(K411,1)="="),MID(K411,2,99999),K411)),"—","-"),"–","-"),CHAR(160)," "),CHAR(9)," "),CHAR(13)," "),CHAR(10)," ")," "," ")," "," ")," "," "))</f>
        <v/>
      </c>
      <c r="L412" s="49" t="str" cm="1">
        <f t="array" ref="L412">IF(ROW()=ROW(L411),K414,INDEX(M411:M424,ROW()-ROW(L411)))</f>
        <v/>
      </c>
      <c r="M412" s="89" t="str">
        <f>IF(OR(L412="",K413="",K413&lt;=0,N412=""),"",TRIM(MID(L412,LEN(N412)+1+IF(MID(L412,LEN(N412)+1,1)=" ",1,0),99999)))</f>
        <v/>
      </c>
      <c r="N412" s="49" t="str">
        <f>IF(OR(O412="",O412=0,O412="0"),"",IF(LEN(O412)&lt;=K413,O412,IF(LEN(SUBSTITUTE(P412," ",""))=K413+1,LEFT(O412,K413),LEFT(O412,FIND("§",SUBSTITUTE(P412," ","§",LEN(P412)-LEN(SUBSTITUTE(P412," ",""))))-1))))</f>
        <v/>
      </c>
      <c r="O412" s="49" t="str">
        <f t="shared" si="99"/>
        <v/>
      </c>
      <c r="P412" s="49" t="str">
        <f>IF(OR(O412="",O412=0,O412="0"),"",LEFT(O412,K413+1))</f>
        <v/>
      </c>
      <c r="Q412" s="49"/>
      <c r="R412" s="107"/>
      <c r="S412" s="90" t="str">
        <f>IF(LEN(TRIM(T412))&gt;0,MAX(S46:S411)+1,"")</f>
        <v/>
      </c>
      <c r="T412" s="234"/>
      <c r="U412" s="107"/>
      <c r="V412" s="107"/>
      <c r="X412" s="224"/>
      <c r="Y412" s="281"/>
      <c r="Z412" s="282"/>
      <c r="AA412" s="281"/>
      <c r="AB412" s="280"/>
      <c r="AC412" s="279"/>
      <c r="AD412" s="278"/>
      <c r="AE412" s="277"/>
      <c r="AF412" s="276"/>
      <c r="AG412" s="275"/>
      <c r="AH412" s="274"/>
      <c r="AI412" s="273"/>
      <c r="AJ412" s="272"/>
      <c r="AK412" s="271"/>
      <c r="AL412" s="270"/>
      <c r="AM412" s="269"/>
      <c r="AN412" s="268"/>
      <c r="AO412" s="267"/>
      <c r="AP412" s="266"/>
      <c r="AQ412" s="265"/>
      <c r="AS412" s="2"/>
      <c r="AT412" s="294">
        <v>384</v>
      </c>
      <c r="AU412" s="290"/>
      <c r="AV412" s="289" t="str">
        <f t="shared" si="87"/>
        <v/>
      </c>
      <c r="AW412" s="288" t="str" cm="1">
        <f t="array" ref="AW412">IF(BD412="","",IFERROR(_xlfn.TEXTJOIN(" • ",TRUE,_xlfn.UNIQUE(_xlfn._xlws.FILTER("⚠ "&amp;BK29:BK489,(BI29:BI489&lt;&gt;"")*ISNUMBER(SEARCH(" "&amp;BI29:BI489&amp;" "," "&amp;BD412&amp;" "))))),""))</f>
        <v/>
      </c>
      <c r="AX412" s="287" t="str">
        <f t="shared" si="94"/>
        <v/>
      </c>
      <c r="AY412" s="287" t="str">
        <f t="shared" si="95"/>
        <v/>
      </c>
      <c r="AZ412" s="287" t="str">
        <f t="shared" si="96"/>
        <v/>
      </c>
      <c r="BA412" s="287" t="str">
        <f t="shared" si="88"/>
        <v/>
      </c>
      <c r="BB412" s="287" t="str">
        <f t="shared" si="89"/>
        <v/>
      </c>
      <c r="BC412" s="287" t="str">
        <f t="shared" si="97"/>
        <v/>
      </c>
      <c r="BD412" s="287" t="str">
        <f t="shared" si="90"/>
        <v/>
      </c>
      <c r="BE412" s="287" t="str">
        <f t="shared" si="98"/>
        <v/>
      </c>
      <c r="BF412" s="287" t="str">
        <f t="shared" si="91"/>
        <v/>
      </c>
      <c r="BG412" s="287" t="str">
        <f t="shared" si="92"/>
        <v/>
      </c>
      <c r="BH412" s="293"/>
      <c r="BI412" s="285" t="str">
        <f t="shared" si="93"/>
        <v/>
      </c>
      <c r="BJ412" s="284" t="s">
        <v>291</v>
      </c>
      <c r="BK412" s="292"/>
      <c r="BY412" s="3">
        <v>1</v>
      </c>
    </row>
    <row r="413" spans="10:77" ht="21" customHeight="1">
      <c r="J413" s="910"/>
      <c r="K413" s="92">
        <f>K44</f>
        <v>120</v>
      </c>
      <c r="L413" s="49" t="str" cm="1">
        <f t="array" ref="L413">IF(ROW()=ROW(L411),K414,INDEX(M411:M424,ROW()-ROW(L411)))</f>
        <v/>
      </c>
      <c r="M413" s="89" t="str">
        <f>IF(OR(L413="",K413="",K413&lt;=0,N413=""),"",TRIM(MID(L413,LEN(N413)+1+IF(MID(L413,LEN(N413)+1,1)=" ",1,0),99999)))</f>
        <v/>
      </c>
      <c r="N413" s="49" t="str">
        <f>IF(OR(O413="",O413=0,O413="0"),"",IF(LEN(O413)&lt;=K413,O413,IF(LEN(SUBSTITUTE(P413," ",""))=K413+1,LEFT(O413,K413),LEFT(O413,FIND("§",SUBSTITUTE(P413," ","§",LEN(P413)-LEN(SUBSTITUTE(P413," ",""))))-1))))</f>
        <v/>
      </c>
      <c r="O413" s="49" t="str">
        <f t="shared" si="99"/>
        <v/>
      </c>
      <c r="P413" s="49" t="str">
        <f>IF(OR(O413="",O413=0,O413="0"),"",LEFT(O413,K413+1))</f>
        <v/>
      </c>
      <c r="Q413" s="49"/>
      <c r="R413" s="107"/>
      <c r="S413" s="90" t="str">
        <f>IF(LEN(TRIM(T413))&gt;0,MAX(S46:S412)+1,"")</f>
        <v/>
      </c>
      <c r="T413" s="234"/>
      <c r="U413" s="107"/>
      <c r="V413" s="107"/>
      <c r="X413" s="224"/>
      <c r="Y413" s="281"/>
      <c r="Z413" s="282"/>
      <c r="AA413" s="281"/>
      <c r="AB413" s="280"/>
      <c r="AC413" s="279"/>
      <c r="AD413" s="278"/>
      <c r="AE413" s="277"/>
      <c r="AF413" s="276"/>
      <c r="AG413" s="275"/>
      <c r="AH413" s="274"/>
      <c r="AI413" s="273"/>
      <c r="AJ413" s="272"/>
      <c r="AK413" s="271"/>
      <c r="AL413" s="270"/>
      <c r="AM413" s="269"/>
      <c r="AN413" s="268"/>
      <c r="AO413" s="267"/>
      <c r="AP413" s="266"/>
      <c r="AQ413" s="265"/>
      <c r="AS413" s="2"/>
      <c r="AT413" s="294">
        <v>385</v>
      </c>
      <c r="AU413" s="290"/>
      <c r="AV413" s="289" t="str">
        <f t="shared" ref="AV413:AV476" si="100">IF(AU413="","",IF(AW413="",AU413,AU413&amp;" *"))</f>
        <v/>
      </c>
      <c r="AW413" s="288" t="str" cm="1">
        <f t="array" ref="AW413">IF(BD413="","",IFERROR(_xlfn.TEXTJOIN(" • ",TRUE,_xlfn.UNIQUE(_xlfn._xlws.FILTER("⚠ "&amp;BK29:BK489,(BI29:BI489&lt;&gt;"")*ISNUMBER(SEARCH(" "&amp;BI29:BI489&amp;" "," "&amp;BD413&amp;" "))))),""))</f>
        <v/>
      </c>
      <c r="AX413" s="287" t="str">
        <f t="shared" si="94"/>
        <v/>
      </c>
      <c r="AY413" s="287" t="str">
        <f t="shared" si="95"/>
        <v/>
      </c>
      <c r="AZ413" s="287" t="str">
        <f t="shared" si="96"/>
        <v/>
      </c>
      <c r="BA413" s="287" t="str">
        <f t="shared" ref="BA413:BA476" si="101">IF(AZ413="","",SUBSTITUTE(SUBSTITUTE(SUBSTITUTE(SUBSTITUTE(SUBSTITUTE(SUBSTITUTE(SUBSTITUTE(SUBSTITUTE(AZ413,"è","e"),"é","e"),"ê","e"),"ë","e"),"ì","i"),"í","i"),"î","i"),"ï","i"))</f>
        <v/>
      </c>
      <c r="BB413" s="287" t="str">
        <f t="shared" ref="BB413:BB476" si="102">IF(BA413="","",TRIM(SUBSTITUTE(SUBSTITUTE(SUBSTITUTE(SUBSTITUTE(SUBSTITUTE(SUBSTITUTE(SUBSTITUTE(SUBSTITUTE(SUBSTITUTE(SUBSTITUTE(SUBSTITUTE(SUBSTITUTE(BA413,"ò","o"),"ó","o"),"ô","o"),"ö","o"),"õ","o"),"ù","u"),"ú","u"),"û","u"),"ü","u"),"ý","y"),"ÿ","y"),"ñ","n")))</f>
        <v/>
      </c>
      <c r="BC413" s="287" t="str">
        <f t="shared" si="97"/>
        <v/>
      </c>
      <c r="BD413" s="287" t="str">
        <f t="shared" ref="BD413:BD476" si="103">IF(AU413="","",LOWER(TRIM(CLEAN(SUBSTITUTE(SUBSTITUTE(SUBSTITUTE(SUBSTITUTE(SUBSTITUTE(SUBSTITUTE(SUBSTITUTE(SUBSTITUTE(SUBSTITUTE(SUBSTITUTE(SUBSTITUTE(SUBSTITUTE(SUBSTITUTE(SUBSTITUTE(SUBSTITUTE(SUBSTITUTE(SUBSTITUTE(SUBSTITUTE(SUBSTITUTE(SUBSTITUTE(SUBSTITUTE(SUBSTITUTE(AU413,CHAR(160)," "),CHAR(9)," "),CHAR(10)," "),CHAR(13)," "),"—"," "),"–"," "),"’"," "),"'"," "),""""," "),","," "),"."," "),";"," "),":"," "),"!"," "),"?"," "),"…"," "),"/"," "),"-"," "),"("," "),")"," "),"«"," "),"»"," ")))))</f>
        <v/>
      </c>
      <c r="BE413" s="287" t="str">
        <f t="shared" si="98"/>
        <v/>
      </c>
      <c r="BF413" s="287" t="str">
        <f t="shared" ref="BF413:BF476" si="104">IF(BE413="","",SUBSTITUTE(SUBSTITUTE(SUBSTITUTE(SUBSTITUTE(SUBSTITUTE(SUBSTITUTE(SUBSTITUTE(SUBSTITUTE(BE413,"è","e"),"é","e"),"ê","e"),"ë","e"),"ì","i"),"í","i"),"î","i"),"ï","i"))</f>
        <v/>
      </c>
      <c r="BG413" s="287" t="str">
        <f t="shared" ref="BG413:BG476" si="105">IF(BF413="","",TRIM(SUBSTITUTE(SUBSTITUTE(SUBSTITUTE(SUBSTITUTE(SUBSTITUTE(SUBSTITUTE(SUBSTITUTE(SUBSTITUTE(SUBSTITUTE(SUBSTITUTE(SUBSTITUTE(SUBSTITUTE(BF413,"ò","o"),"ó","o"),"ô","o"),"ö","o"),"õ","o"),"ù","u"),"ú","u"),"û","u"),"ü","u"),"ý","y"),"ÿ","y"),"ñ","n")))</f>
        <v/>
      </c>
      <c r="BH413" s="293"/>
      <c r="BI413" s="285" t="str">
        <f t="shared" ref="BI413:BI476" si="106">IF(BH413="","",LOWER(TRIM(CLEAN(SUBSTITUTE(SUBSTITUTE(SUBSTITUTE(SUBSTITUTE(SUBSTITUTE(SUBSTITUTE(SUBSTITUTE(SUBSTITUTE(SUBSTITUTE(SUBSTITUTE(SUBSTITUTE(SUBSTITUTE(SUBSTITUTE(SUBSTITUTE(SUBSTITUTE(SUBSTITUTE(SUBSTITUTE(SUBSTITUTE(SUBSTITUTE(SUBSTITUTE(SUBSTITUTE(SUBSTITUTE(BH413,CHAR(160)," "),CHAR(9)," "),CHAR(10)," "),CHAR(13)," "),"—"," "),"–"," "),"’"," "),"'"," "),""""," "),","," "),"."," "),";"," "),":"," "),"!"," "),"?"," "),"…"," "),"/"," "),"-"," "),"("," "),")"," "),"«"," "),"»"," ")))))</f>
        <v/>
      </c>
      <c r="BJ413" s="284" t="s">
        <v>291</v>
      </c>
      <c r="BK413" s="292"/>
      <c r="BY413" s="3">
        <v>1</v>
      </c>
    </row>
    <row r="414" spans="10:77" ht="21" customHeight="1">
      <c r="J414" s="910"/>
      <c r="K414" s="55" t="str">
        <f>IF(UPPER(TRIM(K45))="X",K418,K412)</f>
        <v/>
      </c>
      <c r="L414" s="49" t="str" cm="1">
        <f t="array" ref="L414">IF(ROW()=ROW(L411),K414,INDEX(M411:M424,ROW()-ROW(L411)))</f>
        <v/>
      </c>
      <c r="M414" s="89" t="str">
        <f>IF(OR(L414="",K413="",K413&lt;=0,N414=""),"",TRIM(MID(L414,LEN(N414)+1+IF(MID(L414,LEN(N414)+1,1)=" ",1,0),99999)))</f>
        <v/>
      </c>
      <c r="N414" s="49" t="str">
        <f>IF(OR(O414="",O414=0,O414="0"),"",IF(LEN(O414)&lt;=K413,O414,IF(LEN(SUBSTITUTE(P414," ",""))=K413+1,LEFT(O414,K413),LEFT(O414,FIND("§",SUBSTITUTE(P414," ","§",LEN(P414)-LEN(SUBSTITUTE(P414," ",""))))-1))))</f>
        <v/>
      </c>
      <c r="O414" s="49" t="str">
        <f t="shared" si="99"/>
        <v/>
      </c>
      <c r="P414" s="49" t="str">
        <f>IF(OR(O414="",O414=0,O414="0"),"",LEFT(O414,K413+1))</f>
        <v/>
      </c>
      <c r="Q414" s="49"/>
      <c r="R414" s="107"/>
      <c r="S414" s="90" t="str">
        <f>IF(LEN(TRIM(T414))&gt;0,MAX(S46:S413)+1,"")</f>
        <v/>
      </c>
      <c r="T414" s="234"/>
      <c r="U414" s="107"/>
      <c r="V414" s="107"/>
      <c r="X414" s="224"/>
      <c r="Y414" s="281"/>
      <c r="Z414" s="282"/>
      <c r="AA414" s="281"/>
      <c r="AB414" s="280"/>
      <c r="AC414" s="279"/>
      <c r="AD414" s="278"/>
      <c r="AE414" s="277"/>
      <c r="AF414" s="276"/>
      <c r="AG414" s="275"/>
      <c r="AH414" s="274"/>
      <c r="AI414" s="273"/>
      <c r="AJ414" s="272"/>
      <c r="AK414" s="271"/>
      <c r="AL414" s="270"/>
      <c r="AM414" s="269"/>
      <c r="AN414" s="268"/>
      <c r="AO414" s="267"/>
      <c r="AP414" s="266"/>
      <c r="AQ414" s="265"/>
      <c r="AS414" s="2"/>
      <c r="AT414" s="294">
        <v>386</v>
      </c>
      <c r="AU414" s="290"/>
      <c r="AV414" s="289" t="str">
        <f t="shared" si="100"/>
        <v/>
      </c>
      <c r="AW414" s="288" t="str" cm="1">
        <f t="array" ref="AW414">IF(BD414="","",IFERROR(_xlfn.TEXTJOIN(" • ",TRUE,_xlfn.UNIQUE(_xlfn._xlws.FILTER("⚠ "&amp;BK29:BK489,(BI29:BI489&lt;&gt;"")*ISNUMBER(SEARCH(" "&amp;BI29:BI489&amp;" "," "&amp;BD414&amp;" "))))),""))</f>
        <v/>
      </c>
      <c r="AX414" s="287" t="str">
        <f t="shared" si="94"/>
        <v/>
      </c>
      <c r="AY414" s="287" t="str">
        <f t="shared" si="95"/>
        <v/>
      </c>
      <c r="AZ414" s="287" t="str">
        <f t="shared" si="96"/>
        <v/>
      </c>
      <c r="BA414" s="287" t="str">
        <f t="shared" si="101"/>
        <v/>
      </c>
      <c r="BB414" s="287" t="str">
        <f t="shared" si="102"/>
        <v/>
      </c>
      <c r="BC414" s="287" t="str">
        <f t="shared" si="97"/>
        <v/>
      </c>
      <c r="BD414" s="287" t="str">
        <f t="shared" si="103"/>
        <v/>
      </c>
      <c r="BE414" s="287" t="str">
        <f t="shared" si="98"/>
        <v/>
      </c>
      <c r="BF414" s="287" t="str">
        <f t="shared" si="104"/>
        <v/>
      </c>
      <c r="BG414" s="287" t="str">
        <f t="shared" si="105"/>
        <v/>
      </c>
      <c r="BH414" s="293"/>
      <c r="BI414" s="285" t="str">
        <f t="shared" si="106"/>
        <v/>
      </c>
      <c r="BJ414" s="284" t="s">
        <v>291</v>
      </c>
      <c r="BK414" s="292"/>
      <c r="BY414" s="3">
        <v>1</v>
      </c>
    </row>
    <row r="415" spans="10:77" ht="21" customHeight="1">
      <c r="J415" s="910"/>
      <c r="K415" s="94" t="str">
        <f>TRIM(SUBSTITUTE(SUBSTITUTE(SUBSTITUTE(SUBSTITUTE(SUBSTITUTE(SUBSTITUTE(SUBSTITUTE(SUBSTITUTE(SUBSTITUTE(SUBSTITUTE(K412,","," "),";"," "),":"," "),"!"," "),"?"," "),"…"," "),"»"," "),"«"," "),"/"," "),"."," "))</f>
        <v/>
      </c>
      <c r="L415" s="49" t="str" cm="1">
        <f t="array" ref="L415">IF(ROW()=ROW(L411),K414,INDEX(M411:M424,ROW()-ROW(L411)))</f>
        <v/>
      </c>
      <c r="M415" s="89" t="str">
        <f>IF(OR(L415="",K413="",K413&lt;=0,N415=""),"",TRIM(MID(L415,LEN(N415)+1+IF(MID(L415,LEN(N415)+1,1)=" ",1,0),99999)))</f>
        <v/>
      </c>
      <c r="N415" s="49" t="str">
        <f>IF(OR(O415="",O415=0,O415="0"),"",IF(LEN(O415)&lt;=K413,O415,IF(LEN(SUBSTITUTE(P415," ",""))=K413+1,LEFT(O415,K413),LEFT(O415,FIND("§",SUBSTITUTE(P415," ","§",LEN(P415)-LEN(SUBSTITUTE(P415," ",""))))-1))))</f>
        <v/>
      </c>
      <c r="O415" s="49" t="str">
        <f t="shared" si="99"/>
        <v/>
      </c>
      <c r="P415" s="49" t="str">
        <f>IF(OR(O415="",O415=0,O415="0"),"",LEFT(O415,K413+1))</f>
        <v/>
      </c>
      <c r="Q415" s="49"/>
      <c r="R415" s="107"/>
      <c r="S415" s="90" t="str">
        <f>IF(LEN(TRIM(T415))&gt;0,MAX(S46:S414)+1,"")</f>
        <v/>
      </c>
      <c r="T415" s="234"/>
      <c r="U415" s="107"/>
      <c r="V415" s="107"/>
      <c r="X415" s="224"/>
      <c r="Y415" s="281"/>
      <c r="Z415" s="282"/>
      <c r="AA415" s="281"/>
      <c r="AB415" s="280"/>
      <c r="AC415" s="279"/>
      <c r="AD415" s="278"/>
      <c r="AE415" s="277"/>
      <c r="AF415" s="276"/>
      <c r="AG415" s="275"/>
      <c r="AH415" s="274"/>
      <c r="AI415" s="273"/>
      <c r="AJ415" s="272"/>
      <c r="AK415" s="271"/>
      <c r="AL415" s="270"/>
      <c r="AM415" s="269"/>
      <c r="AN415" s="268"/>
      <c r="AO415" s="267"/>
      <c r="AP415" s="266"/>
      <c r="AQ415" s="265"/>
      <c r="AS415" s="2"/>
      <c r="AT415" s="294">
        <v>387</v>
      </c>
      <c r="AU415" s="290"/>
      <c r="AV415" s="289" t="str">
        <f t="shared" si="100"/>
        <v/>
      </c>
      <c r="AW415" s="288" t="str" cm="1">
        <f t="array" ref="AW415">IF(BD415="","",IFERROR(_xlfn.TEXTJOIN(" • ",TRUE,_xlfn.UNIQUE(_xlfn._xlws.FILTER("⚠ "&amp;BK29:BK489,(BI29:BI489&lt;&gt;"")*ISNUMBER(SEARCH(" "&amp;BI29:BI489&amp;" "," "&amp;BD415&amp;" "))))),""))</f>
        <v/>
      </c>
      <c r="AX415" s="287" t="str">
        <f t="shared" ref="AX415:AX478" si="107">IF(BI415="","",BG415)</f>
        <v/>
      </c>
      <c r="AY415" s="287" t="str">
        <f t="shared" ref="AY415:AY478" si="108">IF(BK415="","",BJ415&amp;" "&amp;BK415)</f>
        <v/>
      </c>
      <c r="AZ415" s="287" t="str">
        <f t="shared" ref="AZ415:AZ478" si="109">IF(BD415="","",SUBSTITUTE(SUBSTITUTE(SUBSTITUTE(SUBSTITUTE(SUBSTITUTE(SUBSTITUTE(SUBSTITUTE(SUBSTITUTE(SUBSTITUTE(LOWER(BD415),"œ","oe"),"æ","ae"),"à","a"),"â","a"),"ä","a"),"á","a"),"ã","a"),"å","a"),"ç","c"))</f>
        <v/>
      </c>
      <c r="BA415" s="287" t="str">
        <f t="shared" si="101"/>
        <v/>
      </c>
      <c r="BB415" s="287" t="str">
        <f t="shared" si="102"/>
        <v/>
      </c>
      <c r="BC415" s="287" t="str">
        <f t="shared" ref="BC415:BC478" si="110">IF(BD415="","",BB415)</f>
        <v/>
      </c>
      <c r="BD415" s="287" t="str">
        <f t="shared" si="103"/>
        <v/>
      </c>
      <c r="BE415" s="287" t="str">
        <f t="shared" ref="BE415:BE478" si="111">IF(BI415="","",SUBSTITUTE(SUBSTITUTE(SUBSTITUTE(SUBSTITUTE(SUBSTITUTE(SUBSTITUTE(SUBSTITUTE(SUBSTITUTE(SUBSTITUTE(LOWER(BI415),"œ","oe"),"æ","ae"),"à","a"),"â","a"),"ä","a"),"á","a"),"ã","a"),"å","a"),"ç","c"))</f>
        <v/>
      </c>
      <c r="BF415" s="287" t="str">
        <f t="shared" si="104"/>
        <v/>
      </c>
      <c r="BG415" s="287" t="str">
        <f t="shared" si="105"/>
        <v/>
      </c>
      <c r="BH415" s="293"/>
      <c r="BI415" s="285" t="str">
        <f t="shared" si="106"/>
        <v/>
      </c>
      <c r="BJ415" s="284" t="s">
        <v>291</v>
      </c>
      <c r="BK415" s="292"/>
      <c r="BY415" s="3">
        <v>1</v>
      </c>
    </row>
    <row r="416" spans="10:77" ht="21" customHeight="1">
      <c r="J416" s="910"/>
      <c r="K416" s="49" t="str">
        <f>TRIM(SUBSTITUTE(SUBSTITUTE(SUBSTITUTE(SUBSTITUTE(SUBSTITUTE(SUBSTITUTE(SUBSTITUTE(SUBSTITUTE(K415,"("," "),")"," "),CHAR(34)," "),"-"," "),"_"," "),"&lt;"," "),"&gt;"," "),"="," "))</f>
        <v/>
      </c>
      <c r="L416" s="49" t="str" cm="1">
        <f t="array" ref="L416">IF(ROW()=ROW(L411),K414,INDEX(M411:M424,ROW()-ROW(L411)))</f>
        <v/>
      </c>
      <c r="M416" s="89" t="str">
        <f>IF(OR(L416="",K413="",K413&lt;=0,N416=""),"",TRIM(MID(L416,LEN(N416)+1+IF(MID(L416,LEN(N416)+1,1)=" ",1,0),99999)))</f>
        <v/>
      </c>
      <c r="N416" s="49" t="str">
        <f>IF(OR(O416="",O416=0,O416="0"),"",IF(LEN(O416)&lt;=K413,O416,IF(LEN(SUBSTITUTE(P416," ",""))=K413+1,LEFT(O416,K413),LEFT(O416,FIND("§",SUBSTITUTE(P416," ","§",LEN(P416)-LEN(SUBSTITUTE(P416," ",""))))-1))))</f>
        <v/>
      </c>
      <c r="O416" s="49" t="str">
        <f t="shared" si="99"/>
        <v/>
      </c>
      <c r="P416" s="49" t="str">
        <f>IF(OR(O416="",O416=0,O416="0"),"",LEFT(O416,K413+1))</f>
        <v/>
      </c>
      <c r="Q416" s="49"/>
      <c r="R416" s="107"/>
      <c r="S416" s="90" t="str">
        <f>IF(LEN(TRIM(T416))&gt;0,MAX(S46:S415)+1,"")</f>
        <v/>
      </c>
      <c r="T416" s="234"/>
      <c r="U416" s="107"/>
      <c r="V416" s="107"/>
      <c r="X416" s="224"/>
      <c r="Y416" s="281"/>
      <c r="Z416" s="282"/>
      <c r="AA416" s="281"/>
      <c r="AB416" s="280"/>
      <c r="AC416" s="279"/>
      <c r="AD416" s="278"/>
      <c r="AE416" s="277"/>
      <c r="AF416" s="276"/>
      <c r="AG416" s="275"/>
      <c r="AH416" s="274"/>
      <c r="AI416" s="273"/>
      <c r="AJ416" s="272"/>
      <c r="AK416" s="271"/>
      <c r="AL416" s="270"/>
      <c r="AM416" s="269"/>
      <c r="AN416" s="268"/>
      <c r="AO416" s="267"/>
      <c r="AP416" s="266"/>
      <c r="AQ416" s="265"/>
      <c r="AS416" s="2"/>
      <c r="AT416" s="294">
        <v>388</v>
      </c>
      <c r="AU416" s="290"/>
      <c r="AV416" s="289" t="str">
        <f t="shared" si="100"/>
        <v/>
      </c>
      <c r="AW416" s="288" t="str" cm="1">
        <f t="array" ref="AW416">IF(BD416="","",IFERROR(_xlfn.TEXTJOIN(" • ",TRUE,_xlfn.UNIQUE(_xlfn._xlws.FILTER("⚠ "&amp;BK29:BK489,(BI29:BI489&lt;&gt;"")*ISNUMBER(SEARCH(" "&amp;BI29:BI489&amp;" "," "&amp;BD416&amp;" "))))),""))</f>
        <v/>
      </c>
      <c r="AX416" s="287" t="str">
        <f t="shared" si="107"/>
        <v/>
      </c>
      <c r="AY416" s="287" t="str">
        <f t="shared" si="108"/>
        <v/>
      </c>
      <c r="AZ416" s="287" t="str">
        <f t="shared" si="109"/>
        <v/>
      </c>
      <c r="BA416" s="287" t="str">
        <f t="shared" si="101"/>
        <v/>
      </c>
      <c r="BB416" s="287" t="str">
        <f t="shared" si="102"/>
        <v/>
      </c>
      <c r="BC416" s="287" t="str">
        <f t="shared" si="110"/>
        <v/>
      </c>
      <c r="BD416" s="287" t="str">
        <f t="shared" si="103"/>
        <v/>
      </c>
      <c r="BE416" s="287" t="str">
        <f t="shared" si="111"/>
        <v/>
      </c>
      <c r="BF416" s="287" t="str">
        <f t="shared" si="104"/>
        <v/>
      </c>
      <c r="BG416" s="287" t="str">
        <f t="shared" si="105"/>
        <v/>
      </c>
      <c r="BH416" s="293"/>
      <c r="BI416" s="285" t="str">
        <f t="shared" si="106"/>
        <v/>
      </c>
      <c r="BJ416" s="284" t="s">
        <v>291</v>
      </c>
      <c r="BK416" s="292"/>
      <c r="BY416" s="3">
        <v>1</v>
      </c>
    </row>
    <row r="417" spans="10:77" ht="21" customHeight="1">
      <c r="J417" s="910"/>
      <c r="K417" s="55" t="str">
        <f>TRIM(SUBSTITUTE(SUBSTITUTE(SUBSTITUTE(SUBSTITUTE(K416,"►"," "),"▼"," "),"▲"," "),"◄"," "))</f>
        <v/>
      </c>
      <c r="L417" s="49" t="str" cm="1">
        <f t="array" ref="L417">IF(ROW()=ROW(L411),K414,INDEX(M411:M424,ROW()-ROW(L411)))</f>
        <v/>
      </c>
      <c r="M417" s="89" t="str">
        <f>IF(OR(L417="",K413="",K413&lt;=0,N417=""),"",TRIM(MID(L417,LEN(N417)+1+IF(MID(L417,LEN(N417)+1,1)=" ",1,0),99999)))</f>
        <v/>
      </c>
      <c r="N417" s="49" t="str">
        <f>IF(OR(O417="",O417=0,O417="0"),"",IF(LEN(O417)&lt;=K413,O417,IF(LEN(SUBSTITUTE(P417," ",""))=K413+1,LEFT(O417,K413),LEFT(O417,FIND("§",SUBSTITUTE(P417," ","§",LEN(P417)-LEN(SUBSTITUTE(P417," ",""))))-1))))</f>
        <v/>
      </c>
      <c r="O417" s="49" t="str">
        <f t="shared" si="99"/>
        <v/>
      </c>
      <c r="P417" s="49" t="str">
        <f>IF(OR(O417="",O417=0,O417="0"),"",LEFT(O417,K413+1))</f>
        <v/>
      </c>
      <c r="Q417" s="49"/>
      <c r="R417" s="107"/>
      <c r="S417" s="90" t="str">
        <f>IF(LEN(TRIM(T417))&gt;0,MAX(S46:S416)+1,"")</f>
        <v/>
      </c>
      <c r="T417" s="234"/>
      <c r="U417" s="107"/>
      <c r="V417" s="107"/>
      <c r="X417" s="224"/>
      <c r="Y417" s="281"/>
      <c r="Z417" s="282"/>
      <c r="AA417" s="281"/>
      <c r="AB417" s="280"/>
      <c r="AC417" s="279"/>
      <c r="AD417" s="278"/>
      <c r="AE417" s="277"/>
      <c r="AF417" s="276"/>
      <c r="AG417" s="275"/>
      <c r="AH417" s="274"/>
      <c r="AI417" s="273"/>
      <c r="AJ417" s="272"/>
      <c r="AK417" s="271"/>
      <c r="AL417" s="270"/>
      <c r="AM417" s="269"/>
      <c r="AN417" s="268"/>
      <c r="AO417" s="267"/>
      <c r="AP417" s="266"/>
      <c r="AQ417" s="265"/>
      <c r="AS417" s="2"/>
      <c r="AT417" s="294">
        <v>389</v>
      </c>
      <c r="AU417" s="290"/>
      <c r="AV417" s="289" t="str">
        <f t="shared" si="100"/>
        <v/>
      </c>
      <c r="AW417" s="288" t="str" cm="1">
        <f t="array" ref="AW417">IF(BD417="","",IFERROR(_xlfn.TEXTJOIN(" • ",TRUE,_xlfn.UNIQUE(_xlfn._xlws.FILTER("⚠ "&amp;BK29:BK489,(BI29:BI489&lt;&gt;"")*ISNUMBER(SEARCH(" "&amp;BI29:BI489&amp;" "," "&amp;BD417&amp;" "))))),""))</f>
        <v/>
      </c>
      <c r="AX417" s="287" t="str">
        <f t="shared" si="107"/>
        <v/>
      </c>
      <c r="AY417" s="287" t="str">
        <f t="shared" si="108"/>
        <v/>
      </c>
      <c r="AZ417" s="287" t="str">
        <f t="shared" si="109"/>
        <v/>
      </c>
      <c r="BA417" s="287" t="str">
        <f t="shared" si="101"/>
        <v/>
      </c>
      <c r="BB417" s="287" t="str">
        <f t="shared" si="102"/>
        <v/>
      </c>
      <c r="BC417" s="287" t="str">
        <f t="shared" si="110"/>
        <v/>
      </c>
      <c r="BD417" s="287" t="str">
        <f t="shared" si="103"/>
        <v/>
      </c>
      <c r="BE417" s="287" t="str">
        <f t="shared" si="111"/>
        <v/>
      </c>
      <c r="BF417" s="287" t="str">
        <f t="shared" si="104"/>
        <v/>
      </c>
      <c r="BG417" s="287" t="str">
        <f t="shared" si="105"/>
        <v/>
      </c>
      <c r="BH417" s="293"/>
      <c r="BI417" s="285" t="str">
        <f t="shared" si="106"/>
        <v/>
      </c>
      <c r="BJ417" s="284" t="s">
        <v>291</v>
      </c>
      <c r="BK417" s="292"/>
      <c r="BY417" s="3">
        <v>1</v>
      </c>
    </row>
    <row r="418" spans="10:77" ht="21" customHeight="1">
      <c r="J418" s="910"/>
      <c r="K418" s="55" t="str">
        <f>TRIM(SUBSTITUTE(SUBSTITUTE(K417,"“"," "),"”"," "))</f>
        <v/>
      </c>
      <c r="L418" s="49" t="str" cm="1">
        <f t="array" ref="L418">IF(ROW()=ROW(L411),K414,INDEX(M411:M424,ROW()-ROW(L411)))</f>
        <v/>
      </c>
      <c r="M418" s="89" t="str">
        <f>IF(OR(L418="",K413="",K413&lt;=0,N418=""),"",TRIM(MID(L418,LEN(N418)+1+IF(MID(L418,LEN(N418)+1,1)=" ",1,0),99999)))</f>
        <v/>
      </c>
      <c r="N418" s="49" t="str">
        <f>IF(OR(O418="",O418=0,O418="0"),"",IF(LEN(O418)&lt;=K413,O418,IF(LEN(SUBSTITUTE(P418," ",""))=K413+1,LEFT(O418,K413),LEFT(O418,FIND("§",SUBSTITUTE(P418," ","§",LEN(P418)-LEN(SUBSTITUTE(P418," ",""))))-1))))</f>
        <v/>
      </c>
      <c r="O418" s="49" t="str">
        <f t="shared" si="99"/>
        <v/>
      </c>
      <c r="P418" s="49" t="str">
        <f>IF(OR(O418="",O418=0,O418="0"),"",LEFT(O418,K413+1))</f>
        <v/>
      </c>
      <c r="Q418" s="49"/>
      <c r="R418" s="107"/>
      <c r="S418" s="90" t="str">
        <f>IF(LEN(TRIM(T418))&gt;0,MAX(S46:S417)+1,"")</f>
        <v/>
      </c>
      <c r="T418" s="234"/>
      <c r="U418" s="107"/>
      <c r="V418" s="107"/>
      <c r="X418" s="224"/>
      <c r="Y418" s="281"/>
      <c r="Z418" s="282"/>
      <c r="AA418" s="281"/>
      <c r="AB418" s="280"/>
      <c r="AC418" s="279"/>
      <c r="AD418" s="278"/>
      <c r="AE418" s="277"/>
      <c r="AF418" s="276"/>
      <c r="AG418" s="275"/>
      <c r="AH418" s="274"/>
      <c r="AI418" s="273"/>
      <c r="AJ418" s="272"/>
      <c r="AK418" s="271"/>
      <c r="AL418" s="270"/>
      <c r="AM418" s="269"/>
      <c r="AN418" s="268"/>
      <c r="AO418" s="267"/>
      <c r="AP418" s="266"/>
      <c r="AQ418" s="265"/>
      <c r="AS418" s="2"/>
      <c r="AT418" s="294">
        <v>390</v>
      </c>
      <c r="AU418" s="290"/>
      <c r="AV418" s="289" t="str">
        <f t="shared" si="100"/>
        <v/>
      </c>
      <c r="AW418" s="288" t="str" cm="1">
        <f t="array" ref="AW418">IF(BD418="","",IFERROR(_xlfn.TEXTJOIN(" • ",TRUE,_xlfn.UNIQUE(_xlfn._xlws.FILTER("⚠ "&amp;BK29:BK489,(BI29:BI489&lt;&gt;"")*ISNUMBER(SEARCH(" "&amp;BI29:BI489&amp;" "," "&amp;BD418&amp;" "))))),""))</f>
        <v/>
      </c>
      <c r="AX418" s="287" t="str">
        <f t="shared" si="107"/>
        <v/>
      </c>
      <c r="AY418" s="287" t="str">
        <f t="shared" si="108"/>
        <v/>
      </c>
      <c r="AZ418" s="287" t="str">
        <f t="shared" si="109"/>
        <v/>
      </c>
      <c r="BA418" s="287" t="str">
        <f t="shared" si="101"/>
        <v/>
      </c>
      <c r="BB418" s="287" t="str">
        <f t="shared" si="102"/>
        <v/>
      </c>
      <c r="BC418" s="287" t="str">
        <f t="shared" si="110"/>
        <v/>
      </c>
      <c r="BD418" s="287" t="str">
        <f t="shared" si="103"/>
        <v/>
      </c>
      <c r="BE418" s="287" t="str">
        <f t="shared" si="111"/>
        <v/>
      </c>
      <c r="BF418" s="287" t="str">
        <f t="shared" si="104"/>
        <v/>
      </c>
      <c r="BG418" s="287" t="str">
        <f t="shared" si="105"/>
        <v/>
      </c>
      <c r="BH418" s="293"/>
      <c r="BI418" s="285" t="str">
        <f t="shared" si="106"/>
        <v/>
      </c>
      <c r="BJ418" s="284" t="s">
        <v>291</v>
      </c>
      <c r="BK418" s="292"/>
      <c r="BY418" s="3">
        <v>1</v>
      </c>
    </row>
    <row r="419" spans="10:77" ht="21" customHeight="1">
      <c r="J419" s="910"/>
      <c r="K419" s="55"/>
      <c r="L419" s="49" t="str" cm="1">
        <f t="array" ref="L419">IF(ROW()=ROW(L411),K414,INDEX(M411:M424,ROW()-ROW(L411)))</f>
        <v/>
      </c>
      <c r="M419" s="89" t="str">
        <f>IF(OR(L419="",K413="",K413&lt;=0,N419=""),"",TRIM(MID(L419,LEN(N419)+1+IF(MID(L419,LEN(N419)+1,1)=" ",1,0),99999)))</f>
        <v/>
      </c>
      <c r="N419" s="49" t="str">
        <f>IF(OR(O419="",O419=0,O419="0"),"",IF(LEN(O419)&lt;=K413,O419,IF(LEN(SUBSTITUTE(P419," ",""))=K413+1,LEFT(O419,K413),LEFT(O419,FIND("§",SUBSTITUTE(P419," ","§",LEN(P419)-LEN(SUBSTITUTE(P419," ",""))))-1))))</f>
        <v/>
      </c>
      <c r="O419" s="49" t="str">
        <f t="shared" si="99"/>
        <v/>
      </c>
      <c r="P419" s="49" t="str">
        <f>IF(OR(O419="",O419=0,O419="0"),"",LEFT(O419,K413+1))</f>
        <v/>
      </c>
      <c r="Q419" s="49"/>
      <c r="R419" s="107"/>
      <c r="S419" s="90" t="str">
        <f>IF(LEN(TRIM(T419))&gt;0,MAX(S46:S418)+1,"")</f>
        <v/>
      </c>
      <c r="T419" s="234"/>
      <c r="U419" s="107"/>
      <c r="V419" s="107"/>
      <c r="X419" s="224"/>
      <c r="Y419" s="281"/>
      <c r="Z419" s="282"/>
      <c r="AA419" s="281"/>
      <c r="AB419" s="280"/>
      <c r="AC419" s="279"/>
      <c r="AD419" s="278"/>
      <c r="AE419" s="277"/>
      <c r="AF419" s="276"/>
      <c r="AG419" s="275"/>
      <c r="AH419" s="274"/>
      <c r="AI419" s="273"/>
      <c r="AJ419" s="272"/>
      <c r="AK419" s="271"/>
      <c r="AL419" s="270"/>
      <c r="AM419" s="269"/>
      <c r="AN419" s="268"/>
      <c r="AO419" s="267"/>
      <c r="AP419" s="266"/>
      <c r="AQ419" s="265"/>
      <c r="AS419" s="2"/>
      <c r="AT419" s="294">
        <v>391</v>
      </c>
      <c r="AU419" s="290"/>
      <c r="AV419" s="289" t="str">
        <f t="shared" si="100"/>
        <v/>
      </c>
      <c r="AW419" s="288" t="str" cm="1">
        <f t="array" ref="AW419">IF(BD419="","",IFERROR(_xlfn.TEXTJOIN(" • ",TRUE,_xlfn.UNIQUE(_xlfn._xlws.FILTER("⚠ "&amp;BK29:BK489,(BI29:BI489&lt;&gt;"")*ISNUMBER(SEARCH(" "&amp;BI29:BI489&amp;" "," "&amp;BD419&amp;" "))))),""))</f>
        <v/>
      </c>
      <c r="AX419" s="287" t="str">
        <f t="shared" si="107"/>
        <v/>
      </c>
      <c r="AY419" s="287" t="str">
        <f t="shared" si="108"/>
        <v/>
      </c>
      <c r="AZ419" s="287" t="str">
        <f t="shared" si="109"/>
        <v/>
      </c>
      <c r="BA419" s="287" t="str">
        <f t="shared" si="101"/>
        <v/>
      </c>
      <c r="BB419" s="287" t="str">
        <f t="shared" si="102"/>
        <v/>
      </c>
      <c r="BC419" s="287" t="str">
        <f t="shared" si="110"/>
        <v/>
      </c>
      <c r="BD419" s="287" t="str">
        <f t="shared" si="103"/>
        <v/>
      </c>
      <c r="BE419" s="287" t="str">
        <f t="shared" si="111"/>
        <v/>
      </c>
      <c r="BF419" s="287" t="str">
        <f t="shared" si="104"/>
        <v/>
      </c>
      <c r="BG419" s="287" t="str">
        <f t="shared" si="105"/>
        <v/>
      </c>
      <c r="BH419" s="293"/>
      <c r="BI419" s="285" t="str">
        <f t="shared" si="106"/>
        <v/>
      </c>
      <c r="BJ419" s="284" t="s">
        <v>291</v>
      </c>
      <c r="BK419" s="292"/>
      <c r="BY419" s="3">
        <v>1</v>
      </c>
    </row>
    <row r="420" spans="10:77" ht="21" customHeight="1">
      <c r="J420" s="910"/>
      <c r="K420" s="55"/>
      <c r="L420" s="49" t="str" cm="1">
        <f t="array" ref="L420">IF(ROW()=ROW(L411),K414,INDEX(M411:M424,ROW()-ROW(L411)))</f>
        <v/>
      </c>
      <c r="M420" s="89" t="str">
        <f>IF(OR(L420="",K413="",K413&lt;=0,N420=""),"",TRIM(MID(L420,LEN(N420)+1+IF(MID(L420,LEN(N420)+1,1)=" ",1,0),99999)))</f>
        <v/>
      </c>
      <c r="N420" s="49" t="str">
        <f>IF(OR(O420="",O420=0,O420="0"),"",IF(LEN(O420)&lt;=K413,O420,IF(LEN(SUBSTITUTE(P420," ",""))=K413+1,LEFT(O420,K413),LEFT(O420,FIND("§",SUBSTITUTE(P420," ","§",LEN(P420)-LEN(SUBSTITUTE(P420," ",""))))-1))))</f>
        <v/>
      </c>
      <c r="O420" s="49" t="str">
        <f t="shared" si="99"/>
        <v/>
      </c>
      <c r="P420" s="49" t="str">
        <f>IF(OR(O420="",O420=0,O420="0"),"",LEFT(O420,K413+1))</f>
        <v/>
      </c>
      <c r="Q420" s="49"/>
      <c r="R420" s="107"/>
      <c r="S420" s="90" t="str">
        <f>IF(LEN(TRIM(T420))&gt;0,MAX(S46:S419)+1,"")</f>
        <v/>
      </c>
      <c r="T420" s="234"/>
      <c r="U420" s="107"/>
      <c r="V420" s="107"/>
      <c r="X420" s="224"/>
      <c r="Y420" s="281"/>
      <c r="Z420" s="282"/>
      <c r="AA420" s="281"/>
      <c r="AB420" s="280"/>
      <c r="AC420" s="279"/>
      <c r="AD420" s="278"/>
      <c r="AE420" s="277"/>
      <c r="AF420" s="276"/>
      <c r="AG420" s="275"/>
      <c r="AH420" s="274"/>
      <c r="AI420" s="273"/>
      <c r="AJ420" s="272"/>
      <c r="AK420" s="271"/>
      <c r="AL420" s="270"/>
      <c r="AM420" s="269"/>
      <c r="AN420" s="268"/>
      <c r="AO420" s="267"/>
      <c r="AP420" s="266"/>
      <c r="AQ420" s="265"/>
      <c r="AS420" s="2"/>
      <c r="AT420" s="294">
        <v>392</v>
      </c>
      <c r="AU420" s="290"/>
      <c r="AV420" s="289" t="str">
        <f t="shared" si="100"/>
        <v/>
      </c>
      <c r="AW420" s="288" t="str" cm="1">
        <f t="array" ref="AW420">IF(BD420="","",IFERROR(_xlfn.TEXTJOIN(" • ",TRUE,_xlfn.UNIQUE(_xlfn._xlws.FILTER("⚠ "&amp;BK29:BK489,(BI29:BI489&lt;&gt;"")*ISNUMBER(SEARCH(" "&amp;BI29:BI489&amp;" "," "&amp;BD420&amp;" "))))),""))</f>
        <v/>
      </c>
      <c r="AX420" s="287" t="str">
        <f t="shared" si="107"/>
        <v/>
      </c>
      <c r="AY420" s="287" t="str">
        <f t="shared" si="108"/>
        <v/>
      </c>
      <c r="AZ420" s="287" t="str">
        <f t="shared" si="109"/>
        <v/>
      </c>
      <c r="BA420" s="287" t="str">
        <f t="shared" si="101"/>
        <v/>
      </c>
      <c r="BB420" s="287" t="str">
        <f t="shared" si="102"/>
        <v/>
      </c>
      <c r="BC420" s="287" t="str">
        <f t="shared" si="110"/>
        <v/>
      </c>
      <c r="BD420" s="287" t="str">
        <f t="shared" si="103"/>
        <v/>
      </c>
      <c r="BE420" s="287" t="str">
        <f t="shared" si="111"/>
        <v/>
      </c>
      <c r="BF420" s="287" t="str">
        <f t="shared" si="104"/>
        <v/>
      </c>
      <c r="BG420" s="287" t="str">
        <f t="shared" si="105"/>
        <v/>
      </c>
      <c r="BH420" s="293"/>
      <c r="BI420" s="285" t="str">
        <f t="shared" si="106"/>
        <v/>
      </c>
      <c r="BJ420" s="284" t="s">
        <v>291</v>
      </c>
      <c r="BK420" s="292"/>
      <c r="BY420" s="3">
        <v>1</v>
      </c>
    </row>
    <row r="421" spans="10:77" ht="21" customHeight="1">
      <c r="J421" s="910"/>
      <c r="K421" s="55"/>
      <c r="L421" s="49" t="str" cm="1">
        <f t="array" ref="L421">IF(ROW()=ROW(L411),K414,INDEX(M411:M424,ROW()-ROW(L411)))</f>
        <v/>
      </c>
      <c r="M421" s="89" t="str">
        <f>IF(OR(L421="",K413="",K413&lt;=0,N421=""),"",TRIM(MID(L421,LEN(N421)+1+IF(MID(L421,LEN(N421)+1,1)=" ",1,0),99999)))</f>
        <v/>
      </c>
      <c r="N421" s="49" t="str">
        <f>IF(OR(O421="",O421=0,O421="0"),"",IF(LEN(O421)&lt;=K413,O421,IF(LEN(SUBSTITUTE(P421," ",""))=K413+1,LEFT(O421,K413),LEFT(O421,FIND("§",SUBSTITUTE(P421," ","§",LEN(P421)-LEN(SUBSTITUTE(P421," ",""))))-1))))</f>
        <v/>
      </c>
      <c r="O421" s="49" t="str">
        <f t="shared" si="99"/>
        <v/>
      </c>
      <c r="P421" s="49" t="str">
        <f>IF(OR(O421="",O421=0,O421="0"),"",LEFT(O421,K413+1))</f>
        <v/>
      </c>
      <c r="Q421" s="49"/>
      <c r="R421" s="107"/>
      <c r="S421" s="90" t="str">
        <f>IF(LEN(TRIM(T421))&gt;0,MAX(S46:S420)+1,"")</f>
        <v/>
      </c>
      <c r="T421" s="234"/>
      <c r="U421" s="107"/>
      <c r="V421" s="107"/>
      <c r="X421" s="224"/>
      <c r="Y421" s="281"/>
      <c r="Z421" s="282"/>
      <c r="AA421" s="281"/>
      <c r="AB421" s="280"/>
      <c r="AC421" s="279"/>
      <c r="AD421" s="278"/>
      <c r="AE421" s="277"/>
      <c r="AF421" s="276"/>
      <c r="AG421" s="275"/>
      <c r="AH421" s="274"/>
      <c r="AI421" s="273"/>
      <c r="AJ421" s="272"/>
      <c r="AK421" s="271"/>
      <c r="AL421" s="270"/>
      <c r="AM421" s="269"/>
      <c r="AN421" s="268"/>
      <c r="AO421" s="267"/>
      <c r="AP421" s="266"/>
      <c r="AQ421" s="265"/>
      <c r="AS421" s="2"/>
      <c r="AT421" s="294">
        <v>393</v>
      </c>
      <c r="AU421" s="290"/>
      <c r="AV421" s="289" t="str">
        <f t="shared" si="100"/>
        <v/>
      </c>
      <c r="AW421" s="288" t="str" cm="1">
        <f t="array" ref="AW421">IF(BD421="","",IFERROR(_xlfn.TEXTJOIN(" • ",TRUE,_xlfn.UNIQUE(_xlfn._xlws.FILTER("⚠ "&amp;BK29:BK489,(BI29:BI489&lt;&gt;"")*ISNUMBER(SEARCH(" "&amp;BI29:BI489&amp;" "," "&amp;BD421&amp;" "))))),""))</f>
        <v/>
      </c>
      <c r="AX421" s="287" t="str">
        <f t="shared" si="107"/>
        <v/>
      </c>
      <c r="AY421" s="287" t="str">
        <f t="shared" si="108"/>
        <v/>
      </c>
      <c r="AZ421" s="287" t="str">
        <f t="shared" si="109"/>
        <v/>
      </c>
      <c r="BA421" s="287" t="str">
        <f t="shared" si="101"/>
        <v/>
      </c>
      <c r="BB421" s="287" t="str">
        <f t="shared" si="102"/>
        <v/>
      </c>
      <c r="BC421" s="287" t="str">
        <f t="shared" si="110"/>
        <v/>
      </c>
      <c r="BD421" s="287" t="str">
        <f t="shared" si="103"/>
        <v/>
      </c>
      <c r="BE421" s="287" t="str">
        <f t="shared" si="111"/>
        <v/>
      </c>
      <c r="BF421" s="287" t="str">
        <f t="shared" si="104"/>
        <v/>
      </c>
      <c r="BG421" s="287" t="str">
        <f t="shared" si="105"/>
        <v/>
      </c>
      <c r="BH421" s="293"/>
      <c r="BI421" s="285" t="str">
        <f t="shared" si="106"/>
        <v/>
      </c>
      <c r="BJ421" s="284" t="s">
        <v>291</v>
      </c>
      <c r="BK421" s="292"/>
      <c r="BY421" s="3">
        <v>1</v>
      </c>
    </row>
    <row r="422" spans="10:77" ht="21" customHeight="1">
      <c r="J422" s="910"/>
      <c r="K422" s="55"/>
      <c r="L422" s="49" t="str" cm="1">
        <f t="array" ref="L422">IF(ROW()=ROW(L411),K414,INDEX(M411:M424,ROW()-ROW(L411)))</f>
        <v/>
      </c>
      <c r="M422" s="89" t="str">
        <f>IF(OR(L422="",K413="",K413&lt;=0,N422=""),"",TRIM(MID(L422,LEN(N422)+1+IF(MID(L422,LEN(N422)+1,1)=" ",1,0),99999)))</f>
        <v/>
      </c>
      <c r="N422" s="49" t="str">
        <f>IF(OR(O422="",O422=0,O422="0"),"",IF(LEN(O422)&lt;=K413,O422,IF(LEN(SUBSTITUTE(P422," ",""))=K413+1,LEFT(O422,K413),LEFT(O422,FIND("§",SUBSTITUTE(P422," ","§",LEN(P422)-LEN(SUBSTITUTE(P422," ",""))))-1))))</f>
        <v/>
      </c>
      <c r="O422" s="49" t="str">
        <f t="shared" si="99"/>
        <v/>
      </c>
      <c r="P422" s="49" t="str">
        <f>IF(OR(O422="",O422=0,O422="0"),"",LEFT(O422,K413+1))</f>
        <v/>
      </c>
      <c r="Q422" s="49"/>
      <c r="R422" s="107"/>
      <c r="S422" s="90" t="str">
        <f>IF(LEN(TRIM(T422))&gt;0,MAX(S46:S421)+1,"")</f>
        <v/>
      </c>
      <c r="T422" s="234"/>
      <c r="U422" s="107"/>
      <c r="V422" s="107"/>
      <c r="X422" s="224"/>
      <c r="Y422" s="281"/>
      <c r="Z422" s="282"/>
      <c r="AA422" s="281"/>
      <c r="AB422" s="280"/>
      <c r="AC422" s="279"/>
      <c r="AD422" s="278"/>
      <c r="AE422" s="277"/>
      <c r="AF422" s="276"/>
      <c r="AG422" s="275"/>
      <c r="AH422" s="274"/>
      <c r="AI422" s="273"/>
      <c r="AJ422" s="272"/>
      <c r="AK422" s="271"/>
      <c r="AL422" s="270"/>
      <c r="AM422" s="269"/>
      <c r="AN422" s="268"/>
      <c r="AO422" s="267"/>
      <c r="AP422" s="266"/>
      <c r="AQ422" s="265"/>
      <c r="AS422" s="2"/>
      <c r="AT422" s="294">
        <v>394</v>
      </c>
      <c r="AU422" s="290"/>
      <c r="AV422" s="289" t="str">
        <f t="shared" si="100"/>
        <v/>
      </c>
      <c r="AW422" s="288" t="str" cm="1">
        <f t="array" ref="AW422">IF(BD422="","",IFERROR(_xlfn.TEXTJOIN(" • ",TRUE,_xlfn.UNIQUE(_xlfn._xlws.FILTER("⚠ "&amp;BK29:BK489,(BI29:BI489&lt;&gt;"")*ISNUMBER(SEARCH(" "&amp;BI29:BI489&amp;" "," "&amp;BD422&amp;" "))))),""))</f>
        <v/>
      </c>
      <c r="AX422" s="287" t="str">
        <f t="shared" si="107"/>
        <v/>
      </c>
      <c r="AY422" s="287" t="str">
        <f t="shared" si="108"/>
        <v/>
      </c>
      <c r="AZ422" s="287" t="str">
        <f t="shared" si="109"/>
        <v/>
      </c>
      <c r="BA422" s="287" t="str">
        <f t="shared" si="101"/>
        <v/>
      </c>
      <c r="BB422" s="287" t="str">
        <f t="shared" si="102"/>
        <v/>
      </c>
      <c r="BC422" s="287" t="str">
        <f t="shared" si="110"/>
        <v/>
      </c>
      <c r="BD422" s="287" t="str">
        <f t="shared" si="103"/>
        <v/>
      </c>
      <c r="BE422" s="287" t="str">
        <f t="shared" si="111"/>
        <v/>
      </c>
      <c r="BF422" s="287" t="str">
        <f t="shared" si="104"/>
        <v/>
      </c>
      <c r="BG422" s="287" t="str">
        <f t="shared" si="105"/>
        <v/>
      </c>
      <c r="BH422" s="293"/>
      <c r="BI422" s="285" t="str">
        <f t="shared" si="106"/>
        <v/>
      </c>
      <c r="BJ422" s="284" t="s">
        <v>291</v>
      </c>
      <c r="BK422" s="292"/>
      <c r="BY422" s="3">
        <v>1</v>
      </c>
    </row>
    <row r="423" spans="10:77" ht="21" customHeight="1">
      <c r="J423" s="910"/>
      <c r="K423" s="55"/>
      <c r="L423" s="49" t="str" cm="1">
        <f t="array" ref="L423">IF(ROW()=ROW(L411),K414,INDEX(M411:M424,ROW()-ROW(L411)))</f>
        <v/>
      </c>
      <c r="M423" s="89" t="str">
        <f>IF(OR(L423="",K413="",K413&lt;=0,N423=""),"",TRIM(MID(L423,LEN(N423)+1+IF(MID(L423,LEN(N423)+1,1)=" ",1,0),99999)))</f>
        <v/>
      </c>
      <c r="N423" s="49" t="str">
        <f>IF(OR(O423="",O423=0,O423="0"),"",IF(LEN(O423)&lt;=K413,O423,IF(LEN(SUBSTITUTE(P423," ",""))=K413+1,LEFT(O423,K413),LEFT(O423,FIND("§",SUBSTITUTE(P423," ","§",LEN(P423)-LEN(SUBSTITUTE(P423," ",""))))-1))))</f>
        <v/>
      </c>
      <c r="O423" s="49" t="str">
        <f t="shared" si="99"/>
        <v/>
      </c>
      <c r="P423" s="49" t="str">
        <f>IF(OR(O423="",O423=0,O423="0"),"",LEFT(O423,K413+1))</f>
        <v/>
      </c>
      <c r="Q423" s="49"/>
      <c r="R423" s="107"/>
      <c r="S423" s="90" t="str">
        <f>IF(LEN(TRIM(T423))&gt;0,MAX(S46:S422)+1,"")</f>
        <v/>
      </c>
      <c r="T423" s="234"/>
      <c r="U423" s="107"/>
      <c r="V423" s="107"/>
      <c r="X423" s="224"/>
      <c r="Y423" s="281"/>
      <c r="Z423" s="282"/>
      <c r="AA423" s="281"/>
      <c r="AB423" s="280"/>
      <c r="AC423" s="279"/>
      <c r="AD423" s="278"/>
      <c r="AE423" s="277"/>
      <c r="AF423" s="276"/>
      <c r="AG423" s="275"/>
      <c r="AH423" s="274"/>
      <c r="AI423" s="273"/>
      <c r="AJ423" s="272"/>
      <c r="AK423" s="271"/>
      <c r="AL423" s="270"/>
      <c r="AM423" s="269"/>
      <c r="AN423" s="268"/>
      <c r="AO423" s="267"/>
      <c r="AP423" s="266"/>
      <c r="AQ423" s="265"/>
      <c r="AS423" s="2"/>
      <c r="AT423" s="294">
        <v>395</v>
      </c>
      <c r="AU423" s="290"/>
      <c r="AV423" s="289" t="str">
        <f t="shared" si="100"/>
        <v/>
      </c>
      <c r="AW423" s="288" t="str" cm="1">
        <f t="array" ref="AW423">IF(BD423="","",IFERROR(_xlfn.TEXTJOIN(" • ",TRUE,_xlfn.UNIQUE(_xlfn._xlws.FILTER("⚠ "&amp;BK29:BK489,(BI29:BI489&lt;&gt;"")*ISNUMBER(SEARCH(" "&amp;BI29:BI489&amp;" "," "&amp;BD423&amp;" "))))),""))</f>
        <v/>
      </c>
      <c r="AX423" s="287" t="str">
        <f t="shared" si="107"/>
        <v/>
      </c>
      <c r="AY423" s="287" t="str">
        <f t="shared" si="108"/>
        <v/>
      </c>
      <c r="AZ423" s="287" t="str">
        <f t="shared" si="109"/>
        <v/>
      </c>
      <c r="BA423" s="287" t="str">
        <f t="shared" si="101"/>
        <v/>
      </c>
      <c r="BB423" s="287" t="str">
        <f t="shared" si="102"/>
        <v/>
      </c>
      <c r="BC423" s="287" t="str">
        <f t="shared" si="110"/>
        <v/>
      </c>
      <c r="BD423" s="287" t="str">
        <f t="shared" si="103"/>
        <v/>
      </c>
      <c r="BE423" s="287" t="str">
        <f t="shared" si="111"/>
        <v/>
      </c>
      <c r="BF423" s="287" t="str">
        <f t="shared" si="104"/>
        <v/>
      </c>
      <c r="BG423" s="287" t="str">
        <f t="shared" si="105"/>
        <v/>
      </c>
      <c r="BH423" s="293"/>
      <c r="BI423" s="285" t="str">
        <f t="shared" si="106"/>
        <v/>
      </c>
      <c r="BJ423" s="284" t="s">
        <v>291</v>
      </c>
      <c r="BK423" s="292"/>
      <c r="BY423" s="3">
        <v>1</v>
      </c>
    </row>
    <row r="424" spans="10:77" ht="21" customHeight="1">
      <c r="J424" s="910"/>
      <c r="K424" s="55"/>
      <c r="L424" s="49" t="str" cm="1">
        <f t="array" ref="L424">IF(ROW()=ROW(L411),K414,INDEX(M411:M424,ROW()-ROW(L411)))</f>
        <v/>
      </c>
      <c r="M424" s="89" t="str">
        <f>IF(OR(L424="",K413="",K413&lt;=0,N424=""),"",TRIM(MID(L424,LEN(N424)+1+IF(MID(L424,LEN(N424)+1,1)=" ",1,0),99999)))</f>
        <v/>
      </c>
      <c r="N424" s="49" t="str">
        <f>IF(OR(O424="",O424=0,O424="0"),"",IF(LEN(O424)&lt;=K413,O424,IF(LEN(SUBSTITUTE(P424," ",""))=K413+1,LEFT(O424,K413),LEFT(O424,FIND("§",SUBSTITUTE(P424," ","§",LEN(P424)-LEN(SUBSTITUTE(P424," ",""))))-1))))</f>
        <v/>
      </c>
      <c r="O424" s="49" t="str">
        <f t="shared" si="99"/>
        <v/>
      </c>
      <c r="P424" s="49" t="str">
        <f>IF(OR(O424="",O424=0,O424="0"),"",LEFT(O424,K413+1))</f>
        <v/>
      </c>
      <c r="Q424" s="49"/>
      <c r="R424" s="107"/>
      <c r="S424" s="90" t="str">
        <f>IF(LEN(TRIM(T424))&gt;0,MAX(S46:S423)+1,"")</f>
        <v/>
      </c>
      <c r="T424" s="234"/>
      <c r="U424" s="107"/>
      <c r="V424" s="107"/>
      <c r="X424" s="224"/>
      <c r="Y424" s="281"/>
      <c r="Z424" s="282"/>
      <c r="AA424" s="281"/>
      <c r="AB424" s="280"/>
      <c r="AC424" s="279"/>
      <c r="AD424" s="278"/>
      <c r="AE424" s="277"/>
      <c r="AF424" s="276"/>
      <c r="AG424" s="275"/>
      <c r="AH424" s="274"/>
      <c r="AI424" s="273"/>
      <c r="AJ424" s="272"/>
      <c r="AK424" s="271"/>
      <c r="AL424" s="270"/>
      <c r="AM424" s="269"/>
      <c r="AN424" s="268"/>
      <c r="AO424" s="267"/>
      <c r="AP424" s="266"/>
      <c r="AQ424" s="265"/>
      <c r="AS424" s="2"/>
      <c r="AT424" s="294">
        <v>396</v>
      </c>
      <c r="AU424" s="290"/>
      <c r="AV424" s="289" t="str">
        <f t="shared" si="100"/>
        <v/>
      </c>
      <c r="AW424" s="288" t="str" cm="1">
        <f t="array" ref="AW424">IF(BD424="","",IFERROR(_xlfn.TEXTJOIN(" • ",TRUE,_xlfn.UNIQUE(_xlfn._xlws.FILTER("⚠ "&amp;BK29:BK489,(BI29:BI489&lt;&gt;"")*ISNUMBER(SEARCH(" "&amp;BI29:BI489&amp;" "," "&amp;BD424&amp;" "))))),""))</f>
        <v/>
      </c>
      <c r="AX424" s="287" t="str">
        <f t="shared" si="107"/>
        <v/>
      </c>
      <c r="AY424" s="287" t="str">
        <f t="shared" si="108"/>
        <v/>
      </c>
      <c r="AZ424" s="287" t="str">
        <f t="shared" si="109"/>
        <v/>
      </c>
      <c r="BA424" s="287" t="str">
        <f t="shared" si="101"/>
        <v/>
      </c>
      <c r="BB424" s="287" t="str">
        <f t="shared" si="102"/>
        <v/>
      </c>
      <c r="BC424" s="287" t="str">
        <f t="shared" si="110"/>
        <v/>
      </c>
      <c r="BD424" s="287" t="str">
        <f t="shared" si="103"/>
        <v/>
      </c>
      <c r="BE424" s="287" t="str">
        <f t="shared" si="111"/>
        <v/>
      </c>
      <c r="BF424" s="287" t="str">
        <f t="shared" si="104"/>
        <v/>
      </c>
      <c r="BG424" s="287" t="str">
        <f t="shared" si="105"/>
        <v/>
      </c>
      <c r="BH424" s="293"/>
      <c r="BI424" s="285" t="str">
        <f t="shared" si="106"/>
        <v/>
      </c>
      <c r="BJ424" s="284" t="s">
        <v>291</v>
      </c>
      <c r="BK424" s="292"/>
      <c r="BY424" s="3">
        <v>1</v>
      </c>
    </row>
    <row r="425" spans="10:77" ht="21" customHeight="1">
      <c r="J425" s="910"/>
      <c r="K425" s="88" t="str">
        <f>IF(TRIM(SUBSTITUTE(R74,CHAR(160),""))="","",R74)</f>
        <v/>
      </c>
      <c r="L425" s="49" t="str" cm="1">
        <f t="array" ref="L425">IF(ROW()=ROW(L425),K428,INDEX(M425:M438,ROW()-ROW(L425)))</f>
        <v/>
      </c>
      <c r="M425" s="89" t="str">
        <f>IF(OR(L425="",K427="",K427&lt;=0,N425=""),"",TRIM(MID(L425,LEN(N425)+1+IF(MID(L425,LEN(N425)+1,1)=" ",1,0),99999)))</f>
        <v/>
      </c>
      <c r="N425" s="49" t="str">
        <f>IF(OR(O425="",O425=0,O425="0"),"",IF(LEN(O425)&lt;=K427,O425,IF(LEN(SUBSTITUTE(P425," ",""))=K427+1,LEFT(O425,K427),LEFT(O425,FIND("§",SUBSTITUTE(P425," ","§",LEN(P425)-LEN(SUBSTITUTE(P425," ",""))))-1))))</f>
        <v/>
      </c>
      <c r="O425" s="49" t="str">
        <f t="shared" si="99"/>
        <v/>
      </c>
      <c r="P425" s="49" t="str">
        <f>IF(OR(O425="",O425=0,O425="0"),"",LEFT(O425,K427+1))</f>
        <v/>
      </c>
      <c r="Q425" s="49"/>
      <c r="R425" s="107"/>
      <c r="S425" s="90" t="str">
        <f>IF(LEN(TRIM(T425))&gt;0,MAX(S46:S424)+1,"")</f>
        <v/>
      </c>
      <c r="T425" s="234"/>
      <c r="U425" s="107"/>
      <c r="V425" s="107"/>
      <c r="X425" s="224"/>
      <c r="Y425" s="281"/>
      <c r="Z425" s="282"/>
      <c r="AA425" s="281"/>
      <c r="AB425" s="280"/>
      <c r="AC425" s="279"/>
      <c r="AD425" s="278"/>
      <c r="AE425" s="277"/>
      <c r="AF425" s="276"/>
      <c r="AG425" s="275"/>
      <c r="AH425" s="274"/>
      <c r="AI425" s="273"/>
      <c r="AJ425" s="272"/>
      <c r="AK425" s="271"/>
      <c r="AL425" s="270"/>
      <c r="AM425" s="269"/>
      <c r="AN425" s="268"/>
      <c r="AO425" s="267"/>
      <c r="AP425" s="266"/>
      <c r="AQ425" s="265"/>
      <c r="AS425" s="2"/>
      <c r="AT425" s="294">
        <v>397</v>
      </c>
      <c r="AU425" s="290"/>
      <c r="AV425" s="289" t="str">
        <f t="shared" si="100"/>
        <v/>
      </c>
      <c r="AW425" s="288" t="str" cm="1">
        <f t="array" ref="AW425">IF(BD425="","",IFERROR(_xlfn.TEXTJOIN(" • ",TRUE,_xlfn.UNIQUE(_xlfn._xlws.FILTER("⚠ "&amp;BK29:BK489,(BI29:BI489&lt;&gt;"")*ISNUMBER(SEARCH(" "&amp;BI29:BI489&amp;" "," "&amp;BD425&amp;" "))))),""))</f>
        <v/>
      </c>
      <c r="AX425" s="287" t="str">
        <f t="shared" si="107"/>
        <v/>
      </c>
      <c r="AY425" s="287" t="str">
        <f t="shared" si="108"/>
        <v/>
      </c>
      <c r="AZ425" s="287" t="str">
        <f t="shared" si="109"/>
        <v/>
      </c>
      <c r="BA425" s="287" t="str">
        <f t="shared" si="101"/>
        <v/>
      </c>
      <c r="BB425" s="287" t="str">
        <f t="shared" si="102"/>
        <v/>
      </c>
      <c r="BC425" s="287" t="str">
        <f t="shared" si="110"/>
        <v/>
      </c>
      <c r="BD425" s="287" t="str">
        <f t="shared" si="103"/>
        <v/>
      </c>
      <c r="BE425" s="287" t="str">
        <f t="shared" si="111"/>
        <v/>
      </c>
      <c r="BF425" s="287" t="str">
        <f t="shared" si="104"/>
        <v/>
      </c>
      <c r="BG425" s="287" t="str">
        <f t="shared" si="105"/>
        <v/>
      </c>
      <c r="BH425" s="293"/>
      <c r="BI425" s="285" t="str">
        <f t="shared" si="106"/>
        <v/>
      </c>
      <c r="BJ425" s="284" t="s">
        <v>291</v>
      </c>
      <c r="BK425" s="292"/>
      <c r="BY425" s="3">
        <v>1</v>
      </c>
    </row>
    <row r="426" spans="10:77" ht="21" customHeight="1">
      <c r="J426" s="910"/>
      <c r="K426" s="55" t="str">
        <f>TRIM(SUBSTITUTE(SUBSTITUTE(SUBSTITUTE(SUBSTITUTE(SUBSTITUTE(SUBSTITUTE(SUBSTITUTE(SUBSTITUTE(SUBSTITUTE(CLEAN(IF(OR(LEFT(K425,1)="-",LEFT(K425,1)="="),MID(K425,2,99999),K425)),"—","-"),"–","-"),CHAR(160)," "),CHAR(9)," "),CHAR(13)," "),CHAR(10)," ")," "," ")," "," ")," "," "))</f>
        <v/>
      </c>
      <c r="L426" s="49" t="str" cm="1">
        <f t="array" ref="L426">IF(ROW()=ROW(L425),K428,INDEX(M425:M438,ROW()-ROW(L425)))</f>
        <v/>
      </c>
      <c r="M426" s="89" t="str">
        <f>IF(OR(L426="",K427="",K427&lt;=0,N426=""),"",TRIM(MID(L426,LEN(N426)+1+IF(MID(L426,LEN(N426)+1,1)=" ",1,0),99999)))</f>
        <v/>
      </c>
      <c r="N426" s="49" t="str">
        <f>IF(OR(O426="",O426=0,O426="0"),"",IF(LEN(O426)&lt;=K427,O426,IF(LEN(SUBSTITUTE(P426," ",""))=K427+1,LEFT(O426,K427),LEFT(O426,FIND("§",SUBSTITUTE(P426," ","§",LEN(P426)-LEN(SUBSTITUTE(P426," ",""))))-1))))</f>
        <v/>
      </c>
      <c r="O426" s="49" t="str">
        <f t="shared" si="99"/>
        <v/>
      </c>
      <c r="P426" s="49" t="str">
        <f>IF(OR(O426="",O426=0,O426="0"),"",LEFT(O426,K427+1))</f>
        <v/>
      </c>
      <c r="Q426" s="49"/>
      <c r="R426" s="107"/>
      <c r="S426" s="90" t="str">
        <f>IF(LEN(TRIM(T426))&gt;0,MAX(S46:S425)+1,"")</f>
        <v/>
      </c>
      <c r="T426" s="234"/>
      <c r="U426" s="107"/>
      <c r="V426" s="107"/>
      <c r="X426" s="224"/>
      <c r="Y426" s="281"/>
      <c r="Z426" s="282"/>
      <c r="AA426" s="281"/>
      <c r="AB426" s="280"/>
      <c r="AC426" s="279"/>
      <c r="AD426" s="278"/>
      <c r="AE426" s="277"/>
      <c r="AF426" s="276"/>
      <c r="AG426" s="275"/>
      <c r="AH426" s="274"/>
      <c r="AI426" s="273"/>
      <c r="AJ426" s="272"/>
      <c r="AK426" s="271"/>
      <c r="AL426" s="270"/>
      <c r="AM426" s="269"/>
      <c r="AN426" s="268"/>
      <c r="AO426" s="267"/>
      <c r="AP426" s="266"/>
      <c r="AQ426" s="265"/>
      <c r="AS426" s="2"/>
      <c r="AT426" s="294">
        <v>398</v>
      </c>
      <c r="AU426" s="290"/>
      <c r="AV426" s="289" t="str">
        <f t="shared" si="100"/>
        <v/>
      </c>
      <c r="AW426" s="288" t="str" cm="1">
        <f t="array" ref="AW426">IF(BD426="","",IFERROR(_xlfn.TEXTJOIN(" • ",TRUE,_xlfn.UNIQUE(_xlfn._xlws.FILTER("⚠ "&amp;BK29:BK489,(BI29:BI489&lt;&gt;"")*ISNUMBER(SEARCH(" "&amp;BI29:BI489&amp;" "," "&amp;BD426&amp;" "))))),""))</f>
        <v/>
      </c>
      <c r="AX426" s="287" t="str">
        <f t="shared" si="107"/>
        <v/>
      </c>
      <c r="AY426" s="287" t="str">
        <f t="shared" si="108"/>
        <v/>
      </c>
      <c r="AZ426" s="287" t="str">
        <f t="shared" si="109"/>
        <v/>
      </c>
      <c r="BA426" s="287" t="str">
        <f t="shared" si="101"/>
        <v/>
      </c>
      <c r="BB426" s="287" t="str">
        <f t="shared" si="102"/>
        <v/>
      </c>
      <c r="BC426" s="287" t="str">
        <f t="shared" si="110"/>
        <v/>
      </c>
      <c r="BD426" s="287" t="str">
        <f t="shared" si="103"/>
        <v/>
      </c>
      <c r="BE426" s="287" t="str">
        <f t="shared" si="111"/>
        <v/>
      </c>
      <c r="BF426" s="287" t="str">
        <f t="shared" si="104"/>
        <v/>
      </c>
      <c r="BG426" s="287" t="str">
        <f t="shared" si="105"/>
        <v/>
      </c>
      <c r="BH426" s="293"/>
      <c r="BI426" s="285" t="str">
        <f t="shared" si="106"/>
        <v/>
      </c>
      <c r="BJ426" s="284" t="s">
        <v>291</v>
      </c>
      <c r="BK426" s="292"/>
      <c r="BY426" s="3">
        <v>1</v>
      </c>
    </row>
    <row r="427" spans="10:77" ht="21" customHeight="1">
      <c r="J427" s="910"/>
      <c r="K427" s="92">
        <f>K44</f>
        <v>120</v>
      </c>
      <c r="L427" s="49" t="str" cm="1">
        <f t="array" ref="L427">IF(ROW()=ROW(L425),K428,INDEX(M425:M438,ROW()-ROW(L425)))</f>
        <v/>
      </c>
      <c r="M427" s="89" t="str">
        <f>IF(OR(L427="",K427="",K427&lt;=0,N427=""),"",TRIM(MID(L427,LEN(N427)+1+IF(MID(L427,LEN(N427)+1,1)=" ",1,0),99999)))</f>
        <v/>
      </c>
      <c r="N427" s="49" t="str">
        <f>IF(OR(O427="",O427=0,O427="0"),"",IF(LEN(O427)&lt;=K427,O427,IF(LEN(SUBSTITUTE(P427," ",""))=K427+1,LEFT(O427,K427),LEFT(O427,FIND("§",SUBSTITUTE(P427," ","§",LEN(P427)-LEN(SUBSTITUTE(P427," ",""))))-1))))</f>
        <v/>
      </c>
      <c r="O427" s="49" t="str">
        <f t="shared" si="99"/>
        <v/>
      </c>
      <c r="P427" s="49" t="str">
        <f>IF(OR(O427="",O427=0,O427="0"),"",LEFT(O427,K427+1))</f>
        <v/>
      </c>
      <c r="Q427" s="49"/>
      <c r="R427" s="107"/>
      <c r="S427" s="90" t="str">
        <f>IF(LEN(TRIM(T427))&gt;0,MAX(S46:S426)+1,"")</f>
        <v/>
      </c>
      <c r="T427" s="234"/>
      <c r="U427" s="107"/>
      <c r="V427" s="107"/>
      <c r="X427" s="224"/>
      <c r="Y427" s="281"/>
      <c r="Z427" s="282"/>
      <c r="AA427" s="281"/>
      <c r="AB427" s="280"/>
      <c r="AC427" s="279"/>
      <c r="AD427" s="278"/>
      <c r="AE427" s="277"/>
      <c r="AF427" s="276"/>
      <c r="AG427" s="275"/>
      <c r="AH427" s="274"/>
      <c r="AI427" s="273"/>
      <c r="AJ427" s="272"/>
      <c r="AK427" s="271"/>
      <c r="AL427" s="270"/>
      <c r="AM427" s="269"/>
      <c r="AN427" s="268"/>
      <c r="AO427" s="267"/>
      <c r="AP427" s="266"/>
      <c r="AQ427" s="265"/>
      <c r="AS427" s="2"/>
      <c r="AT427" s="294">
        <v>399</v>
      </c>
      <c r="AU427" s="290"/>
      <c r="AV427" s="289" t="str">
        <f t="shared" si="100"/>
        <v/>
      </c>
      <c r="AW427" s="288" t="str" cm="1">
        <f t="array" ref="AW427">IF(BD427="","",IFERROR(_xlfn.TEXTJOIN(" • ",TRUE,_xlfn.UNIQUE(_xlfn._xlws.FILTER("⚠ "&amp;BK29:BK489,(BI29:BI489&lt;&gt;"")*ISNUMBER(SEARCH(" "&amp;BI29:BI489&amp;" "," "&amp;BD427&amp;" "))))),""))</f>
        <v/>
      </c>
      <c r="AX427" s="287" t="str">
        <f t="shared" si="107"/>
        <v/>
      </c>
      <c r="AY427" s="287" t="str">
        <f t="shared" si="108"/>
        <v/>
      </c>
      <c r="AZ427" s="287" t="str">
        <f t="shared" si="109"/>
        <v/>
      </c>
      <c r="BA427" s="287" t="str">
        <f t="shared" si="101"/>
        <v/>
      </c>
      <c r="BB427" s="287" t="str">
        <f t="shared" si="102"/>
        <v/>
      </c>
      <c r="BC427" s="287" t="str">
        <f t="shared" si="110"/>
        <v/>
      </c>
      <c r="BD427" s="287" t="str">
        <f t="shared" si="103"/>
        <v/>
      </c>
      <c r="BE427" s="287" t="str">
        <f t="shared" si="111"/>
        <v/>
      </c>
      <c r="BF427" s="287" t="str">
        <f t="shared" si="104"/>
        <v/>
      </c>
      <c r="BG427" s="287" t="str">
        <f t="shared" si="105"/>
        <v/>
      </c>
      <c r="BH427" s="293"/>
      <c r="BI427" s="285" t="str">
        <f t="shared" si="106"/>
        <v/>
      </c>
      <c r="BJ427" s="284" t="s">
        <v>291</v>
      </c>
      <c r="BK427" s="292"/>
      <c r="BY427" s="3">
        <v>1</v>
      </c>
    </row>
    <row r="428" spans="10:77" ht="21" customHeight="1">
      <c r="J428" s="910"/>
      <c r="K428" s="55" t="str">
        <f>IF(UPPER(TRIM(K45))="X",K432,K426)</f>
        <v/>
      </c>
      <c r="L428" s="49" t="str" cm="1">
        <f t="array" ref="L428">IF(ROW()=ROW(L425),K428,INDEX(M425:M438,ROW()-ROW(L425)))</f>
        <v/>
      </c>
      <c r="M428" s="89" t="str">
        <f>IF(OR(L428="",K427="",K427&lt;=0,N428=""),"",TRIM(MID(L428,LEN(N428)+1+IF(MID(L428,LEN(N428)+1,1)=" ",1,0),99999)))</f>
        <v/>
      </c>
      <c r="N428" s="49" t="str">
        <f>IF(OR(O428="",O428=0,O428="0"),"",IF(LEN(O428)&lt;=K427,O428,IF(LEN(SUBSTITUTE(P428," ",""))=K427+1,LEFT(O428,K427),LEFT(O428,FIND("§",SUBSTITUTE(P428," ","§",LEN(P428)-LEN(SUBSTITUTE(P428," ",""))))-1))))</f>
        <v/>
      </c>
      <c r="O428" s="49" t="str">
        <f t="shared" si="99"/>
        <v/>
      </c>
      <c r="P428" s="49" t="str">
        <f>IF(OR(O428="",O428=0,O428="0"),"",LEFT(O428,K427+1))</f>
        <v/>
      </c>
      <c r="Q428" s="49"/>
      <c r="R428" s="107"/>
      <c r="S428" s="90" t="str">
        <f>IF(LEN(TRIM(T428))&gt;0,MAX(S46:S427)+1,"")</f>
        <v/>
      </c>
      <c r="T428" s="234"/>
      <c r="U428" s="107"/>
      <c r="V428" s="107"/>
      <c r="X428" s="224"/>
      <c r="Y428" s="281"/>
      <c r="Z428" s="282"/>
      <c r="AA428" s="281"/>
      <c r="AB428" s="280"/>
      <c r="AC428" s="279"/>
      <c r="AD428" s="278"/>
      <c r="AE428" s="277"/>
      <c r="AF428" s="276"/>
      <c r="AG428" s="275"/>
      <c r="AH428" s="274"/>
      <c r="AI428" s="273"/>
      <c r="AJ428" s="272"/>
      <c r="AK428" s="271"/>
      <c r="AL428" s="270"/>
      <c r="AM428" s="269"/>
      <c r="AN428" s="268"/>
      <c r="AO428" s="267"/>
      <c r="AP428" s="266"/>
      <c r="AQ428" s="265"/>
      <c r="AS428" s="2"/>
      <c r="AT428" s="294">
        <v>400</v>
      </c>
      <c r="AU428" s="290"/>
      <c r="AV428" s="289" t="str">
        <f t="shared" si="100"/>
        <v/>
      </c>
      <c r="AW428" s="288" t="str" cm="1">
        <f t="array" ref="AW428">IF(BD428="","",IFERROR(_xlfn.TEXTJOIN(" • ",TRUE,_xlfn.UNIQUE(_xlfn._xlws.FILTER("⚠ "&amp;BK29:BK489,(BI29:BI489&lt;&gt;"")*ISNUMBER(SEARCH(" "&amp;BI29:BI489&amp;" "," "&amp;BD428&amp;" "))))),""))</f>
        <v/>
      </c>
      <c r="AX428" s="287" t="str">
        <f t="shared" si="107"/>
        <v/>
      </c>
      <c r="AY428" s="287" t="str">
        <f t="shared" si="108"/>
        <v/>
      </c>
      <c r="AZ428" s="287" t="str">
        <f t="shared" si="109"/>
        <v/>
      </c>
      <c r="BA428" s="287" t="str">
        <f t="shared" si="101"/>
        <v/>
      </c>
      <c r="BB428" s="287" t="str">
        <f t="shared" si="102"/>
        <v/>
      </c>
      <c r="BC428" s="287" t="str">
        <f t="shared" si="110"/>
        <v/>
      </c>
      <c r="BD428" s="287" t="str">
        <f t="shared" si="103"/>
        <v/>
      </c>
      <c r="BE428" s="287" t="str">
        <f t="shared" si="111"/>
        <v/>
      </c>
      <c r="BF428" s="287" t="str">
        <f t="shared" si="104"/>
        <v/>
      </c>
      <c r="BG428" s="287" t="str">
        <f t="shared" si="105"/>
        <v/>
      </c>
      <c r="BH428" s="293"/>
      <c r="BI428" s="285" t="str">
        <f t="shared" si="106"/>
        <v/>
      </c>
      <c r="BJ428" s="284" t="s">
        <v>291</v>
      </c>
      <c r="BK428" s="292"/>
      <c r="BY428" s="3">
        <v>1</v>
      </c>
    </row>
    <row r="429" spans="10:77" ht="21" customHeight="1">
      <c r="J429" s="910"/>
      <c r="K429" s="94" t="str">
        <f>TRIM(SUBSTITUTE(SUBSTITUTE(SUBSTITUTE(SUBSTITUTE(SUBSTITUTE(SUBSTITUTE(SUBSTITUTE(SUBSTITUTE(SUBSTITUTE(SUBSTITUTE(K426,","," "),";"," "),":"," "),"!"," "),"?"," "),"…"," "),"»"," "),"«"," "),"/"," "),"."," "))</f>
        <v/>
      </c>
      <c r="L429" s="49" t="str" cm="1">
        <f t="array" ref="L429">IF(ROW()=ROW(L425),K428,INDEX(M425:M438,ROW()-ROW(L425)))</f>
        <v/>
      </c>
      <c r="M429" s="89" t="str">
        <f>IF(OR(L429="",K427="",K427&lt;=0,N429=""),"",TRIM(MID(L429,LEN(N429)+1+IF(MID(L429,LEN(N429)+1,1)=" ",1,0),99999)))</f>
        <v/>
      </c>
      <c r="N429" s="49" t="str">
        <f>IF(OR(O429="",O429=0,O429="0"),"",IF(LEN(O429)&lt;=K427,O429,IF(LEN(SUBSTITUTE(P429," ",""))=K427+1,LEFT(O429,K427),LEFT(O429,FIND("§",SUBSTITUTE(P429," ","§",LEN(P429)-LEN(SUBSTITUTE(P429," ",""))))-1))))</f>
        <v/>
      </c>
      <c r="O429" s="49" t="str">
        <f t="shared" si="99"/>
        <v/>
      </c>
      <c r="P429" s="49" t="str">
        <f>IF(OR(O429="",O429=0,O429="0"),"",LEFT(O429,K427+1))</f>
        <v/>
      </c>
      <c r="Q429" s="49"/>
      <c r="R429" s="107"/>
      <c r="S429" s="90" t="str">
        <f>IF(LEN(TRIM(T429))&gt;0,MAX(S46:S428)+1,"")</f>
        <v/>
      </c>
      <c r="T429" s="234"/>
      <c r="U429" s="107"/>
      <c r="V429" s="107"/>
      <c r="X429" s="224"/>
      <c r="Y429" s="281"/>
      <c r="Z429" s="282"/>
      <c r="AA429" s="281"/>
      <c r="AB429" s="280"/>
      <c r="AC429" s="279"/>
      <c r="AD429" s="278"/>
      <c r="AE429" s="277"/>
      <c r="AF429" s="276"/>
      <c r="AG429" s="275"/>
      <c r="AH429" s="274"/>
      <c r="AI429" s="273"/>
      <c r="AJ429" s="272"/>
      <c r="AK429" s="271"/>
      <c r="AL429" s="270"/>
      <c r="AM429" s="269"/>
      <c r="AN429" s="268"/>
      <c r="AO429" s="267"/>
      <c r="AP429" s="266"/>
      <c r="AQ429" s="265"/>
      <c r="AS429" s="2"/>
      <c r="AT429" s="294">
        <v>401</v>
      </c>
      <c r="AU429" s="290"/>
      <c r="AV429" s="289" t="str">
        <f t="shared" si="100"/>
        <v/>
      </c>
      <c r="AW429" s="288" t="str" cm="1">
        <f t="array" ref="AW429">IF(BD429="","",IFERROR(_xlfn.TEXTJOIN(" • ",TRUE,_xlfn.UNIQUE(_xlfn._xlws.FILTER("⚠ "&amp;BK29:BK489,(BI29:BI489&lt;&gt;"")*ISNUMBER(SEARCH(" "&amp;BI29:BI489&amp;" "," "&amp;BD429&amp;" "))))),""))</f>
        <v/>
      </c>
      <c r="AX429" s="287" t="str">
        <f t="shared" si="107"/>
        <v/>
      </c>
      <c r="AY429" s="287" t="str">
        <f t="shared" si="108"/>
        <v/>
      </c>
      <c r="AZ429" s="287" t="str">
        <f t="shared" si="109"/>
        <v/>
      </c>
      <c r="BA429" s="287" t="str">
        <f t="shared" si="101"/>
        <v/>
      </c>
      <c r="BB429" s="287" t="str">
        <f t="shared" si="102"/>
        <v/>
      </c>
      <c r="BC429" s="287" t="str">
        <f t="shared" si="110"/>
        <v/>
      </c>
      <c r="BD429" s="287" t="str">
        <f t="shared" si="103"/>
        <v/>
      </c>
      <c r="BE429" s="287" t="str">
        <f t="shared" si="111"/>
        <v/>
      </c>
      <c r="BF429" s="287" t="str">
        <f t="shared" si="104"/>
        <v/>
      </c>
      <c r="BG429" s="287" t="str">
        <f t="shared" si="105"/>
        <v/>
      </c>
      <c r="BH429" s="293"/>
      <c r="BI429" s="285" t="str">
        <f t="shared" si="106"/>
        <v/>
      </c>
      <c r="BJ429" s="284" t="s">
        <v>291</v>
      </c>
      <c r="BK429" s="292"/>
      <c r="BY429" s="3">
        <v>1</v>
      </c>
    </row>
    <row r="430" spans="10:77" ht="21" customHeight="1">
      <c r="J430" s="910"/>
      <c r="K430" s="49" t="str">
        <f>TRIM(SUBSTITUTE(SUBSTITUTE(SUBSTITUTE(SUBSTITUTE(SUBSTITUTE(SUBSTITUTE(SUBSTITUTE(SUBSTITUTE(K429,"("," "),")"," "),CHAR(34)," "),"-"," "),"_"," "),"&lt;"," "),"&gt;"," "),"="," "))</f>
        <v/>
      </c>
      <c r="L430" s="49" t="str" cm="1">
        <f t="array" ref="L430">IF(ROW()=ROW(L425),K428,INDEX(M425:M438,ROW()-ROW(L425)))</f>
        <v/>
      </c>
      <c r="M430" s="89" t="str">
        <f>IF(OR(L430="",K427="",K427&lt;=0,N430=""),"",TRIM(MID(L430,LEN(N430)+1+IF(MID(L430,LEN(N430)+1,1)=" ",1,0),99999)))</f>
        <v/>
      </c>
      <c r="N430" s="49" t="str">
        <f>IF(OR(O430="",O430=0,O430="0"),"",IF(LEN(O430)&lt;=K427,O430,IF(LEN(SUBSTITUTE(P430," ",""))=K427+1,LEFT(O430,K427),LEFT(O430,FIND("§",SUBSTITUTE(P430," ","§",LEN(P430)-LEN(SUBSTITUTE(P430," ",""))))-1))))</f>
        <v/>
      </c>
      <c r="O430" s="49" t="str">
        <f t="shared" si="99"/>
        <v/>
      </c>
      <c r="P430" s="49" t="str">
        <f>IF(OR(O430="",O430=0,O430="0"),"",LEFT(O430,K427+1))</f>
        <v/>
      </c>
      <c r="Q430" s="49"/>
      <c r="R430" s="107"/>
      <c r="S430" s="90" t="str">
        <f>IF(LEN(TRIM(T430))&gt;0,MAX(S46:S429)+1,"")</f>
        <v/>
      </c>
      <c r="T430" s="234"/>
      <c r="U430" s="107"/>
      <c r="V430" s="107"/>
      <c r="X430" s="224"/>
      <c r="Y430" s="281"/>
      <c r="Z430" s="282"/>
      <c r="AA430" s="281"/>
      <c r="AB430" s="280"/>
      <c r="AC430" s="279"/>
      <c r="AD430" s="278"/>
      <c r="AE430" s="277"/>
      <c r="AF430" s="276"/>
      <c r="AG430" s="275"/>
      <c r="AH430" s="274"/>
      <c r="AI430" s="273"/>
      <c r="AJ430" s="272"/>
      <c r="AK430" s="271"/>
      <c r="AL430" s="270"/>
      <c r="AM430" s="269"/>
      <c r="AN430" s="268"/>
      <c r="AO430" s="267"/>
      <c r="AP430" s="266"/>
      <c r="AQ430" s="265"/>
      <c r="AS430" s="2"/>
      <c r="AT430" s="294">
        <v>402</v>
      </c>
      <c r="AU430" s="290"/>
      <c r="AV430" s="289" t="str">
        <f t="shared" si="100"/>
        <v/>
      </c>
      <c r="AW430" s="288" t="str" cm="1">
        <f t="array" ref="AW430">IF(BD430="","",IFERROR(_xlfn.TEXTJOIN(" • ",TRUE,_xlfn.UNIQUE(_xlfn._xlws.FILTER("⚠ "&amp;BK29:BK489,(BI29:BI489&lt;&gt;"")*ISNUMBER(SEARCH(" "&amp;BI29:BI489&amp;" "," "&amp;BD430&amp;" "))))),""))</f>
        <v/>
      </c>
      <c r="AX430" s="287" t="str">
        <f t="shared" si="107"/>
        <v/>
      </c>
      <c r="AY430" s="287" t="str">
        <f t="shared" si="108"/>
        <v/>
      </c>
      <c r="AZ430" s="287" t="str">
        <f t="shared" si="109"/>
        <v/>
      </c>
      <c r="BA430" s="287" t="str">
        <f t="shared" si="101"/>
        <v/>
      </c>
      <c r="BB430" s="287" t="str">
        <f t="shared" si="102"/>
        <v/>
      </c>
      <c r="BC430" s="287" t="str">
        <f t="shared" si="110"/>
        <v/>
      </c>
      <c r="BD430" s="287" t="str">
        <f t="shared" si="103"/>
        <v/>
      </c>
      <c r="BE430" s="287" t="str">
        <f t="shared" si="111"/>
        <v/>
      </c>
      <c r="BF430" s="287" t="str">
        <f t="shared" si="104"/>
        <v/>
      </c>
      <c r="BG430" s="287" t="str">
        <f t="shared" si="105"/>
        <v/>
      </c>
      <c r="BH430" s="293"/>
      <c r="BI430" s="285" t="str">
        <f t="shared" si="106"/>
        <v/>
      </c>
      <c r="BJ430" s="284" t="s">
        <v>291</v>
      </c>
      <c r="BK430" s="292"/>
      <c r="BY430" s="3">
        <v>1</v>
      </c>
    </row>
    <row r="431" spans="10:77" ht="21" customHeight="1">
      <c r="J431" s="910"/>
      <c r="K431" s="55" t="str">
        <f>TRIM(SUBSTITUTE(SUBSTITUTE(SUBSTITUTE(SUBSTITUTE(K430,"►"," "),"▼"," "),"▲"," "),"◄"," "))</f>
        <v/>
      </c>
      <c r="L431" s="49" t="str" cm="1">
        <f t="array" ref="L431">IF(ROW()=ROW(L425),K428,INDEX(M425:M438,ROW()-ROW(L425)))</f>
        <v/>
      </c>
      <c r="M431" s="89" t="str">
        <f>IF(OR(L431="",K427="",K427&lt;=0,N431=""),"",TRIM(MID(L431,LEN(N431)+1+IF(MID(L431,LEN(N431)+1,1)=" ",1,0),99999)))</f>
        <v/>
      </c>
      <c r="N431" s="49" t="str">
        <f>IF(OR(O431="",O431=0,O431="0"),"",IF(LEN(O431)&lt;=K427,O431,IF(LEN(SUBSTITUTE(P431," ",""))=K427+1,LEFT(O431,K427),LEFT(O431,FIND("§",SUBSTITUTE(P431," ","§",LEN(P431)-LEN(SUBSTITUTE(P431," ",""))))-1))))</f>
        <v/>
      </c>
      <c r="O431" s="49" t="str">
        <f t="shared" ref="O431:O494" si="112">IF(OR(L431="",L431=0),"",TRIM(SUBSTITUTE(SUBSTITUTE(L431,CHAR(160)," "),CHAR(10)," ")))</f>
        <v/>
      </c>
      <c r="P431" s="49" t="str">
        <f>IF(OR(O431="",O431=0,O431="0"),"",LEFT(O431,K427+1))</f>
        <v/>
      </c>
      <c r="Q431" s="49"/>
      <c r="R431" s="107"/>
      <c r="S431" s="90" t="str">
        <f>IF(LEN(TRIM(T431))&gt;0,MAX(S46:S430)+1,"")</f>
        <v/>
      </c>
      <c r="T431" s="234"/>
      <c r="U431" s="107"/>
      <c r="V431" s="107"/>
      <c r="X431" s="224"/>
      <c r="Y431" s="281"/>
      <c r="Z431" s="282"/>
      <c r="AA431" s="281"/>
      <c r="AB431" s="280"/>
      <c r="AC431" s="279"/>
      <c r="AD431" s="278"/>
      <c r="AE431" s="277"/>
      <c r="AF431" s="276"/>
      <c r="AG431" s="275"/>
      <c r="AH431" s="274"/>
      <c r="AI431" s="273"/>
      <c r="AJ431" s="272"/>
      <c r="AK431" s="271"/>
      <c r="AL431" s="270"/>
      <c r="AM431" s="269"/>
      <c r="AN431" s="268"/>
      <c r="AO431" s="267"/>
      <c r="AP431" s="266"/>
      <c r="AQ431" s="265"/>
      <c r="AS431" s="2"/>
      <c r="AT431" s="294">
        <v>403</v>
      </c>
      <c r="AU431" s="290"/>
      <c r="AV431" s="289" t="str">
        <f t="shared" si="100"/>
        <v/>
      </c>
      <c r="AW431" s="288" t="str" cm="1">
        <f t="array" ref="AW431">IF(BD431="","",IFERROR(_xlfn.TEXTJOIN(" • ",TRUE,_xlfn.UNIQUE(_xlfn._xlws.FILTER("⚠ "&amp;BK29:BK489,(BI29:BI489&lt;&gt;"")*ISNUMBER(SEARCH(" "&amp;BI29:BI489&amp;" "," "&amp;BD431&amp;" "))))),""))</f>
        <v/>
      </c>
      <c r="AX431" s="287" t="str">
        <f t="shared" si="107"/>
        <v/>
      </c>
      <c r="AY431" s="287" t="str">
        <f t="shared" si="108"/>
        <v/>
      </c>
      <c r="AZ431" s="287" t="str">
        <f t="shared" si="109"/>
        <v/>
      </c>
      <c r="BA431" s="287" t="str">
        <f t="shared" si="101"/>
        <v/>
      </c>
      <c r="BB431" s="287" t="str">
        <f t="shared" si="102"/>
        <v/>
      </c>
      <c r="BC431" s="287" t="str">
        <f t="shared" si="110"/>
        <v/>
      </c>
      <c r="BD431" s="287" t="str">
        <f t="shared" si="103"/>
        <v/>
      </c>
      <c r="BE431" s="287" t="str">
        <f t="shared" si="111"/>
        <v/>
      </c>
      <c r="BF431" s="287" t="str">
        <f t="shared" si="104"/>
        <v/>
      </c>
      <c r="BG431" s="287" t="str">
        <f t="shared" si="105"/>
        <v/>
      </c>
      <c r="BH431" s="293"/>
      <c r="BI431" s="285" t="str">
        <f t="shared" si="106"/>
        <v/>
      </c>
      <c r="BJ431" s="284" t="s">
        <v>291</v>
      </c>
      <c r="BK431" s="292"/>
      <c r="BY431" s="3">
        <v>1</v>
      </c>
    </row>
    <row r="432" spans="10:77" ht="21" customHeight="1">
      <c r="J432" s="910"/>
      <c r="K432" s="55" t="str">
        <f>TRIM(SUBSTITUTE(SUBSTITUTE(K431,"“"," "),"”"," "))</f>
        <v/>
      </c>
      <c r="L432" s="49" t="str" cm="1">
        <f t="array" ref="L432">IF(ROW()=ROW(L425),K428,INDEX(M425:M438,ROW()-ROW(L425)))</f>
        <v/>
      </c>
      <c r="M432" s="89" t="str">
        <f>IF(OR(L432="",K427="",K427&lt;=0,N432=""),"",TRIM(MID(L432,LEN(N432)+1+IF(MID(L432,LEN(N432)+1,1)=" ",1,0),99999)))</f>
        <v/>
      </c>
      <c r="N432" s="49" t="str">
        <f>IF(OR(O432="",O432=0,O432="0"),"",IF(LEN(O432)&lt;=K427,O432,IF(LEN(SUBSTITUTE(P432," ",""))=K427+1,LEFT(O432,K427),LEFT(O432,FIND("§",SUBSTITUTE(P432," ","§",LEN(P432)-LEN(SUBSTITUTE(P432," ",""))))-1))))</f>
        <v/>
      </c>
      <c r="O432" s="49" t="str">
        <f t="shared" si="112"/>
        <v/>
      </c>
      <c r="P432" s="49" t="str">
        <f>IF(OR(O432="",O432=0,O432="0"),"",LEFT(O432,K427+1))</f>
        <v/>
      </c>
      <c r="Q432" s="49"/>
      <c r="R432" s="107"/>
      <c r="S432" s="90" t="str">
        <f>IF(LEN(TRIM(T432))&gt;0,MAX(S46:S431)+1,"")</f>
        <v/>
      </c>
      <c r="T432" s="234"/>
      <c r="U432" s="107"/>
      <c r="V432" s="107"/>
      <c r="X432" s="224"/>
      <c r="Y432" s="281"/>
      <c r="Z432" s="282"/>
      <c r="AA432" s="281"/>
      <c r="AB432" s="280"/>
      <c r="AC432" s="279"/>
      <c r="AD432" s="278"/>
      <c r="AE432" s="277"/>
      <c r="AF432" s="276"/>
      <c r="AG432" s="275"/>
      <c r="AH432" s="274"/>
      <c r="AI432" s="273"/>
      <c r="AJ432" s="272"/>
      <c r="AK432" s="271"/>
      <c r="AL432" s="270"/>
      <c r="AM432" s="269"/>
      <c r="AN432" s="268"/>
      <c r="AO432" s="267"/>
      <c r="AP432" s="266"/>
      <c r="AQ432" s="265"/>
      <c r="AS432" s="2"/>
      <c r="AT432" s="294">
        <v>404</v>
      </c>
      <c r="AU432" s="290"/>
      <c r="AV432" s="289" t="str">
        <f t="shared" si="100"/>
        <v/>
      </c>
      <c r="AW432" s="288" t="str" cm="1">
        <f t="array" ref="AW432">IF(BD432="","",IFERROR(_xlfn.TEXTJOIN(" • ",TRUE,_xlfn.UNIQUE(_xlfn._xlws.FILTER("⚠ "&amp;BK29:BK489,(BI29:BI489&lt;&gt;"")*ISNUMBER(SEARCH(" "&amp;BI29:BI489&amp;" "," "&amp;BD432&amp;" "))))),""))</f>
        <v/>
      </c>
      <c r="AX432" s="287" t="str">
        <f t="shared" si="107"/>
        <v/>
      </c>
      <c r="AY432" s="287" t="str">
        <f t="shared" si="108"/>
        <v/>
      </c>
      <c r="AZ432" s="287" t="str">
        <f t="shared" si="109"/>
        <v/>
      </c>
      <c r="BA432" s="287" t="str">
        <f t="shared" si="101"/>
        <v/>
      </c>
      <c r="BB432" s="287" t="str">
        <f t="shared" si="102"/>
        <v/>
      </c>
      <c r="BC432" s="287" t="str">
        <f t="shared" si="110"/>
        <v/>
      </c>
      <c r="BD432" s="287" t="str">
        <f t="shared" si="103"/>
        <v/>
      </c>
      <c r="BE432" s="287" t="str">
        <f t="shared" si="111"/>
        <v/>
      </c>
      <c r="BF432" s="287" t="str">
        <f t="shared" si="104"/>
        <v/>
      </c>
      <c r="BG432" s="287" t="str">
        <f t="shared" si="105"/>
        <v/>
      </c>
      <c r="BH432" s="293"/>
      <c r="BI432" s="285" t="str">
        <f t="shared" si="106"/>
        <v/>
      </c>
      <c r="BJ432" s="284" t="s">
        <v>291</v>
      </c>
      <c r="BK432" s="292"/>
      <c r="BY432" s="3">
        <v>1</v>
      </c>
    </row>
    <row r="433" spans="10:77" ht="21" customHeight="1">
      <c r="J433" s="910"/>
      <c r="K433" s="55"/>
      <c r="L433" s="49" t="str" cm="1">
        <f t="array" ref="L433">IF(ROW()=ROW(L425),K428,INDEX(M425:M438,ROW()-ROW(L425)))</f>
        <v/>
      </c>
      <c r="M433" s="89" t="str">
        <f>IF(OR(L433="",K427="",K427&lt;=0,N433=""),"",TRIM(MID(L433,LEN(N433)+1+IF(MID(L433,LEN(N433)+1,1)=" ",1,0),99999)))</f>
        <v/>
      </c>
      <c r="N433" s="49" t="str">
        <f>IF(OR(O433="",O433=0,O433="0"),"",IF(LEN(O433)&lt;=K427,O433,IF(LEN(SUBSTITUTE(P433," ",""))=K427+1,LEFT(O433,K427),LEFT(O433,FIND("§",SUBSTITUTE(P433," ","§",LEN(P433)-LEN(SUBSTITUTE(P433," ",""))))-1))))</f>
        <v/>
      </c>
      <c r="O433" s="49" t="str">
        <f t="shared" si="112"/>
        <v/>
      </c>
      <c r="P433" s="49" t="str">
        <f>IF(OR(O433="",O433=0,O433="0"),"",LEFT(O433,K427+1))</f>
        <v/>
      </c>
      <c r="Q433" s="49"/>
      <c r="R433" s="107"/>
      <c r="S433" s="90" t="str">
        <f>IF(LEN(TRIM(T433))&gt;0,MAX(S46:S432)+1,"")</f>
        <v/>
      </c>
      <c r="T433" s="234"/>
      <c r="U433" s="107"/>
      <c r="V433" s="107"/>
      <c r="X433" s="224"/>
      <c r="Y433" s="281"/>
      <c r="Z433" s="282"/>
      <c r="AA433" s="281"/>
      <c r="AB433" s="280"/>
      <c r="AC433" s="279"/>
      <c r="AD433" s="278"/>
      <c r="AE433" s="277"/>
      <c r="AF433" s="276"/>
      <c r="AG433" s="275"/>
      <c r="AH433" s="274"/>
      <c r="AI433" s="273"/>
      <c r="AJ433" s="272"/>
      <c r="AK433" s="271"/>
      <c r="AL433" s="270"/>
      <c r="AM433" s="269"/>
      <c r="AN433" s="268"/>
      <c r="AO433" s="267"/>
      <c r="AP433" s="266"/>
      <c r="AQ433" s="265"/>
      <c r="AS433" s="2"/>
      <c r="AT433" s="294">
        <v>405</v>
      </c>
      <c r="AU433" s="290"/>
      <c r="AV433" s="289" t="str">
        <f t="shared" si="100"/>
        <v/>
      </c>
      <c r="AW433" s="288" t="str" cm="1">
        <f t="array" ref="AW433">IF(BD433="","",IFERROR(_xlfn.TEXTJOIN(" • ",TRUE,_xlfn.UNIQUE(_xlfn._xlws.FILTER("⚠ "&amp;BK29:BK489,(BI29:BI489&lt;&gt;"")*ISNUMBER(SEARCH(" "&amp;BI29:BI489&amp;" "," "&amp;BD433&amp;" "))))),""))</f>
        <v/>
      </c>
      <c r="AX433" s="287" t="str">
        <f t="shared" si="107"/>
        <v/>
      </c>
      <c r="AY433" s="287" t="str">
        <f t="shared" si="108"/>
        <v/>
      </c>
      <c r="AZ433" s="287" t="str">
        <f t="shared" si="109"/>
        <v/>
      </c>
      <c r="BA433" s="287" t="str">
        <f t="shared" si="101"/>
        <v/>
      </c>
      <c r="BB433" s="287" t="str">
        <f t="shared" si="102"/>
        <v/>
      </c>
      <c r="BC433" s="287" t="str">
        <f t="shared" si="110"/>
        <v/>
      </c>
      <c r="BD433" s="287" t="str">
        <f t="shared" si="103"/>
        <v/>
      </c>
      <c r="BE433" s="287" t="str">
        <f t="shared" si="111"/>
        <v/>
      </c>
      <c r="BF433" s="287" t="str">
        <f t="shared" si="104"/>
        <v/>
      </c>
      <c r="BG433" s="287" t="str">
        <f t="shared" si="105"/>
        <v/>
      </c>
      <c r="BH433" s="293"/>
      <c r="BI433" s="285" t="str">
        <f t="shared" si="106"/>
        <v/>
      </c>
      <c r="BJ433" s="284" t="s">
        <v>291</v>
      </c>
      <c r="BK433" s="292"/>
      <c r="BY433" s="3">
        <v>1</v>
      </c>
    </row>
    <row r="434" spans="10:77" ht="21" customHeight="1">
      <c r="J434" s="910"/>
      <c r="K434" s="55"/>
      <c r="L434" s="49" t="str" cm="1">
        <f t="array" ref="L434">IF(ROW()=ROW(L425),K428,INDEX(M425:M438,ROW()-ROW(L425)))</f>
        <v/>
      </c>
      <c r="M434" s="89" t="str">
        <f>IF(OR(L434="",K427="",K427&lt;=0,N434=""),"",TRIM(MID(L434,LEN(N434)+1+IF(MID(L434,LEN(N434)+1,1)=" ",1,0),99999)))</f>
        <v/>
      </c>
      <c r="N434" s="49" t="str">
        <f>IF(OR(O434="",O434=0,O434="0"),"",IF(LEN(O434)&lt;=K427,O434,IF(LEN(SUBSTITUTE(P434," ",""))=K427+1,LEFT(O434,K427),LEFT(O434,FIND("§",SUBSTITUTE(P434," ","§",LEN(P434)-LEN(SUBSTITUTE(P434," ",""))))-1))))</f>
        <v/>
      </c>
      <c r="O434" s="49" t="str">
        <f t="shared" si="112"/>
        <v/>
      </c>
      <c r="P434" s="49" t="str">
        <f>IF(OR(O434="",O434=0,O434="0"),"",LEFT(O434,K427+1))</f>
        <v/>
      </c>
      <c r="Q434" s="49"/>
      <c r="R434" s="107"/>
      <c r="S434" s="90" t="str">
        <f>IF(LEN(TRIM(T434))&gt;0,MAX(S46:S433)+1,"")</f>
        <v/>
      </c>
      <c r="T434" s="234"/>
      <c r="U434" s="107"/>
      <c r="V434" s="107"/>
      <c r="X434" s="224"/>
      <c r="Y434" s="281"/>
      <c r="Z434" s="282"/>
      <c r="AA434" s="281"/>
      <c r="AB434" s="280"/>
      <c r="AC434" s="279"/>
      <c r="AD434" s="278"/>
      <c r="AE434" s="277"/>
      <c r="AF434" s="276"/>
      <c r="AG434" s="275"/>
      <c r="AH434" s="274"/>
      <c r="AI434" s="273"/>
      <c r="AJ434" s="272"/>
      <c r="AK434" s="271"/>
      <c r="AL434" s="270"/>
      <c r="AM434" s="269"/>
      <c r="AN434" s="268"/>
      <c r="AO434" s="267"/>
      <c r="AP434" s="266"/>
      <c r="AQ434" s="265"/>
      <c r="AS434" s="2"/>
      <c r="AT434" s="294">
        <v>406</v>
      </c>
      <c r="AU434" s="290"/>
      <c r="AV434" s="289" t="str">
        <f t="shared" si="100"/>
        <v/>
      </c>
      <c r="AW434" s="288" t="str" cm="1">
        <f t="array" ref="AW434">IF(BD434="","",IFERROR(_xlfn.TEXTJOIN(" • ",TRUE,_xlfn.UNIQUE(_xlfn._xlws.FILTER("⚠ "&amp;BK29:BK489,(BI29:BI489&lt;&gt;"")*ISNUMBER(SEARCH(" "&amp;BI29:BI489&amp;" "," "&amp;BD434&amp;" "))))),""))</f>
        <v/>
      </c>
      <c r="AX434" s="287" t="str">
        <f t="shared" si="107"/>
        <v/>
      </c>
      <c r="AY434" s="287" t="str">
        <f t="shared" si="108"/>
        <v/>
      </c>
      <c r="AZ434" s="287" t="str">
        <f t="shared" si="109"/>
        <v/>
      </c>
      <c r="BA434" s="287" t="str">
        <f t="shared" si="101"/>
        <v/>
      </c>
      <c r="BB434" s="287" t="str">
        <f t="shared" si="102"/>
        <v/>
      </c>
      <c r="BC434" s="287" t="str">
        <f t="shared" si="110"/>
        <v/>
      </c>
      <c r="BD434" s="287" t="str">
        <f t="shared" si="103"/>
        <v/>
      </c>
      <c r="BE434" s="287" t="str">
        <f t="shared" si="111"/>
        <v/>
      </c>
      <c r="BF434" s="287" t="str">
        <f t="shared" si="104"/>
        <v/>
      </c>
      <c r="BG434" s="287" t="str">
        <f t="shared" si="105"/>
        <v/>
      </c>
      <c r="BH434" s="293"/>
      <c r="BI434" s="285" t="str">
        <f t="shared" si="106"/>
        <v/>
      </c>
      <c r="BJ434" s="284" t="s">
        <v>291</v>
      </c>
      <c r="BK434" s="292"/>
      <c r="BY434" s="3">
        <v>1</v>
      </c>
    </row>
    <row r="435" spans="10:77" ht="21" customHeight="1">
      <c r="J435" s="910"/>
      <c r="K435" s="55"/>
      <c r="L435" s="49" t="str" cm="1">
        <f t="array" ref="L435">IF(ROW()=ROW(L425),K428,INDEX(M425:M438,ROW()-ROW(L425)))</f>
        <v/>
      </c>
      <c r="M435" s="89" t="str">
        <f>IF(OR(L435="",K427="",K427&lt;=0,N435=""),"",TRIM(MID(L435,LEN(N435)+1+IF(MID(L435,LEN(N435)+1,1)=" ",1,0),99999)))</f>
        <v/>
      </c>
      <c r="N435" s="49" t="str">
        <f>IF(OR(O435="",O435=0,O435="0"),"",IF(LEN(O435)&lt;=K427,O435,IF(LEN(SUBSTITUTE(P435," ",""))=K427+1,LEFT(O435,K427),LEFT(O435,FIND("§",SUBSTITUTE(P435," ","§",LEN(P435)-LEN(SUBSTITUTE(P435," ",""))))-1))))</f>
        <v/>
      </c>
      <c r="O435" s="49" t="str">
        <f t="shared" si="112"/>
        <v/>
      </c>
      <c r="P435" s="49" t="str">
        <f>IF(OR(O435="",O435=0,O435="0"),"",LEFT(O435,K427+1))</f>
        <v/>
      </c>
      <c r="Q435" s="49"/>
      <c r="R435" s="107"/>
      <c r="S435" s="90" t="str">
        <f>IF(LEN(TRIM(T435))&gt;0,MAX(S46:S434)+1,"")</f>
        <v/>
      </c>
      <c r="T435" s="234"/>
      <c r="U435" s="107"/>
      <c r="V435" s="107"/>
      <c r="X435" s="224"/>
      <c r="Y435" s="281"/>
      <c r="Z435" s="282"/>
      <c r="AA435" s="281"/>
      <c r="AB435" s="280"/>
      <c r="AC435" s="279"/>
      <c r="AD435" s="278"/>
      <c r="AE435" s="277"/>
      <c r="AF435" s="276"/>
      <c r="AG435" s="275"/>
      <c r="AH435" s="274"/>
      <c r="AI435" s="273"/>
      <c r="AJ435" s="272"/>
      <c r="AK435" s="271"/>
      <c r="AL435" s="270"/>
      <c r="AM435" s="269"/>
      <c r="AN435" s="268"/>
      <c r="AO435" s="267"/>
      <c r="AP435" s="266"/>
      <c r="AQ435" s="265"/>
      <c r="AS435" s="2"/>
      <c r="AT435" s="294">
        <v>407</v>
      </c>
      <c r="AU435" s="290"/>
      <c r="AV435" s="289" t="str">
        <f t="shared" si="100"/>
        <v/>
      </c>
      <c r="AW435" s="288" t="str" cm="1">
        <f t="array" ref="AW435">IF(BD435="","",IFERROR(_xlfn.TEXTJOIN(" • ",TRUE,_xlfn.UNIQUE(_xlfn._xlws.FILTER("⚠ "&amp;BK29:BK489,(BI29:BI489&lt;&gt;"")*ISNUMBER(SEARCH(" "&amp;BI29:BI489&amp;" "," "&amp;BD435&amp;" "))))),""))</f>
        <v/>
      </c>
      <c r="AX435" s="287" t="str">
        <f t="shared" si="107"/>
        <v/>
      </c>
      <c r="AY435" s="287" t="str">
        <f t="shared" si="108"/>
        <v/>
      </c>
      <c r="AZ435" s="287" t="str">
        <f t="shared" si="109"/>
        <v/>
      </c>
      <c r="BA435" s="287" t="str">
        <f t="shared" si="101"/>
        <v/>
      </c>
      <c r="BB435" s="287" t="str">
        <f t="shared" si="102"/>
        <v/>
      </c>
      <c r="BC435" s="287" t="str">
        <f t="shared" si="110"/>
        <v/>
      </c>
      <c r="BD435" s="287" t="str">
        <f t="shared" si="103"/>
        <v/>
      </c>
      <c r="BE435" s="287" t="str">
        <f t="shared" si="111"/>
        <v/>
      </c>
      <c r="BF435" s="287" t="str">
        <f t="shared" si="104"/>
        <v/>
      </c>
      <c r="BG435" s="287" t="str">
        <f t="shared" si="105"/>
        <v/>
      </c>
      <c r="BH435" s="293"/>
      <c r="BI435" s="285" t="str">
        <f t="shared" si="106"/>
        <v/>
      </c>
      <c r="BJ435" s="284" t="s">
        <v>291</v>
      </c>
      <c r="BK435" s="292"/>
      <c r="BY435" s="3">
        <v>1</v>
      </c>
    </row>
    <row r="436" spans="10:77" ht="21" customHeight="1">
      <c r="J436" s="910"/>
      <c r="K436" s="55"/>
      <c r="L436" s="49" t="str" cm="1">
        <f t="array" ref="L436">IF(ROW()=ROW(L425),K428,INDEX(M425:M438,ROW()-ROW(L425)))</f>
        <v/>
      </c>
      <c r="M436" s="89" t="str">
        <f>IF(OR(L436="",K427="",K427&lt;=0,N436=""),"",TRIM(MID(L436,LEN(N436)+1+IF(MID(L436,LEN(N436)+1,1)=" ",1,0),99999)))</f>
        <v/>
      </c>
      <c r="N436" s="49" t="str">
        <f>IF(OR(O436="",O436=0,O436="0"),"",IF(LEN(O436)&lt;=K427,O436,IF(LEN(SUBSTITUTE(P436," ",""))=K427+1,LEFT(O436,K427),LEFT(O436,FIND("§",SUBSTITUTE(P436," ","§",LEN(P436)-LEN(SUBSTITUTE(P436," ",""))))-1))))</f>
        <v/>
      </c>
      <c r="O436" s="49" t="str">
        <f t="shared" si="112"/>
        <v/>
      </c>
      <c r="P436" s="49" t="str">
        <f>IF(OR(O436="",O436=0,O436="0"),"",LEFT(O436,K427+1))</f>
        <v/>
      </c>
      <c r="Q436" s="49"/>
      <c r="R436" s="107"/>
      <c r="S436" s="90" t="str">
        <f>IF(LEN(TRIM(T436))&gt;0,MAX(S46:S435)+1,"")</f>
        <v/>
      </c>
      <c r="T436" s="234"/>
      <c r="U436" s="107"/>
      <c r="V436" s="107"/>
      <c r="X436" s="224"/>
      <c r="Y436" s="281"/>
      <c r="Z436" s="282"/>
      <c r="AA436" s="281"/>
      <c r="AB436" s="280"/>
      <c r="AC436" s="279"/>
      <c r="AD436" s="278"/>
      <c r="AE436" s="277"/>
      <c r="AF436" s="276"/>
      <c r="AG436" s="275"/>
      <c r="AH436" s="274"/>
      <c r="AI436" s="273"/>
      <c r="AJ436" s="272"/>
      <c r="AK436" s="271"/>
      <c r="AL436" s="270"/>
      <c r="AM436" s="269"/>
      <c r="AN436" s="268"/>
      <c r="AO436" s="267"/>
      <c r="AP436" s="266"/>
      <c r="AQ436" s="265"/>
      <c r="AS436" s="2"/>
      <c r="AT436" s="294">
        <v>408</v>
      </c>
      <c r="AU436" s="290"/>
      <c r="AV436" s="289" t="str">
        <f t="shared" si="100"/>
        <v/>
      </c>
      <c r="AW436" s="288" t="str" cm="1">
        <f t="array" ref="AW436">IF(BD436="","",IFERROR(_xlfn.TEXTJOIN(" • ",TRUE,_xlfn.UNIQUE(_xlfn._xlws.FILTER("⚠ "&amp;BK29:BK489,(BI29:BI489&lt;&gt;"")*ISNUMBER(SEARCH(" "&amp;BI29:BI489&amp;" "," "&amp;BD436&amp;" "))))),""))</f>
        <v/>
      </c>
      <c r="AX436" s="287" t="str">
        <f t="shared" si="107"/>
        <v/>
      </c>
      <c r="AY436" s="287" t="str">
        <f t="shared" si="108"/>
        <v/>
      </c>
      <c r="AZ436" s="287" t="str">
        <f t="shared" si="109"/>
        <v/>
      </c>
      <c r="BA436" s="287" t="str">
        <f t="shared" si="101"/>
        <v/>
      </c>
      <c r="BB436" s="287" t="str">
        <f t="shared" si="102"/>
        <v/>
      </c>
      <c r="BC436" s="287" t="str">
        <f t="shared" si="110"/>
        <v/>
      </c>
      <c r="BD436" s="287" t="str">
        <f t="shared" si="103"/>
        <v/>
      </c>
      <c r="BE436" s="287" t="str">
        <f t="shared" si="111"/>
        <v/>
      </c>
      <c r="BF436" s="287" t="str">
        <f t="shared" si="104"/>
        <v/>
      </c>
      <c r="BG436" s="287" t="str">
        <f t="shared" si="105"/>
        <v/>
      </c>
      <c r="BH436" s="293"/>
      <c r="BI436" s="285" t="str">
        <f t="shared" si="106"/>
        <v/>
      </c>
      <c r="BJ436" s="284" t="s">
        <v>291</v>
      </c>
      <c r="BK436" s="292"/>
      <c r="BY436" s="3">
        <v>1</v>
      </c>
    </row>
    <row r="437" spans="10:77" ht="21" customHeight="1">
      <c r="J437" s="910"/>
      <c r="K437" s="55"/>
      <c r="L437" s="49" t="str" cm="1">
        <f t="array" ref="L437">IF(ROW()=ROW(L425),K428,INDEX(M425:M438,ROW()-ROW(L425)))</f>
        <v/>
      </c>
      <c r="M437" s="89" t="str">
        <f>IF(OR(L437="",K427="",K427&lt;=0,N437=""),"",TRIM(MID(L437,LEN(N437)+1+IF(MID(L437,LEN(N437)+1,1)=" ",1,0),99999)))</f>
        <v/>
      </c>
      <c r="N437" s="49" t="str">
        <f>IF(OR(O437="",O437=0,O437="0"),"",IF(LEN(O437)&lt;=K427,O437,IF(LEN(SUBSTITUTE(P437," ",""))=K427+1,LEFT(O437,K427),LEFT(O437,FIND("§",SUBSTITUTE(P437," ","§",LEN(P437)-LEN(SUBSTITUTE(P437," ",""))))-1))))</f>
        <v/>
      </c>
      <c r="O437" s="49" t="str">
        <f t="shared" si="112"/>
        <v/>
      </c>
      <c r="P437" s="49" t="str">
        <f>IF(OR(O437="",O437=0,O437="0"),"",LEFT(O437,K427+1))</f>
        <v/>
      </c>
      <c r="Q437" s="49"/>
      <c r="R437" s="107"/>
      <c r="S437" s="90" t="str">
        <f>IF(LEN(TRIM(T437))&gt;0,MAX(S46:S436)+1,"")</f>
        <v/>
      </c>
      <c r="T437" s="234"/>
      <c r="U437" s="107"/>
      <c r="V437" s="107"/>
      <c r="X437" s="224"/>
      <c r="Y437" s="281"/>
      <c r="Z437" s="282"/>
      <c r="AA437" s="281"/>
      <c r="AB437" s="280"/>
      <c r="AC437" s="279"/>
      <c r="AD437" s="278"/>
      <c r="AE437" s="277"/>
      <c r="AF437" s="276"/>
      <c r="AG437" s="275"/>
      <c r="AH437" s="274"/>
      <c r="AI437" s="273"/>
      <c r="AJ437" s="272"/>
      <c r="AK437" s="271"/>
      <c r="AL437" s="270"/>
      <c r="AM437" s="269"/>
      <c r="AN437" s="268"/>
      <c r="AO437" s="267"/>
      <c r="AP437" s="266"/>
      <c r="AQ437" s="265"/>
      <c r="AS437" s="2"/>
      <c r="AT437" s="294">
        <v>409</v>
      </c>
      <c r="AU437" s="290"/>
      <c r="AV437" s="289" t="str">
        <f t="shared" si="100"/>
        <v/>
      </c>
      <c r="AW437" s="288" t="str" cm="1">
        <f t="array" ref="AW437">IF(BD437="","",IFERROR(_xlfn.TEXTJOIN(" • ",TRUE,_xlfn.UNIQUE(_xlfn._xlws.FILTER("⚠ "&amp;BK29:BK489,(BI29:BI489&lt;&gt;"")*ISNUMBER(SEARCH(" "&amp;BI29:BI489&amp;" "," "&amp;BD437&amp;" "))))),""))</f>
        <v/>
      </c>
      <c r="AX437" s="287" t="str">
        <f t="shared" si="107"/>
        <v/>
      </c>
      <c r="AY437" s="287" t="str">
        <f t="shared" si="108"/>
        <v/>
      </c>
      <c r="AZ437" s="287" t="str">
        <f t="shared" si="109"/>
        <v/>
      </c>
      <c r="BA437" s="287" t="str">
        <f t="shared" si="101"/>
        <v/>
      </c>
      <c r="BB437" s="287" t="str">
        <f t="shared" si="102"/>
        <v/>
      </c>
      <c r="BC437" s="287" t="str">
        <f t="shared" si="110"/>
        <v/>
      </c>
      <c r="BD437" s="287" t="str">
        <f t="shared" si="103"/>
        <v/>
      </c>
      <c r="BE437" s="287" t="str">
        <f t="shared" si="111"/>
        <v/>
      </c>
      <c r="BF437" s="287" t="str">
        <f t="shared" si="104"/>
        <v/>
      </c>
      <c r="BG437" s="287" t="str">
        <f t="shared" si="105"/>
        <v/>
      </c>
      <c r="BH437" s="293"/>
      <c r="BI437" s="285" t="str">
        <f t="shared" si="106"/>
        <v/>
      </c>
      <c r="BJ437" s="284" t="s">
        <v>291</v>
      </c>
      <c r="BK437" s="292"/>
      <c r="BY437" s="3">
        <v>1</v>
      </c>
    </row>
    <row r="438" spans="10:77" ht="21" customHeight="1">
      <c r="J438" s="910"/>
      <c r="K438" s="55"/>
      <c r="L438" s="49" t="str" cm="1">
        <f t="array" ref="L438">IF(ROW()=ROW(L425),K428,INDEX(M425:M438,ROW()-ROW(L425)))</f>
        <v/>
      </c>
      <c r="M438" s="89" t="str">
        <f>IF(OR(L438="",K427="",K427&lt;=0,N438=""),"",TRIM(MID(L438,LEN(N438)+1+IF(MID(L438,LEN(N438)+1,1)=" ",1,0),99999)))</f>
        <v/>
      </c>
      <c r="N438" s="49" t="str">
        <f>IF(OR(O438="",O438=0,O438="0"),"",IF(LEN(O438)&lt;=K427,O438,IF(LEN(SUBSTITUTE(P438," ",""))=K427+1,LEFT(O438,K427),LEFT(O438,FIND("§",SUBSTITUTE(P438," ","§",LEN(P438)-LEN(SUBSTITUTE(P438," ",""))))-1))))</f>
        <v/>
      </c>
      <c r="O438" s="49" t="str">
        <f t="shared" si="112"/>
        <v/>
      </c>
      <c r="P438" s="49" t="str">
        <f>IF(OR(O438="",O438=0,O438="0"),"",LEFT(O438,K427+1))</f>
        <v/>
      </c>
      <c r="Q438" s="49"/>
      <c r="R438" s="107"/>
      <c r="S438" s="90" t="str">
        <f>IF(LEN(TRIM(T438))&gt;0,MAX(S46:S437)+1,"")</f>
        <v/>
      </c>
      <c r="T438" s="234"/>
      <c r="U438" s="107"/>
      <c r="V438" s="107"/>
      <c r="X438" s="224"/>
      <c r="Y438" s="281"/>
      <c r="Z438" s="282"/>
      <c r="AA438" s="281"/>
      <c r="AB438" s="280"/>
      <c r="AC438" s="279"/>
      <c r="AD438" s="278"/>
      <c r="AE438" s="277"/>
      <c r="AF438" s="276"/>
      <c r="AG438" s="275"/>
      <c r="AH438" s="274"/>
      <c r="AI438" s="273"/>
      <c r="AJ438" s="272"/>
      <c r="AK438" s="271"/>
      <c r="AL438" s="270"/>
      <c r="AM438" s="269"/>
      <c r="AN438" s="268"/>
      <c r="AO438" s="267"/>
      <c r="AP438" s="266"/>
      <c r="AQ438" s="265"/>
      <c r="AS438" s="2"/>
      <c r="AT438" s="294">
        <v>410</v>
      </c>
      <c r="AU438" s="290"/>
      <c r="AV438" s="289" t="str">
        <f t="shared" si="100"/>
        <v/>
      </c>
      <c r="AW438" s="288" t="str" cm="1">
        <f t="array" ref="AW438">IF(BD438="","",IFERROR(_xlfn.TEXTJOIN(" • ",TRUE,_xlfn.UNIQUE(_xlfn._xlws.FILTER("⚠ "&amp;BK29:BK489,(BI29:BI489&lt;&gt;"")*ISNUMBER(SEARCH(" "&amp;BI29:BI489&amp;" "," "&amp;BD438&amp;" "))))),""))</f>
        <v/>
      </c>
      <c r="AX438" s="287" t="str">
        <f t="shared" si="107"/>
        <v/>
      </c>
      <c r="AY438" s="287" t="str">
        <f t="shared" si="108"/>
        <v/>
      </c>
      <c r="AZ438" s="287" t="str">
        <f t="shared" si="109"/>
        <v/>
      </c>
      <c r="BA438" s="287" t="str">
        <f t="shared" si="101"/>
        <v/>
      </c>
      <c r="BB438" s="287" t="str">
        <f t="shared" si="102"/>
        <v/>
      </c>
      <c r="BC438" s="287" t="str">
        <f t="shared" si="110"/>
        <v/>
      </c>
      <c r="BD438" s="287" t="str">
        <f t="shared" si="103"/>
        <v/>
      </c>
      <c r="BE438" s="287" t="str">
        <f t="shared" si="111"/>
        <v/>
      </c>
      <c r="BF438" s="287" t="str">
        <f t="shared" si="104"/>
        <v/>
      </c>
      <c r="BG438" s="287" t="str">
        <f t="shared" si="105"/>
        <v/>
      </c>
      <c r="BH438" s="293"/>
      <c r="BI438" s="285" t="str">
        <f t="shared" si="106"/>
        <v/>
      </c>
      <c r="BJ438" s="284" t="s">
        <v>291</v>
      </c>
      <c r="BK438" s="292"/>
      <c r="BY438" s="3">
        <v>1</v>
      </c>
    </row>
    <row r="439" spans="10:77" ht="21" customHeight="1">
      <c r="J439" s="910"/>
      <c r="K439" s="88" t="str">
        <f>IF(TRIM(SUBSTITUTE(R75,CHAR(160),""))="","",R75)</f>
        <v/>
      </c>
      <c r="L439" s="49" t="str" cm="1">
        <f t="array" ref="L439">IF(ROW()=ROW(L439),K442,INDEX(M439:M452,ROW()-ROW(L439)))</f>
        <v/>
      </c>
      <c r="M439" s="89" t="str">
        <f>IF(OR(L439="",K441="",K441&lt;=0,N439=""),"",TRIM(MID(L439,LEN(N439)+1+IF(MID(L439,LEN(N439)+1,1)=" ",1,0),99999)))</f>
        <v/>
      </c>
      <c r="N439" s="49" t="str">
        <f>IF(OR(O439="",O439=0,O439="0"),"",IF(LEN(O439)&lt;=K441,O439,IF(LEN(SUBSTITUTE(P439," ",""))=K441+1,LEFT(O439,K441),LEFT(O439,FIND("§",SUBSTITUTE(P439," ","§",LEN(P439)-LEN(SUBSTITUTE(P439," ",""))))-1))))</f>
        <v/>
      </c>
      <c r="O439" s="49" t="str">
        <f t="shared" si="112"/>
        <v/>
      </c>
      <c r="P439" s="49" t="str">
        <f>IF(OR(O439="",O439=0,O439="0"),"",LEFT(O439,K441+1))</f>
        <v/>
      </c>
      <c r="Q439" s="49"/>
      <c r="R439" s="107"/>
      <c r="S439" s="90" t="str">
        <f>IF(LEN(TRIM(T439))&gt;0,MAX(S46:S438)+1,"")</f>
        <v/>
      </c>
      <c r="T439" s="234"/>
      <c r="U439" s="107"/>
      <c r="V439" s="107"/>
      <c r="X439" s="224"/>
      <c r="Y439" s="281"/>
      <c r="Z439" s="282"/>
      <c r="AA439" s="281"/>
      <c r="AB439" s="280"/>
      <c r="AC439" s="279"/>
      <c r="AD439" s="278"/>
      <c r="AE439" s="277"/>
      <c r="AF439" s="276"/>
      <c r="AG439" s="275"/>
      <c r="AH439" s="274"/>
      <c r="AI439" s="273"/>
      <c r="AJ439" s="272"/>
      <c r="AK439" s="271"/>
      <c r="AL439" s="270"/>
      <c r="AM439" s="269"/>
      <c r="AN439" s="268"/>
      <c r="AO439" s="267"/>
      <c r="AP439" s="266"/>
      <c r="AQ439" s="265"/>
      <c r="AS439" s="2"/>
      <c r="AT439" s="294">
        <v>411</v>
      </c>
      <c r="AU439" s="290"/>
      <c r="AV439" s="289" t="str">
        <f t="shared" si="100"/>
        <v/>
      </c>
      <c r="AW439" s="288" t="str" cm="1">
        <f t="array" ref="AW439">IF(BD439="","",IFERROR(_xlfn.TEXTJOIN(" • ",TRUE,_xlfn.UNIQUE(_xlfn._xlws.FILTER("⚠ "&amp;BK29:BK489,(BI29:BI489&lt;&gt;"")*ISNUMBER(SEARCH(" "&amp;BI29:BI489&amp;" "," "&amp;BD439&amp;" "))))),""))</f>
        <v/>
      </c>
      <c r="AX439" s="287" t="str">
        <f t="shared" si="107"/>
        <v/>
      </c>
      <c r="AY439" s="287" t="str">
        <f t="shared" si="108"/>
        <v/>
      </c>
      <c r="AZ439" s="287" t="str">
        <f t="shared" si="109"/>
        <v/>
      </c>
      <c r="BA439" s="287" t="str">
        <f t="shared" si="101"/>
        <v/>
      </c>
      <c r="BB439" s="287" t="str">
        <f t="shared" si="102"/>
        <v/>
      </c>
      <c r="BC439" s="287" t="str">
        <f t="shared" si="110"/>
        <v/>
      </c>
      <c r="BD439" s="287" t="str">
        <f t="shared" si="103"/>
        <v/>
      </c>
      <c r="BE439" s="287" t="str">
        <f t="shared" si="111"/>
        <v/>
      </c>
      <c r="BF439" s="287" t="str">
        <f t="shared" si="104"/>
        <v/>
      </c>
      <c r="BG439" s="287" t="str">
        <f t="shared" si="105"/>
        <v/>
      </c>
      <c r="BH439" s="293"/>
      <c r="BI439" s="285" t="str">
        <f t="shared" si="106"/>
        <v/>
      </c>
      <c r="BJ439" s="284" t="s">
        <v>291</v>
      </c>
      <c r="BK439" s="292"/>
      <c r="BY439" s="3">
        <v>1</v>
      </c>
    </row>
    <row r="440" spans="10:77" ht="21" customHeight="1">
      <c r="J440" s="910"/>
      <c r="K440" s="55" t="str">
        <f>TRIM(SUBSTITUTE(SUBSTITUTE(SUBSTITUTE(SUBSTITUTE(SUBSTITUTE(SUBSTITUTE(SUBSTITUTE(SUBSTITUTE(SUBSTITUTE(CLEAN(IF(OR(LEFT(K439,1)="-",LEFT(K439,1)="="),MID(K439,2,99999),K439)),"—","-"),"–","-"),CHAR(160)," "),CHAR(9)," "),CHAR(13)," "),CHAR(10)," ")," "," ")," "," ")," "," "))</f>
        <v/>
      </c>
      <c r="L440" s="49" t="str" cm="1">
        <f t="array" ref="L440">IF(ROW()=ROW(L439),K442,INDEX(M439:M452,ROW()-ROW(L439)))</f>
        <v/>
      </c>
      <c r="M440" s="89" t="str">
        <f>IF(OR(L440="",K441="",K441&lt;=0,N440=""),"",TRIM(MID(L440,LEN(N440)+1+IF(MID(L440,LEN(N440)+1,1)=" ",1,0),99999)))</f>
        <v/>
      </c>
      <c r="N440" s="49" t="str">
        <f>IF(OR(O440="",O440=0,O440="0"),"",IF(LEN(O440)&lt;=K441,O440,IF(LEN(SUBSTITUTE(P440," ",""))=K441+1,LEFT(O440,K441),LEFT(O440,FIND("§",SUBSTITUTE(P440," ","§",LEN(P440)-LEN(SUBSTITUTE(P440," ",""))))-1))))</f>
        <v/>
      </c>
      <c r="O440" s="49" t="str">
        <f t="shared" si="112"/>
        <v/>
      </c>
      <c r="P440" s="49" t="str">
        <f>IF(OR(O440="",O440=0,O440="0"),"",LEFT(O440,K441+1))</f>
        <v/>
      </c>
      <c r="Q440" s="49"/>
      <c r="R440" s="107"/>
      <c r="S440" s="90" t="str">
        <f>IF(LEN(TRIM(T440))&gt;0,MAX(S46:S439)+1,"")</f>
        <v/>
      </c>
      <c r="T440" s="234"/>
      <c r="U440" s="107"/>
      <c r="V440" s="107"/>
      <c r="X440" s="224"/>
      <c r="Y440" s="281"/>
      <c r="Z440" s="282"/>
      <c r="AA440" s="281"/>
      <c r="AB440" s="280"/>
      <c r="AC440" s="279"/>
      <c r="AD440" s="278"/>
      <c r="AE440" s="277"/>
      <c r="AF440" s="276"/>
      <c r="AG440" s="275"/>
      <c r="AH440" s="274"/>
      <c r="AI440" s="273"/>
      <c r="AJ440" s="272"/>
      <c r="AK440" s="271"/>
      <c r="AL440" s="270"/>
      <c r="AM440" s="269"/>
      <c r="AN440" s="268"/>
      <c r="AO440" s="267"/>
      <c r="AP440" s="266"/>
      <c r="AQ440" s="265"/>
      <c r="AS440" s="2"/>
      <c r="AT440" s="294">
        <v>412</v>
      </c>
      <c r="AU440" s="290"/>
      <c r="AV440" s="289" t="str">
        <f t="shared" si="100"/>
        <v/>
      </c>
      <c r="AW440" s="288" t="str" cm="1">
        <f t="array" ref="AW440">IF(BD440="","",IFERROR(_xlfn.TEXTJOIN(" • ",TRUE,_xlfn.UNIQUE(_xlfn._xlws.FILTER("⚠ "&amp;BK29:BK489,(BI29:BI489&lt;&gt;"")*ISNUMBER(SEARCH(" "&amp;BI29:BI489&amp;" "," "&amp;BD440&amp;" "))))),""))</f>
        <v/>
      </c>
      <c r="AX440" s="287" t="str">
        <f t="shared" si="107"/>
        <v/>
      </c>
      <c r="AY440" s="287" t="str">
        <f t="shared" si="108"/>
        <v/>
      </c>
      <c r="AZ440" s="287" t="str">
        <f t="shared" si="109"/>
        <v/>
      </c>
      <c r="BA440" s="287" t="str">
        <f t="shared" si="101"/>
        <v/>
      </c>
      <c r="BB440" s="287" t="str">
        <f t="shared" si="102"/>
        <v/>
      </c>
      <c r="BC440" s="287" t="str">
        <f t="shared" si="110"/>
        <v/>
      </c>
      <c r="BD440" s="287" t="str">
        <f t="shared" si="103"/>
        <v/>
      </c>
      <c r="BE440" s="287" t="str">
        <f t="shared" si="111"/>
        <v/>
      </c>
      <c r="BF440" s="287" t="str">
        <f t="shared" si="104"/>
        <v/>
      </c>
      <c r="BG440" s="287" t="str">
        <f t="shared" si="105"/>
        <v/>
      </c>
      <c r="BH440" s="293"/>
      <c r="BI440" s="285" t="str">
        <f t="shared" si="106"/>
        <v/>
      </c>
      <c r="BJ440" s="284" t="s">
        <v>291</v>
      </c>
      <c r="BK440" s="292"/>
      <c r="BY440" s="3">
        <v>1</v>
      </c>
    </row>
    <row r="441" spans="10:77" ht="21" customHeight="1">
      <c r="J441" s="910"/>
      <c r="K441" s="92">
        <f>K44</f>
        <v>120</v>
      </c>
      <c r="L441" s="49" t="str" cm="1">
        <f t="array" ref="L441">IF(ROW()=ROW(L439),K442,INDEX(M439:M452,ROW()-ROW(L439)))</f>
        <v/>
      </c>
      <c r="M441" s="89" t="str">
        <f>IF(OR(L441="",K441="",K441&lt;=0,N441=""),"",TRIM(MID(L441,LEN(N441)+1+IF(MID(L441,LEN(N441)+1,1)=" ",1,0),99999)))</f>
        <v/>
      </c>
      <c r="N441" s="49" t="str">
        <f>IF(OR(O441="",O441=0,O441="0"),"",IF(LEN(O441)&lt;=K441,O441,IF(LEN(SUBSTITUTE(P441," ",""))=K441+1,LEFT(O441,K441),LEFT(O441,FIND("§",SUBSTITUTE(P441," ","§",LEN(P441)-LEN(SUBSTITUTE(P441," ",""))))-1))))</f>
        <v/>
      </c>
      <c r="O441" s="49" t="str">
        <f t="shared" si="112"/>
        <v/>
      </c>
      <c r="P441" s="49" t="str">
        <f>IF(OR(O441="",O441=0,O441="0"),"",LEFT(O441,K441+1))</f>
        <v/>
      </c>
      <c r="Q441" s="49"/>
      <c r="R441" s="107"/>
      <c r="S441" s="90" t="str">
        <f>IF(LEN(TRIM(T441))&gt;0,MAX(S46:S440)+1,"")</f>
        <v/>
      </c>
      <c r="T441" s="234"/>
      <c r="U441" s="107"/>
      <c r="V441" s="107"/>
      <c r="X441" s="224"/>
      <c r="Y441" s="281"/>
      <c r="Z441" s="282"/>
      <c r="AA441" s="281"/>
      <c r="AB441" s="280"/>
      <c r="AC441" s="279"/>
      <c r="AD441" s="278"/>
      <c r="AE441" s="277"/>
      <c r="AF441" s="276"/>
      <c r="AG441" s="275"/>
      <c r="AH441" s="274"/>
      <c r="AI441" s="273"/>
      <c r="AJ441" s="272"/>
      <c r="AK441" s="271"/>
      <c r="AL441" s="270"/>
      <c r="AM441" s="269"/>
      <c r="AN441" s="268"/>
      <c r="AO441" s="267"/>
      <c r="AP441" s="266"/>
      <c r="AQ441" s="265"/>
      <c r="AS441" s="2"/>
      <c r="AT441" s="294">
        <v>413</v>
      </c>
      <c r="AU441" s="290"/>
      <c r="AV441" s="289" t="str">
        <f t="shared" si="100"/>
        <v/>
      </c>
      <c r="AW441" s="288" t="str" cm="1">
        <f t="array" ref="AW441">IF(BD441="","",IFERROR(_xlfn.TEXTJOIN(" • ",TRUE,_xlfn.UNIQUE(_xlfn._xlws.FILTER("⚠ "&amp;BK29:BK489,(BI29:BI489&lt;&gt;"")*ISNUMBER(SEARCH(" "&amp;BI29:BI489&amp;" "," "&amp;BD441&amp;" "))))),""))</f>
        <v/>
      </c>
      <c r="AX441" s="287" t="str">
        <f t="shared" si="107"/>
        <v/>
      </c>
      <c r="AY441" s="287" t="str">
        <f t="shared" si="108"/>
        <v/>
      </c>
      <c r="AZ441" s="287" t="str">
        <f t="shared" si="109"/>
        <v/>
      </c>
      <c r="BA441" s="287" t="str">
        <f t="shared" si="101"/>
        <v/>
      </c>
      <c r="BB441" s="287" t="str">
        <f t="shared" si="102"/>
        <v/>
      </c>
      <c r="BC441" s="287" t="str">
        <f t="shared" si="110"/>
        <v/>
      </c>
      <c r="BD441" s="287" t="str">
        <f t="shared" si="103"/>
        <v/>
      </c>
      <c r="BE441" s="287" t="str">
        <f t="shared" si="111"/>
        <v/>
      </c>
      <c r="BF441" s="287" t="str">
        <f t="shared" si="104"/>
        <v/>
      </c>
      <c r="BG441" s="287" t="str">
        <f t="shared" si="105"/>
        <v/>
      </c>
      <c r="BH441" s="293"/>
      <c r="BI441" s="285" t="str">
        <f t="shared" si="106"/>
        <v/>
      </c>
      <c r="BJ441" s="284" t="s">
        <v>291</v>
      </c>
      <c r="BK441" s="292"/>
      <c r="BY441" s="3">
        <v>1</v>
      </c>
    </row>
    <row r="442" spans="10:77" ht="21" customHeight="1">
      <c r="J442" s="910"/>
      <c r="K442" s="55" t="str">
        <f>IF(UPPER(TRIM(K45))="X",K446,K440)</f>
        <v/>
      </c>
      <c r="L442" s="49" t="str" cm="1">
        <f t="array" ref="L442">IF(ROW()=ROW(L439),K442,INDEX(M439:M452,ROW()-ROW(L439)))</f>
        <v/>
      </c>
      <c r="M442" s="89" t="str">
        <f>IF(OR(L442="",K441="",K441&lt;=0,N442=""),"",TRIM(MID(L442,LEN(N442)+1+IF(MID(L442,LEN(N442)+1,1)=" ",1,0),99999)))</f>
        <v/>
      </c>
      <c r="N442" s="49" t="str">
        <f>IF(OR(O442="",O442=0,O442="0"),"",IF(LEN(O442)&lt;=K441,O442,IF(LEN(SUBSTITUTE(P442," ",""))=K441+1,LEFT(O442,K441),LEFT(O442,FIND("§",SUBSTITUTE(P442," ","§",LEN(P442)-LEN(SUBSTITUTE(P442," ",""))))-1))))</f>
        <v/>
      </c>
      <c r="O442" s="49" t="str">
        <f t="shared" si="112"/>
        <v/>
      </c>
      <c r="P442" s="49" t="str">
        <f>IF(OR(O442="",O442=0,O442="0"),"",LEFT(O442,K441+1))</f>
        <v/>
      </c>
      <c r="Q442" s="49"/>
      <c r="R442" s="107"/>
      <c r="S442" s="90" t="str">
        <f>IF(LEN(TRIM(T442))&gt;0,MAX(S46:S441)+1,"")</f>
        <v/>
      </c>
      <c r="T442" s="234"/>
      <c r="U442" s="107"/>
      <c r="V442" s="107"/>
      <c r="X442" s="224"/>
      <c r="Y442" s="281"/>
      <c r="Z442" s="282"/>
      <c r="AA442" s="281"/>
      <c r="AB442" s="280"/>
      <c r="AC442" s="279"/>
      <c r="AD442" s="278"/>
      <c r="AE442" s="277"/>
      <c r="AF442" s="276"/>
      <c r="AG442" s="275"/>
      <c r="AH442" s="274"/>
      <c r="AI442" s="273"/>
      <c r="AJ442" s="272"/>
      <c r="AK442" s="271"/>
      <c r="AL442" s="270"/>
      <c r="AM442" s="269"/>
      <c r="AN442" s="268"/>
      <c r="AO442" s="267"/>
      <c r="AP442" s="266"/>
      <c r="AQ442" s="265"/>
      <c r="AS442" s="2"/>
      <c r="AT442" s="294">
        <v>414</v>
      </c>
      <c r="AU442" s="290"/>
      <c r="AV442" s="289" t="str">
        <f t="shared" si="100"/>
        <v/>
      </c>
      <c r="AW442" s="288" t="str" cm="1">
        <f t="array" ref="AW442">IF(BD442="","",IFERROR(_xlfn.TEXTJOIN(" • ",TRUE,_xlfn.UNIQUE(_xlfn._xlws.FILTER("⚠ "&amp;BK29:BK489,(BI29:BI489&lt;&gt;"")*ISNUMBER(SEARCH(" "&amp;BI29:BI489&amp;" "," "&amp;BD442&amp;" "))))),""))</f>
        <v/>
      </c>
      <c r="AX442" s="287" t="str">
        <f t="shared" si="107"/>
        <v/>
      </c>
      <c r="AY442" s="287" t="str">
        <f t="shared" si="108"/>
        <v/>
      </c>
      <c r="AZ442" s="287" t="str">
        <f t="shared" si="109"/>
        <v/>
      </c>
      <c r="BA442" s="287" t="str">
        <f t="shared" si="101"/>
        <v/>
      </c>
      <c r="BB442" s="287" t="str">
        <f t="shared" si="102"/>
        <v/>
      </c>
      <c r="BC442" s="287" t="str">
        <f t="shared" si="110"/>
        <v/>
      </c>
      <c r="BD442" s="287" t="str">
        <f t="shared" si="103"/>
        <v/>
      </c>
      <c r="BE442" s="287" t="str">
        <f t="shared" si="111"/>
        <v/>
      </c>
      <c r="BF442" s="287" t="str">
        <f t="shared" si="104"/>
        <v/>
      </c>
      <c r="BG442" s="287" t="str">
        <f t="shared" si="105"/>
        <v/>
      </c>
      <c r="BH442" s="293"/>
      <c r="BI442" s="285" t="str">
        <f t="shared" si="106"/>
        <v/>
      </c>
      <c r="BJ442" s="284" t="s">
        <v>291</v>
      </c>
      <c r="BK442" s="292"/>
      <c r="BY442" s="3">
        <v>1</v>
      </c>
    </row>
    <row r="443" spans="10:77" ht="21" customHeight="1">
      <c r="J443" s="910"/>
      <c r="K443" s="94" t="str">
        <f>TRIM(SUBSTITUTE(SUBSTITUTE(SUBSTITUTE(SUBSTITUTE(SUBSTITUTE(SUBSTITUTE(SUBSTITUTE(SUBSTITUTE(SUBSTITUTE(SUBSTITUTE(K440,","," "),";"," "),":"," "),"!"," "),"?"," "),"…"," "),"»"," "),"«"," "),"/"," "),"."," "))</f>
        <v/>
      </c>
      <c r="L443" s="49" t="str" cm="1">
        <f t="array" ref="L443">IF(ROW()=ROW(L439),K442,INDEX(M439:M452,ROW()-ROW(L439)))</f>
        <v/>
      </c>
      <c r="M443" s="89" t="str">
        <f>IF(OR(L443="",K441="",K441&lt;=0,N443=""),"",TRIM(MID(L443,LEN(N443)+1+IF(MID(L443,LEN(N443)+1,1)=" ",1,0),99999)))</f>
        <v/>
      </c>
      <c r="N443" s="49" t="str">
        <f>IF(OR(O443="",O443=0,O443="0"),"",IF(LEN(O443)&lt;=K441,O443,IF(LEN(SUBSTITUTE(P443," ",""))=K441+1,LEFT(O443,K441),LEFT(O443,FIND("§",SUBSTITUTE(P443," ","§",LEN(P443)-LEN(SUBSTITUTE(P443," ",""))))-1))))</f>
        <v/>
      </c>
      <c r="O443" s="49" t="str">
        <f t="shared" si="112"/>
        <v/>
      </c>
      <c r="P443" s="49" t="str">
        <f>IF(OR(O443="",O443=0,O443="0"),"",LEFT(O443,K441+1))</f>
        <v/>
      </c>
      <c r="Q443" s="49"/>
      <c r="R443" s="107"/>
      <c r="S443" s="90" t="str">
        <f>IF(LEN(TRIM(T443))&gt;0,MAX(S46:S442)+1,"")</f>
        <v/>
      </c>
      <c r="T443" s="234"/>
      <c r="U443" s="107"/>
      <c r="V443" s="107"/>
      <c r="X443" s="224"/>
      <c r="Y443" s="281"/>
      <c r="Z443" s="282"/>
      <c r="AA443" s="281"/>
      <c r="AB443" s="280"/>
      <c r="AC443" s="279"/>
      <c r="AD443" s="278"/>
      <c r="AE443" s="277"/>
      <c r="AF443" s="276"/>
      <c r="AG443" s="275"/>
      <c r="AH443" s="274"/>
      <c r="AI443" s="273"/>
      <c r="AJ443" s="272"/>
      <c r="AK443" s="271"/>
      <c r="AL443" s="270"/>
      <c r="AM443" s="269"/>
      <c r="AN443" s="268"/>
      <c r="AO443" s="267"/>
      <c r="AP443" s="266"/>
      <c r="AQ443" s="265"/>
      <c r="AS443" s="2"/>
      <c r="AT443" s="294">
        <v>415</v>
      </c>
      <c r="AU443" s="290"/>
      <c r="AV443" s="289" t="str">
        <f t="shared" si="100"/>
        <v/>
      </c>
      <c r="AW443" s="288" t="str" cm="1">
        <f t="array" ref="AW443">IF(BD443="","",IFERROR(_xlfn.TEXTJOIN(" • ",TRUE,_xlfn.UNIQUE(_xlfn._xlws.FILTER("⚠ "&amp;BK29:BK489,(BI29:BI489&lt;&gt;"")*ISNUMBER(SEARCH(" "&amp;BI29:BI489&amp;" "," "&amp;BD443&amp;" "))))),""))</f>
        <v/>
      </c>
      <c r="AX443" s="287" t="str">
        <f t="shared" si="107"/>
        <v/>
      </c>
      <c r="AY443" s="287" t="str">
        <f t="shared" si="108"/>
        <v/>
      </c>
      <c r="AZ443" s="287" t="str">
        <f t="shared" si="109"/>
        <v/>
      </c>
      <c r="BA443" s="287" t="str">
        <f t="shared" si="101"/>
        <v/>
      </c>
      <c r="BB443" s="287" t="str">
        <f t="shared" si="102"/>
        <v/>
      </c>
      <c r="BC443" s="287" t="str">
        <f t="shared" si="110"/>
        <v/>
      </c>
      <c r="BD443" s="287" t="str">
        <f t="shared" si="103"/>
        <v/>
      </c>
      <c r="BE443" s="287" t="str">
        <f t="shared" si="111"/>
        <v/>
      </c>
      <c r="BF443" s="287" t="str">
        <f t="shared" si="104"/>
        <v/>
      </c>
      <c r="BG443" s="287" t="str">
        <f t="shared" si="105"/>
        <v/>
      </c>
      <c r="BH443" s="293"/>
      <c r="BI443" s="285" t="str">
        <f t="shared" si="106"/>
        <v/>
      </c>
      <c r="BJ443" s="284" t="s">
        <v>291</v>
      </c>
      <c r="BK443" s="292"/>
      <c r="BY443" s="3">
        <v>1</v>
      </c>
    </row>
    <row r="444" spans="10:77" ht="21" customHeight="1">
      <c r="J444" s="910"/>
      <c r="K444" s="49" t="str">
        <f>TRIM(SUBSTITUTE(SUBSTITUTE(SUBSTITUTE(SUBSTITUTE(SUBSTITUTE(SUBSTITUTE(SUBSTITUTE(SUBSTITUTE(K443,"("," "),")"," "),CHAR(34)," "),"-"," "),"_"," "),"&lt;"," "),"&gt;"," "),"="," "))</f>
        <v/>
      </c>
      <c r="L444" s="49" t="str" cm="1">
        <f t="array" ref="L444">IF(ROW()=ROW(L439),K442,INDEX(M439:M452,ROW()-ROW(L439)))</f>
        <v/>
      </c>
      <c r="M444" s="89" t="str">
        <f>IF(OR(L444="",K441="",K441&lt;=0,N444=""),"",TRIM(MID(L444,LEN(N444)+1+IF(MID(L444,LEN(N444)+1,1)=" ",1,0),99999)))</f>
        <v/>
      </c>
      <c r="N444" s="49" t="str">
        <f>IF(OR(O444="",O444=0,O444="0"),"",IF(LEN(O444)&lt;=K441,O444,IF(LEN(SUBSTITUTE(P444," ",""))=K441+1,LEFT(O444,K441),LEFT(O444,FIND("§",SUBSTITUTE(P444," ","§",LEN(P444)-LEN(SUBSTITUTE(P444," ",""))))-1))))</f>
        <v/>
      </c>
      <c r="O444" s="49" t="str">
        <f t="shared" si="112"/>
        <v/>
      </c>
      <c r="P444" s="49" t="str">
        <f>IF(OR(O444="",O444=0,O444="0"),"",LEFT(O444,K441+1))</f>
        <v/>
      </c>
      <c r="Q444" s="49"/>
      <c r="R444" s="107"/>
      <c r="S444" s="90" t="str">
        <f>IF(LEN(TRIM(T444))&gt;0,MAX(S46:S443)+1,"")</f>
        <v/>
      </c>
      <c r="T444" s="234"/>
      <c r="U444" s="107"/>
      <c r="V444" s="107"/>
      <c r="X444" s="224"/>
      <c r="Y444" s="281"/>
      <c r="Z444" s="282"/>
      <c r="AA444" s="281"/>
      <c r="AB444" s="280"/>
      <c r="AC444" s="279"/>
      <c r="AD444" s="278"/>
      <c r="AE444" s="277"/>
      <c r="AF444" s="276"/>
      <c r="AG444" s="275"/>
      <c r="AH444" s="274"/>
      <c r="AI444" s="273"/>
      <c r="AJ444" s="272"/>
      <c r="AK444" s="271"/>
      <c r="AL444" s="270"/>
      <c r="AM444" s="269"/>
      <c r="AN444" s="268"/>
      <c r="AO444" s="267"/>
      <c r="AP444" s="266"/>
      <c r="AQ444" s="265"/>
      <c r="AS444" s="2"/>
      <c r="AT444" s="294">
        <v>416</v>
      </c>
      <c r="AU444" s="290"/>
      <c r="AV444" s="289" t="str">
        <f t="shared" si="100"/>
        <v/>
      </c>
      <c r="AW444" s="288" t="str" cm="1">
        <f t="array" ref="AW444">IF(BD444="","",IFERROR(_xlfn.TEXTJOIN(" • ",TRUE,_xlfn.UNIQUE(_xlfn._xlws.FILTER("⚠ "&amp;BK29:BK489,(BI29:BI489&lt;&gt;"")*ISNUMBER(SEARCH(" "&amp;BI29:BI489&amp;" "," "&amp;BD444&amp;" "))))),""))</f>
        <v/>
      </c>
      <c r="AX444" s="287" t="str">
        <f t="shared" si="107"/>
        <v/>
      </c>
      <c r="AY444" s="287" t="str">
        <f t="shared" si="108"/>
        <v/>
      </c>
      <c r="AZ444" s="287" t="str">
        <f t="shared" si="109"/>
        <v/>
      </c>
      <c r="BA444" s="287" t="str">
        <f t="shared" si="101"/>
        <v/>
      </c>
      <c r="BB444" s="287" t="str">
        <f t="shared" si="102"/>
        <v/>
      </c>
      <c r="BC444" s="287" t="str">
        <f t="shared" si="110"/>
        <v/>
      </c>
      <c r="BD444" s="287" t="str">
        <f t="shared" si="103"/>
        <v/>
      </c>
      <c r="BE444" s="287" t="str">
        <f t="shared" si="111"/>
        <v/>
      </c>
      <c r="BF444" s="287" t="str">
        <f t="shared" si="104"/>
        <v/>
      </c>
      <c r="BG444" s="287" t="str">
        <f t="shared" si="105"/>
        <v/>
      </c>
      <c r="BH444" s="293"/>
      <c r="BI444" s="285" t="str">
        <f t="shared" si="106"/>
        <v/>
      </c>
      <c r="BJ444" s="284" t="s">
        <v>291</v>
      </c>
      <c r="BK444" s="292"/>
      <c r="BY444" s="3">
        <v>1</v>
      </c>
    </row>
    <row r="445" spans="10:77" ht="21" customHeight="1">
      <c r="J445" s="910"/>
      <c r="K445" s="55" t="str">
        <f>TRIM(SUBSTITUTE(SUBSTITUTE(SUBSTITUTE(SUBSTITUTE(K444,"►"," "),"▼"," "),"▲"," "),"◄"," "))</f>
        <v/>
      </c>
      <c r="L445" s="49" t="str" cm="1">
        <f t="array" ref="L445">IF(ROW()=ROW(L439),K442,INDEX(M439:M452,ROW()-ROW(L439)))</f>
        <v/>
      </c>
      <c r="M445" s="89" t="str">
        <f>IF(OR(L445="",K441="",K441&lt;=0,N445=""),"",TRIM(MID(L445,LEN(N445)+1+IF(MID(L445,LEN(N445)+1,1)=" ",1,0),99999)))</f>
        <v/>
      </c>
      <c r="N445" s="49" t="str">
        <f>IF(OR(O445="",O445=0,O445="0"),"",IF(LEN(O445)&lt;=K441,O445,IF(LEN(SUBSTITUTE(P445," ",""))=K441+1,LEFT(O445,K441),LEFT(O445,FIND("§",SUBSTITUTE(P445," ","§",LEN(P445)-LEN(SUBSTITUTE(P445," ",""))))-1))))</f>
        <v/>
      </c>
      <c r="O445" s="49" t="str">
        <f t="shared" si="112"/>
        <v/>
      </c>
      <c r="P445" s="49" t="str">
        <f>IF(OR(O445="",O445=0,O445="0"),"",LEFT(O445,K441+1))</f>
        <v/>
      </c>
      <c r="Q445" s="49"/>
      <c r="R445" s="107"/>
      <c r="S445" s="90" t="str">
        <f>IF(LEN(TRIM(T445))&gt;0,MAX(S46:S444)+1,"")</f>
        <v/>
      </c>
      <c r="T445" s="234"/>
      <c r="U445" s="107"/>
      <c r="V445" s="107"/>
      <c r="X445" s="224"/>
      <c r="Y445" s="281"/>
      <c r="Z445" s="282"/>
      <c r="AA445" s="281"/>
      <c r="AB445" s="280"/>
      <c r="AC445" s="279"/>
      <c r="AD445" s="278"/>
      <c r="AE445" s="277"/>
      <c r="AF445" s="276"/>
      <c r="AG445" s="275"/>
      <c r="AH445" s="274"/>
      <c r="AI445" s="273"/>
      <c r="AJ445" s="272"/>
      <c r="AK445" s="271"/>
      <c r="AL445" s="270"/>
      <c r="AM445" s="269"/>
      <c r="AN445" s="268"/>
      <c r="AO445" s="267"/>
      <c r="AP445" s="266"/>
      <c r="AQ445" s="265"/>
      <c r="AS445" s="2"/>
      <c r="AT445" s="294">
        <v>417</v>
      </c>
      <c r="AU445" s="290"/>
      <c r="AV445" s="289" t="str">
        <f t="shared" si="100"/>
        <v/>
      </c>
      <c r="AW445" s="288" t="str" cm="1">
        <f t="array" ref="AW445">IF(BD445="","",IFERROR(_xlfn.TEXTJOIN(" • ",TRUE,_xlfn.UNIQUE(_xlfn._xlws.FILTER("⚠ "&amp;BK29:BK489,(BI29:BI489&lt;&gt;"")*ISNUMBER(SEARCH(" "&amp;BI29:BI489&amp;" "," "&amp;BD445&amp;" "))))),""))</f>
        <v/>
      </c>
      <c r="AX445" s="287" t="str">
        <f t="shared" si="107"/>
        <v/>
      </c>
      <c r="AY445" s="287" t="str">
        <f t="shared" si="108"/>
        <v/>
      </c>
      <c r="AZ445" s="287" t="str">
        <f t="shared" si="109"/>
        <v/>
      </c>
      <c r="BA445" s="287" t="str">
        <f t="shared" si="101"/>
        <v/>
      </c>
      <c r="BB445" s="287" t="str">
        <f t="shared" si="102"/>
        <v/>
      </c>
      <c r="BC445" s="287" t="str">
        <f t="shared" si="110"/>
        <v/>
      </c>
      <c r="BD445" s="287" t="str">
        <f t="shared" si="103"/>
        <v/>
      </c>
      <c r="BE445" s="287" t="str">
        <f t="shared" si="111"/>
        <v/>
      </c>
      <c r="BF445" s="287" t="str">
        <f t="shared" si="104"/>
        <v/>
      </c>
      <c r="BG445" s="287" t="str">
        <f t="shared" si="105"/>
        <v/>
      </c>
      <c r="BH445" s="293"/>
      <c r="BI445" s="285" t="str">
        <f t="shared" si="106"/>
        <v/>
      </c>
      <c r="BJ445" s="284" t="s">
        <v>291</v>
      </c>
      <c r="BK445" s="292"/>
      <c r="BY445" s="3">
        <v>1</v>
      </c>
    </row>
    <row r="446" spans="10:77" ht="21" customHeight="1">
      <c r="J446" s="910"/>
      <c r="K446" s="55" t="str">
        <f>TRIM(SUBSTITUTE(SUBSTITUTE(K445,"“"," "),"”"," "))</f>
        <v/>
      </c>
      <c r="L446" s="49" t="str" cm="1">
        <f t="array" ref="L446">IF(ROW()=ROW(L439),K442,INDEX(M439:M452,ROW()-ROW(L439)))</f>
        <v/>
      </c>
      <c r="M446" s="89" t="str">
        <f>IF(OR(L446="",K441="",K441&lt;=0,N446=""),"",TRIM(MID(L446,LEN(N446)+1+IF(MID(L446,LEN(N446)+1,1)=" ",1,0),99999)))</f>
        <v/>
      </c>
      <c r="N446" s="49" t="str">
        <f>IF(OR(O446="",O446=0,O446="0"),"",IF(LEN(O446)&lt;=K441,O446,IF(LEN(SUBSTITUTE(P446," ",""))=K441+1,LEFT(O446,K441),LEFT(O446,FIND("§",SUBSTITUTE(P446," ","§",LEN(P446)-LEN(SUBSTITUTE(P446," ",""))))-1))))</f>
        <v/>
      </c>
      <c r="O446" s="49" t="str">
        <f t="shared" si="112"/>
        <v/>
      </c>
      <c r="P446" s="49" t="str">
        <f>IF(OR(O446="",O446=0,O446="0"),"",LEFT(O446,K441+1))</f>
        <v/>
      </c>
      <c r="Q446" s="49"/>
      <c r="R446" s="107"/>
      <c r="S446" s="90" t="str">
        <f>IF(LEN(TRIM(T446))&gt;0,MAX(S46:S445)+1,"")</f>
        <v/>
      </c>
      <c r="T446" s="234"/>
      <c r="U446" s="107"/>
      <c r="V446" s="107"/>
      <c r="X446" s="224"/>
      <c r="Y446" s="281"/>
      <c r="Z446" s="282"/>
      <c r="AA446" s="281"/>
      <c r="AB446" s="280"/>
      <c r="AC446" s="279"/>
      <c r="AD446" s="278"/>
      <c r="AE446" s="277"/>
      <c r="AF446" s="276"/>
      <c r="AG446" s="275"/>
      <c r="AH446" s="274"/>
      <c r="AI446" s="273"/>
      <c r="AJ446" s="272"/>
      <c r="AK446" s="271"/>
      <c r="AL446" s="270"/>
      <c r="AM446" s="269"/>
      <c r="AN446" s="268"/>
      <c r="AO446" s="267"/>
      <c r="AP446" s="266"/>
      <c r="AQ446" s="265"/>
      <c r="AS446" s="2"/>
      <c r="AT446" s="294">
        <v>418</v>
      </c>
      <c r="AU446" s="290"/>
      <c r="AV446" s="289" t="str">
        <f t="shared" si="100"/>
        <v/>
      </c>
      <c r="AW446" s="288" t="str" cm="1">
        <f t="array" ref="AW446">IF(BD446="","",IFERROR(_xlfn.TEXTJOIN(" • ",TRUE,_xlfn.UNIQUE(_xlfn._xlws.FILTER("⚠ "&amp;BK29:BK489,(BI29:BI489&lt;&gt;"")*ISNUMBER(SEARCH(" "&amp;BI29:BI489&amp;" "," "&amp;BD446&amp;" "))))),""))</f>
        <v/>
      </c>
      <c r="AX446" s="287" t="str">
        <f t="shared" si="107"/>
        <v/>
      </c>
      <c r="AY446" s="287" t="str">
        <f t="shared" si="108"/>
        <v/>
      </c>
      <c r="AZ446" s="287" t="str">
        <f t="shared" si="109"/>
        <v/>
      </c>
      <c r="BA446" s="287" t="str">
        <f t="shared" si="101"/>
        <v/>
      </c>
      <c r="BB446" s="287" t="str">
        <f t="shared" si="102"/>
        <v/>
      </c>
      <c r="BC446" s="287" t="str">
        <f t="shared" si="110"/>
        <v/>
      </c>
      <c r="BD446" s="287" t="str">
        <f t="shared" si="103"/>
        <v/>
      </c>
      <c r="BE446" s="287" t="str">
        <f t="shared" si="111"/>
        <v/>
      </c>
      <c r="BF446" s="287" t="str">
        <f t="shared" si="104"/>
        <v/>
      </c>
      <c r="BG446" s="287" t="str">
        <f t="shared" si="105"/>
        <v/>
      </c>
      <c r="BH446" s="293"/>
      <c r="BI446" s="285" t="str">
        <f t="shared" si="106"/>
        <v/>
      </c>
      <c r="BJ446" s="284" t="s">
        <v>291</v>
      </c>
      <c r="BK446" s="292"/>
      <c r="BY446" s="3">
        <v>1</v>
      </c>
    </row>
    <row r="447" spans="10:77" ht="21" customHeight="1">
      <c r="J447" s="910"/>
      <c r="K447" s="55"/>
      <c r="L447" s="49" t="str" cm="1">
        <f t="array" ref="L447">IF(ROW()=ROW(L439),K442,INDEX(M439:M452,ROW()-ROW(L439)))</f>
        <v/>
      </c>
      <c r="M447" s="89" t="str">
        <f>IF(OR(L447="",K441="",K441&lt;=0,N447=""),"",TRIM(MID(L447,LEN(N447)+1+IF(MID(L447,LEN(N447)+1,1)=" ",1,0),99999)))</f>
        <v/>
      </c>
      <c r="N447" s="49" t="str">
        <f>IF(OR(O447="",O447=0,O447="0"),"",IF(LEN(O447)&lt;=K441,O447,IF(LEN(SUBSTITUTE(P447," ",""))=K441+1,LEFT(O447,K441),LEFT(O447,FIND("§",SUBSTITUTE(P447," ","§",LEN(P447)-LEN(SUBSTITUTE(P447," ",""))))-1))))</f>
        <v/>
      </c>
      <c r="O447" s="49" t="str">
        <f t="shared" si="112"/>
        <v/>
      </c>
      <c r="P447" s="49" t="str">
        <f>IF(OR(O447="",O447=0,O447="0"),"",LEFT(O447,K441+1))</f>
        <v/>
      </c>
      <c r="Q447" s="49"/>
      <c r="R447" s="107"/>
      <c r="S447" s="90" t="str">
        <f>IF(LEN(TRIM(T447))&gt;0,MAX(S46:S446)+1,"")</f>
        <v/>
      </c>
      <c r="T447" s="234"/>
      <c r="U447" s="107"/>
      <c r="V447" s="107"/>
      <c r="X447" s="224"/>
      <c r="Y447" s="281"/>
      <c r="Z447" s="282"/>
      <c r="AA447" s="281"/>
      <c r="AB447" s="280"/>
      <c r="AC447" s="279"/>
      <c r="AD447" s="278"/>
      <c r="AE447" s="277"/>
      <c r="AF447" s="276"/>
      <c r="AG447" s="275"/>
      <c r="AH447" s="274"/>
      <c r="AI447" s="273"/>
      <c r="AJ447" s="272"/>
      <c r="AK447" s="271"/>
      <c r="AL447" s="270"/>
      <c r="AM447" s="269"/>
      <c r="AN447" s="268"/>
      <c r="AO447" s="267"/>
      <c r="AP447" s="266"/>
      <c r="AQ447" s="265"/>
      <c r="AS447" s="2"/>
      <c r="AT447" s="294">
        <v>419</v>
      </c>
      <c r="AU447" s="290"/>
      <c r="AV447" s="289" t="str">
        <f t="shared" si="100"/>
        <v/>
      </c>
      <c r="AW447" s="288" t="str" cm="1">
        <f t="array" ref="AW447">IF(BD447="","",IFERROR(_xlfn.TEXTJOIN(" • ",TRUE,_xlfn.UNIQUE(_xlfn._xlws.FILTER("⚠ "&amp;BK29:BK489,(BI29:BI489&lt;&gt;"")*ISNUMBER(SEARCH(" "&amp;BI29:BI489&amp;" "," "&amp;BD447&amp;" "))))),""))</f>
        <v/>
      </c>
      <c r="AX447" s="287" t="str">
        <f t="shared" si="107"/>
        <v/>
      </c>
      <c r="AY447" s="287" t="str">
        <f t="shared" si="108"/>
        <v/>
      </c>
      <c r="AZ447" s="287" t="str">
        <f t="shared" si="109"/>
        <v/>
      </c>
      <c r="BA447" s="287" t="str">
        <f t="shared" si="101"/>
        <v/>
      </c>
      <c r="BB447" s="287" t="str">
        <f t="shared" si="102"/>
        <v/>
      </c>
      <c r="BC447" s="287" t="str">
        <f t="shared" si="110"/>
        <v/>
      </c>
      <c r="BD447" s="287" t="str">
        <f t="shared" si="103"/>
        <v/>
      </c>
      <c r="BE447" s="287" t="str">
        <f t="shared" si="111"/>
        <v/>
      </c>
      <c r="BF447" s="287" t="str">
        <f t="shared" si="104"/>
        <v/>
      </c>
      <c r="BG447" s="287" t="str">
        <f t="shared" si="105"/>
        <v/>
      </c>
      <c r="BH447" s="293"/>
      <c r="BI447" s="285" t="str">
        <f t="shared" si="106"/>
        <v/>
      </c>
      <c r="BJ447" s="284" t="s">
        <v>291</v>
      </c>
      <c r="BK447" s="292"/>
      <c r="BY447" s="3">
        <v>1</v>
      </c>
    </row>
    <row r="448" spans="10:77" ht="21" customHeight="1">
      <c r="J448" s="910"/>
      <c r="K448" s="55"/>
      <c r="L448" s="49" t="str" cm="1">
        <f t="array" ref="L448">IF(ROW()=ROW(L439),K442,INDEX(M439:M452,ROW()-ROW(L439)))</f>
        <v/>
      </c>
      <c r="M448" s="89" t="str">
        <f>IF(OR(L448="",K441="",K441&lt;=0,N448=""),"",TRIM(MID(L448,LEN(N448)+1+IF(MID(L448,LEN(N448)+1,1)=" ",1,0),99999)))</f>
        <v/>
      </c>
      <c r="N448" s="49" t="str">
        <f>IF(OR(O448="",O448=0,O448="0"),"",IF(LEN(O448)&lt;=K441,O448,IF(LEN(SUBSTITUTE(P448," ",""))=K441+1,LEFT(O448,K441),LEFT(O448,FIND("§",SUBSTITUTE(P448," ","§",LEN(P448)-LEN(SUBSTITUTE(P448," ",""))))-1))))</f>
        <v/>
      </c>
      <c r="O448" s="49" t="str">
        <f t="shared" si="112"/>
        <v/>
      </c>
      <c r="P448" s="49" t="str">
        <f>IF(OR(O448="",O448=0,O448="0"),"",LEFT(O448,K441+1))</f>
        <v/>
      </c>
      <c r="Q448" s="49"/>
      <c r="R448" s="107"/>
      <c r="S448" s="90" t="str">
        <f>IF(LEN(TRIM(T448))&gt;0,MAX(S46:S447)+1,"")</f>
        <v/>
      </c>
      <c r="T448" s="234"/>
      <c r="U448" s="107"/>
      <c r="V448" s="107"/>
      <c r="X448" s="224"/>
      <c r="Y448" s="281"/>
      <c r="Z448" s="282"/>
      <c r="AA448" s="281"/>
      <c r="AB448" s="280"/>
      <c r="AC448" s="279"/>
      <c r="AD448" s="278"/>
      <c r="AE448" s="277"/>
      <c r="AF448" s="276"/>
      <c r="AG448" s="275"/>
      <c r="AH448" s="274"/>
      <c r="AI448" s="273"/>
      <c r="AJ448" s="272"/>
      <c r="AK448" s="271"/>
      <c r="AL448" s="270"/>
      <c r="AM448" s="269"/>
      <c r="AN448" s="268"/>
      <c r="AO448" s="267"/>
      <c r="AP448" s="266"/>
      <c r="AQ448" s="265"/>
      <c r="AS448" s="2"/>
      <c r="AT448" s="294">
        <v>420</v>
      </c>
      <c r="AU448" s="290"/>
      <c r="AV448" s="289" t="str">
        <f t="shared" si="100"/>
        <v/>
      </c>
      <c r="AW448" s="288" t="str" cm="1">
        <f t="array" ref="AW448">IF(BD448="","",IFERROR(_xlfn.TEXTJOIN(" • ",TRUE,_xlfn.UNIQUE(_xlfn._xlws.FILTER("⚠ "&amp;BK29:BK489,(BI29:BI489&lt;&gt;"")*ISNUMBER(SEARCH(" "&amp;BI29:BI489&amp;" "," "&amp;BD448&amp;" "))))),""))</f>
        <v/>
      </c>
      <c r="AX448" s="287" t="str">
        <f t="shared" si="107"/>
        <v/>
      </c>
      <c r="AY448" s="287" t="str">
        <f t="shared" si="108"/>
        <v/>
      </c>
      <c r="AZ448" s="287" t="str">
        <f t="shared" si="109"/>
        <v/>
      </c>
      <c r="BA448" s="287" t="str">
        <f t="shared" si="101"/>
        <v/>
      </c>
      <c r="BB448" s="287" t="str">
        <f t="shared" si="102"/>
        <v/>
      </c>
      <c r="BC448" s="287" t="str">
        <f t="shared" si="110"/>
        <v/>
      </c>
      <c r="BD448" s="287" t="str">
        <f t="shared" si="103"/>
        <v/>
      </c>
      <c r="BE448" s="287" t="str">
        <f t="shared" si="111"/>
        <v/>
      </c>
      <c r="BF448" s="287" t="str">
        <f t="shared" si="104"/>
        <v/>
      </c>
      <c r="BG448" s="287" t="str">
        <f t="shared" si="105"/>
        <v/>
      </c>
      <c r="BH448" s="293"/>
      <c r="BI448" s="285" t="str">
        <f t="shared" si="106"/>
        <v/>
      </c>
      <c r="BJ448" s="284" t="s">
        <v>291</v>
      </c>
      <c r="BK448" s="292"/>
      <c r="BY448" s="3">
        <v>1</v>
      </c>
    </row>
    <row r="449" spans="10:77" ht="21" customHeight="1">
      <c r="J449" s="910"/>
      <c r="K449" s="55"/>
      <c r="L449" s="49" t="str" cm="1">
        <f t="array" ref="L449">IF(ROW()=ROW(L439),K442,INDEX(M439:M452,ROW()-ROW(L439)))</f>
        <v/>
      </c>
      <c r="M449" s="89" t="str">
        <f>IF(OR(L449="",K441="",K441&lt;=0,N449=""),"",TRIM(MID(L449,LEN(N449)+1+IF(MID(L449,LEN(N449)+1,1)=" ",1,0),99999)))</f>
        <v/>
      </c>
      <c r="N449" s="49" t="str">
        <f>IF(OR(O449="",O449=0,O449="0"),"",IF(LEN(O449)&lt;=K441,O449,IF(LEN(SUBSTITUTE(P449," ",""))=K441+1,LEFT(O449,K441),LEFT(O449,FIND("§",SUBSTITUTE(P449," ","§",LEN(P449)-LEN(SUBSTITUTE(P449," ",""))))-1))))</f>
        <v/>
      </c>
      <c r="O449" s="49" t="str">
        <f t="shared" si="112"/>
        <v/>
      </c>
      <c r="P449" s="49" t="str">
        <f>IF(OR(O449="",O449=0,O449="0"),"",LEFT(O449,K441+1))</f>
        <v/>
      </c>
      <c r="Q449" s="49"/>
      <c r="R449" s="107"/>
      <c r="S449" s="90" t="str">
        <f>IF(LEN(TRIM(T449))&gt;0,MAX(S46:S448)+1,"")</f>
        <v/>
      </c>
      <c r="T449" s="234"/>
      <c r="U449" s="107"/>
      <c r="V449" s="107"/>
      <c r="X449" s="224"/>
      <c r="Y449" s="281"/>
      <c r="Z449" s="282"/>
      <c r="AA449" s="281"/>
      <c r="AB449" s="280"/>
      <c r="AC449" s="279"/>
      <c r="AD449" s="278"/>
      <c r="AE449" s="277"/>
      <c r="AF449" s="276"/>
      <c r="AG449" s="275"/>
      <c r="AH449" s="274"/>
      <c r="AI449" s="273"/>
      <c r="AJ449" s="272"/>
      <c r="AK449" s="271"/>
      <c r="AL449" s="270"/>
      <c r="AM449" s="269"/>
      <c r="AN449" s="268"/>
      <c r="AO449" s="267"/>
      <c r="AP449" s="266"/>
      <c r="AQ449" s="265"/>
      <c r="AS449" s="2"/>
      <c r="AT449" s="294">
        <v>421</v>
      </c>
      <c r="AU449" s="290"/>
      <c r="AV449" s="289" t="str">
        <f t="shared" si="100"/>
        <v/>
      </c>
      <c r="AW449" s="288" t="str" cm="1">
        <f t="array" ref="AW449">IF(BD449="","",IFERROR(_xlfn.TEXTJOIN(" • ",TRUE,_xlfn.UNIQUE(_xlfn._xlws.FILTER("⚠ "&amp;BK29:BK489,(BI29:BI489&lt;&gt;"")*ISNUMBER(SEARCH(" "&amp;BI29:BI489&amp;" "," "&amp;BD449&amp;" "))))),""))</f>
        <v/>
      </c>
      <c r="AX449" s="287" t="str">
        <f t="shared" si="107"/>
        <v/>
      </c>
      <c r="AY449" s="287" t="str">
        <f t="shared" si="108"/>
        <v/>
      </c>
      <c r="AZ449" s="287" t="str">
        <f t="shared" si="109"/>
        <v/>
      </c>
      <c r="BA449" s="287" t="str">
        <f t="shared" si="101"/>
        <v/>
      </c>
      <c r="BB449" s="287" t="str">
        <f t="shared" si="102"/>
        <v/>
      </c>
      <c r="BC449" s="287" t="str">
        <f t="shared" si="110"/>
        <v/>
      </c>
      <c r="BD449" s="287" t="str">
        <f t="shared" si="103"/>
        <v/>
      </c>
      <c r="BE449" s="287" t="str">
        <f t="shared" si="111"/>
        <v/>
      </c>
      <c r="BF449" s="287" t="str">
        <f t="shared" si="104"/>
        <v/>
      </c>
      <c r="BG449" s="287" t="str">
        <f t="shared" si="105"/>
        <v/>
      </c>
      <c r="BH449" s="293"/>
      <c r="BI449" s="285" t="str">
        <f t="shared" si="106"/>
        <v/>
      </c>
      <c r="BJ449" s="284" t="s">
        <v>291</v>
      </c>
      <c r="BK449" s="292"/>
      <c r="BY449" s="3">
        <v>1</v>
      </c>
    </row>
    <row r="450" spans="10:77" ht="21" customHeight="1">
      <c r="J450" s="910"/>
      <c r="K450" s="55"/>
      <c r="L450" s="49" t="str" cm="1">
        <f t="array" ref="L450">IF(ROW()=ROW(L439),K442,INDEX(M439:M452,ROW()-ROW(L439)))</f>
        <v/>
      </c>
      <c r="M450" s="89" t="str">
        <f>IF(OR(L450="",K441="",K441&lt;=0,N450=""),"",TRIM(MID(L450,LEN(N450)+1+IF(MID(L450,LEN(N450)+1,1)=" ",1,0),99999)))</f>
        <v/>
      </c>
      <c r="N450" s="49" t="str">
        <f>IF(OR(O450="",O450=0,O450="0"),"",IF(LEN(O450)&lt;=K441,O450,IF(LEN(SUBSTITUTE(P450," ",""))=K441+1,LEFT(O450,K441),LEFT(O450,FIND("§",SUBSTITUTE(P450," ","§",LEN(P450)-LEN(SUBSTITUTE(P450," ",""))))-1))))</f>
        <v/>
      </c>
      <c r="O450" s="49" t="str">
        <f t="shared" si="112"/>
        <v/>
      </c>
      <c r="P450" s="49" t="str">
        <f>IF(OR(O450="",O450=0,O450="0"),"",LEFT(O450,K441+1))</f>
        <v/>
      </c>
      <c r="Q450" s="49"/>
      <c r="R450" s="107"/>
      <c r="S450" s="90" t="str">
        <f>IF(LEN(TRIM(T450))&gt;0,MAX(S46:S449)+1,"")</f>
        <v/>
      </c>
      <c r="T450" s="234"/>
      <c r="U450" s="107"/>
      <c r="V450" s="107"/>
      <c r="X450" s="224"/>
      <c r="Y450" s="281"/>
      <c r="Z450" s="282"/>
      <c r="AA450" s="281"/>
      <c r="AB450" s="280"/>
      <c r="AC450" s="279"/>
      <c r="AD450" s="278"/>
      <c r="AE450" s="277"/>
      <c r="AF450" s="276"/>
      <c r="AG450" s="275"/>
      <c r="AH450" s="274"/>
      <c r="AI450" s="273"/>
      <c r="AJ450" s="272"/>
      <c r="AK450" s="271"/>
      <c r="AL450" s="270"/>
      <c r="AM450" s="269"/>
      <c r="AN450" s="268"/>
      <c r="AO450" s="267"/>
      <c r="AP450" s="266"/>
      <c r="AQ450" s="265"/>
      <c r="AS450" s="2"/>
      <c r="AT450" s="294">
        <v>422</v>
      </c>
      <c r="AU450" s="290"/>
      <c r="AV450" s="289" t="str">
        <f t="shared" si="100"/>
        <v/>
      </c>
      <c r="AW450" s="288" t="str" cm="1">
        <f t="array" ref="AW450">IF(BD450="","",IFERROR(_xlfn.TEXTJOIN(" • ",TRUE,_xlfn.UNIQUE(_xlfn._xlws.FILTER("⚠ "&amp;BK29:BK489,(BI29:BI489&lt;&gt;"")*ISNUMBER(SEARCH(" "&amp;BI29:BI489&amp;" "," "&amp;BD450&amp;" "))))),""))</f>
        <v/>
      </c>
      <c r="AX450" s="287" t="str">
        <f t="shared" si="107"/>
        <v/>
      </c>
      <c r="AY450" s="287" t="str">
        <f t="shared" si="108"/>
        <v/>
      </c>
      <c r="AZ450" s="287" t="str">
        <f t="shared" si="109"/>
        <v/>
      </c>
      <c r="BA450" s="287" t="str">
        <f t="shared" si="101"/>
        <v/>
      </c>
      <c r="BB450" s="287" t="str">
        <f t="shared" si="102"/>
        <v/>
      </c>
      <c r="BC450" s="287" t="str">
        <f t="shared" si="110"/>
        <v/>
      </c>
      <c r="BD450" s="287" t="str">
        <f t="shared" si="103"/>
        <v/>
      </c>
      <c r="BE450" s="287" t="str">
        <f t="shared" si="111"/>
        <v/>
      </c>
      <c r="BF450" s="287" t="str">
        <f t="shared" si="104"/>
        <v/>
      </c>
      <c r="BG450" s="287" t="str">
        <f t="shared" si="105"/>
        <v/>
      </c>
      <c r="BH450" s="293"/>
      <c r="BI450" s="285" t="str">
        <f t="shared" si="106"/>
        <v/>
      </c>
      <c r="BJ450" s="284" t="s">
        <v>291</v>
      </c>
      <c r="BK450" s="292"/>
      <c r="BY450" s="3">
        <v>1</v>
      </c>
    </row>
    <row r="451" spans="10:77" ht="21" customHeight="1">
      <c r="J451" s="910"/>
      <c r="K451" s="55"/>
      <c r="L451" s="49" t="str" cm="1">
        <f t="array" ref="L451">IF(ROW()=ROW(L439),K442,INDEX(M439:M452,ROW()-ROW(L439)))</f>
        <v/>
      </c>
      <c r="M451" s="89" t="str">
        <f>IF(OR(L451="",K441="",K441&lt;=0,N451=""),"",TRIM(MID(L451,LEN(N451)+1+IF(MID(L451,LEN(N451)+1,1)=" ",1,0),99999)))</f>
        <v/>
      </c>
      <c r="N451" s="49" t="str">
        <f>IF(OR(O451="",O451=0,O451="0"),"",IF(LEN(O451)&lt;=K441,O451,IF(LEN(SUBSTITUTE(P451," ",""))=K441+1,LEFT(O451,K441),LEFT(O451,FIND("§",SUBSTITUTE(P451," ","§",LEN(P451)-LEN(SUBSTITUTE(P451," ",""))))-1))))</f>
        <v/>
      </c>
      <c r="O451" s="49" t="str">
        <f t="shared" si="112"/>
        <v/>
      </c>
      <c r="P451" s="49" t="str">
        <f>IF(OR(O451="",O451=0,O451="0"),"",LEFT(O451,K441+1))</f>
        <v/>
      </c>
      <c r="Q451" s="49"/>
      <c r="R451" s="107"/>
      <c r="S451" s="90" t="str">
        <f>IF(LEN(TRIM(T451))&gt;0,MAX(S46:S450)+1,"")</f>
        <v/>
      </c>
      <c r="T451" s="234"/>
      <c r="U451" s="107"/>
      <c r="V451" s="107"/>
      <c r="X451" s="224"/>
      <c r="Y451" s="281"/>
      <c r="Z451" s="282"/>
      <c r="AA451" s="281"/>
      <c r="AB451" s="280"/>
      <c r="AC451" s="279"/>
      <c r="AD451" s="278"/>
      <c r="AE451" s="277"/>
      <c r="AF451" s="276"/>
      <c r="AG451" s="275"/>
      <c r="AH451" s="274"/>
      <c r="AI451" s="273"/>
      <c r="AJ451" s="272"/>
      <c r="AK451" s="271"/>
      <c r="AL451" s="270"/>
      <c r="AM451" s="269"/>
      <c r="AN451" s="268"/>
      <c r="AO451" s="267"/>
      <c r="AP451" s="266"/>
      <c r="AQ451" s="265"/>
      <c r="AS451" s="2"/>
      <c r="AT451" s="294">
        <v>423</v>
      </c>
      <c r="AU451" s="290"/>
      <c r="AV451" s="289" t="str">
        <f t="shared" si="100"/>
        <v/>
      </c>
      <c r="AW451" s="288" t="str" cm="1">
        <f t="array" ref="AW451">IF(BD451="","",IFERROR(_xlfn.TEXTJOIN(" • ",TRUE,_xlfn.UNIQUE(_xlfn._xlws.FILTER("⚠ "&amp;BK29:BK489,(BI29:BI489&lt;&gt;"")*ISNUMBER(SEARCH(" "&amp;BI29:BI489&amp;" "," "&amp;BD451&amp;" "))))),""))</f>
        <v/>
      </c>
      <c r="AX451" s="287" t="str">
        <f t="shared" si="107"/>
        <v/>
      </c>
      <c r="AY451" s="287" t="str">
        <f t="shared" si="108"/>
        <v/>
      </c>
      <c r="AZ451" s="287" t="str">
        <f t="shared" si="109"/>
        <v/>
      </c>
      <c r="BA451" s="287" t="str">
        <f t="shared" si="101"/>
        <v/>
      </c>
      <c r="BB451" s="287" t="str">
        <f t="shared" si="102"/>
        <v/>
      </c>
      <c r="BC451" s="287" t="str">
        <f t="shared" si="110"/>
        <v/>
      </c>
      <c r="BD451" s="287" t="str">
        <f t="shared" si="103"/>
        <v/>
      </c>
      <c r="BE451" s="287" t="str">
        <f t="shared" si="111"/>
        <v/>
      </c>
      <c r="BF451" s="287" t="str">
        <f t="shared" si="104"/>
        <v/>
      </c>
      <c r="BG451" s="287" t="str">
        <f t="shared" si="105"/>
        <v/>
      </c>
      <c r="BH451" s="293"/>
      <c r="BI451" s="285" t="str">
        <f t="shared" si="106"/>
        <v/>
      </c>
      <c r="BJ451" s="284" t="s">
        <v>291</v>
      </c>
      <c r="BK451" s="292"/>
      <c r="BY451" s="3">
        <v>1</v>
      </c>
    </row>
    <row r="452" spans="10:77" ht="21" customHeight="1">
      <c r="J452" s="910"/>
      <c r="K452" s="55"/>
      <c r="L452" s="49" t="str" cm="1">
        <f t="array" ref="L452">IF(ROW()=ROW(L439),K442,INDEX(M439:M452,ROW()-ROW(L439)))</f>
        <v/>
      </c>
      <c r="M452" s="89" t="str">
        <f>IF(OR(L452="",K441="",K441&lt;=0,N452=""),"",TRIM(MID(L452,LEN(N452)+1+IF(MID(L452,LEN(N452)+1,1)=" ",1,0),99999)))</f>
        <v/>
      </c>
      <c r="N452" s="49" t="str">
        <f>IF(OR(O452="",O452=0,O452="0"),"",IF(LEN(O452)&lt;=K441,O452,IF(LEN(SUBSTITUTE(P452," ",""))=K441+1,LEFT(O452,K441),LEFT(O452,FIND("§",SUBSTITUTE(P452," ","§",LEN(P452)-LEN(SUBSTITUTE(P452," ",""))))-1))))</f>
        <v/>
      </c>
      <c r="O452" s="49" t="str">
        <f t="shared" si="112"/>
        <v/>
      </c>
      <c r="P452" s="49" t="str">
        <f>IF(OR(O452="",O452=0,O452="0"),"",LEFT(O452,K441+1))</f>
        <v/>
      </c>
      <c r="Q452" s="49"/>
      <c r="R452" s="107"/>
      <c r="S452" s="90" t="str">
        <f>IF(LEN(TRIM(T452))&gt;0,MAX(S46:S451)+1,"")</f>
        <v/>
      </c>
      <c r="T452" s="234"/>
      <c r="U452" s="107"/>
      <c r="V452" s="107"/>
      <c r="X452" s="224"/>
      <c r="Y452" s="281"/>
      <c r="Z452" s="282"/>
      <c r="AA452" s="281"/>
      <c r="AB452" s="280"/>
      <c r="AC452" s="279"/>
      <c r="AD452" s="278"/>
      <c r="AE452" s="277"/>
      <c r="AF452" s="276"/>
      <c r="AG452" s="275"/>
      <c r="AH452" s="274"/>
      <c r="AI452" s="273"/>
      <c r="AJ452" s="272"/>
      <c r="AK452" s="271"/>
      <c r="AL452" s="270"/>
      <c r="AM452" s="269"/>
      <c r="AN452" s="268"/>
      <c r="AO452" s="267"/>
      <c r="AP452" s="266"/>
      <c r="AQ452" s="265"/>
      <c r="AS452" s="2"/>
      <c r="AT452" s="294">
        <v>424</v>
      </c>
      <c r="AU452" s="290"/>
      <c r="AV452" s="289" t="str">
        <f t="shared" si="100"/>
        <v/>
      </c>
      <c r="AW452" s="288" t="str" cm="1">
        <f t="array" ref="AW452">IF(BD452="","",IFERROR(_xlfn.TEXTJOIN(" • ",TRUE,_xlfn.UNIQUE(_xlfn._xlws.FILTER("⚠ "&amp;BK29:BK489,(BI29:BI489&lt;&gt;"")*ISNUMBER(SEARCH(" "&amp;BI29:BI489&amp;" "," "&amp;BD452&amp;" "))))),""))</f>
        <v/>
      </c>
      <c r="AX452" s="287" t="str">
        <f t="shared" si="107"/>
        <v/>
      </c>
      <c r="AY452" s="287" t="str">
        <f t="shared" si="108"/>
        <v/>
      </c>
      <c r="AZ452" s="287" t="str">
        <f t="shared" si="109"/>
        <v/>
      </c>
      <c r="BA452" s="287" t="str">
        <f t="shared" si="101"/>
        <v/>
      </c>
      <c r="BB452" s="287" t="str">
        <f t="shared" si="102"/>
        <v/>
      </c>
      <c r="BC452" s="287" t="str">
        <f t="shared" si="110"/>
        <v/>
      </c>
      <c r="BD452" s="287" t="str">
        <f t="shared" si="103"/>
        <v/>
      </c>
      <c r="BE452" s="287" t="str">
        <f t="shared" si="111"/>
        <v/>
      </c>
      <c r="BF452" s="287" t="str">
        <f t="shared" si="104"/>
        <v/>
      </c>
      <c r="BG452" s="287" t="str">
        <f t="shared" si="105"/>
        <v/>
      </c>
      <c r="BH452" s="293"/>
      <c r="BI452" s="285" t="str">
        <f t="shared" si="106"/>
        <v/>
      </c>
      <c r="BJ452" s="284" t="s">
        <v>291</v>
      </c>
      <c r="BK452" s="292"/>
      <c r="BY452" s="3">
        <v>1</v>
      </c>
    </row>
    <row r="453" spans="10:77" ht="21" customHeight="1">
      <c r="J453" s="910"/>
      <c r="K453" s="88" t="str">
        <f>IF(TRIM(SUBSTITUTE(R76,CHAR(160),""))="","",R76)</f>
        <v/>
      </c>
      <c r="L453" s="49" t="str" cm="1">
        <f t="array" ref="L453">IF(ROW()=ROW(L453),K456,INDEX(M453:M466,ROW()-ROW(L453)))</f>
        <v/>
      </c>
      <c r="M453" s="89" t="str">
        <f>IF(OR(L453="",K455="",K455&lt;=0,N453=""),"",TRIM(MID(L453,LEN(N453)+1+IF(MID(L453,LEN(N453)+1,1)=" ",1,0),99999)))</f>
        <v/>
      </c>
      <c r="N453" s="49" t="str">
        <f>IF(OR(O453="",O453=0,O453="0"),"",IF(LEN(O453)&lt;=K455,O453,IF(LEN(SUBSTITUTE(P453," ",""))=K455+1,LEFT(O453,K455),LEFT(O453,FIND("§",SUBSTITUTE(P453," ","§",LEN(P453)-LEN(SUBSTITUTE(P453," ",""))))-1))))</f>
        <v/>
      </c>
      <c r="O453" s="49" t="str">
        <f t="shared" si="112"/>
        <v/>
      </c>
      <c r="P453" s="49" t="str">
        <f>IF(OR(O453="",O453=0,O453="0"),"",LEFT(O453,K455+1))</f>
        <v/>
      </c>
      <c r="Q453" s="49"/>
      <c r="R453" s="107"/>
      <c r="S453" s="90" t="str">
        <f>IF(LEN(TRIM(T453))&gt;0,MAX(S46:S452)+1,"")</f>
        <v/>
      </c>
      <c r="T453" s="234"/>
      <c r="U453" s="107"/>
      <c r="V453" s="107"/>
      <c r="X453" s="224"/>
      <c r="Y453" s="281"/>
      <c r="Z453" s="282"/>
      <c r="AA453" s="281"/>
      <c r="AB453" s="280"/>
      <c r="AC453" s="279"/>
      <c r="AD453" s="278"/>
      <c r="AE453" s="277"/>
      <c r="AF453" s="276"/>
      <c r="AG453" s="275"/>
      <c r="AH453" s="274"/>
      <c r="AI453" s="273"/>
      <c r="AJ453" s="272"/>
      <c r="AK453" s="271"/>
      <c r="AL453" s="270"/>
      <c r="AM453" s="269"/>
      <c r="AN453" s="268"/>
      <c r="AO453" s="267"/>
      <c r="AP453" s="266"/>
      <c r="AQ453" s="265"/>
      <c r="AS453" s="2"/>
      <c r="AT453" s="294">
        <v>425</v>
      </c>
      <c r="AU453" s="290"/>
      <c r="AV453" s="289" t="str">
        <f t="shared" si="100"/>
        <v/>
      </c>
      <c r="AW453" s="288" t="str" cm="1">
        <f t="array" ref="AW453">IF(BD453="","",IFERROR(_xlfn.TEXTJOIN(" • ",TRUE,_xlfn.UNIQUE(_xlfn._xlws.FILTER("⚠ "&amp;BK29:BK489,(BI29:BI489&lt;&gt;"")*ISNUMBER(SEARCH(" "&amp;BI29:BI489&amp;" "," "&amp;BD453&amp;" "))))),""))</f>
        <v/>
      </c>
      <c r="AX453" s="287" t="str">
        <f t="shared" si="107"/>
        <v/>
      </c>
      <c r="AY453" s="287" t="str">
        <f t="shared" si="108"/>
        <v/>
      </c>
      <c r="AZ453" s="287" t="str">
        <f t="shared" si="109"/>
        <v/>
      </c>
      <c r="BA453" s="287" t="str">
        <f t="shared" si="101"/>
        <v/>
      </c>
      <c r="BB453" s="287" t="str">
        <f t="shared" si="102"/>
        <v/>
      </c>
      <c r="BC453" s="287" t="str">
        <f t="shared" si="110"/>
        <v/>
      </c>
      <c r="BD453" s="287" t="str">
        <f t="shared" si="103"/>
        <v/>
      </c>
      <c r="BE453" s="287" t="str">
        <f t="shared" si="111"/>
        <v/>
      </c>
      <c r="BF453" s="287" t="str">
        <f t="shared" si="104"/>
        <v/>
      </c>
      <c r="BG453" s="287" t="str">
        <f t="shared" si="105"/>
        <v/>
      </c>
      <c r="BH453" s="293"/>
      <c r="BI453" s="285" t="str">
        <f t="shared" si="106"/>
        <v/>
      </c>
      <c r="BJ453" s="284" t="s">
        <v>291</v>
      </c>
      <c r="BK453" s="292"/>
      <c r="BY453" s="3">
        <v>1</v>
      </c>
    </row>
    <row r="454" spans="10:77" ht="21" customHeight="1">
      <c r="J454" s="910"/>
      <c r="K454" s="55" t="str">
        <f>TRIM(SUBSTITUTE(SUBSTITUTE(SUBSTITUTE(SUBSTITUTE(SUBSTITUTE(SUBSTITUTE(SUBSTITUTE(SUBSTITUTE(SUBSTITUTE(CLEAN(IF(OR(LEFT(K453,1)="-",LEFT(K453,1)="="),MID(K453,2,99999),K453)),"—","-"),"–","-"),CHAR(160)," "),CHAR(9)," "),CHAR(13)," "),CHAR(10)," ")," "," ")," "," ")," "," "))</f>
        <v/>
      </c>
      <c r="L454" s="49" t="str" cm="1">
        <f t="array" ref="L454">IF(ROW()=ROW(L453),K456,INDEX(M453:M466,ROW()-ROW(L453)))</f>
        <v/>
      </c>
      <c r="M454" s="89" t="str">
        <f>IF(OR(L454="",K455="",K455&lt;=0,N454=""),"",TRIM(MID(L454,LEN(N454)+1+IF(MID(L454,LEN(N454)+1,1)=" ",1,0),99999)))</f>
        <v/>
      </c>
      <c r="N454" s="49" t="str">
        <f>IF(OR(O454="",O454=0,O454="0"),"",IF(LEN(O454)&lt;=K455,O454,IF(LEN(SUBSTITUTE(P454," ",""))=K455+1,LEFT(O454,K455),LEFT(O454,FIND("§",SUBSTITUTE(P454," ","§",LEN(P454)-LEN(SUBSTITUTE(P454," ",""))))-1))))</f>
        <v/>
      </c>
      <c r="O454" s="49" t="str">
        <f t="shared" si="112"/>
        <v/>
      </c>
      <c r="P454" s="49" t="str">
        <f>IF(OR(O454="",O454=0,O454="0"),"",LEFT(O454,K455+1))</f>
        <v/>
      </c>
      <c r="Q454" s="49"/>
      <c r="R454" s="107"/>
      <c r="S454" s="90" t="str">
        <f>IF(LEN(TRIM(T454))&gt;0,MAX(S46:S453)+1,"")</f>
        <v/>
      </c>
      <c r="T454" s="234"/>
      <c r="U454" s="107"/>
      <c r="V454" s="107"/>
      <c r="X454" s="224"/>
      <c r="Y454" s="281"/>
      <c r="Z454" s="282"/>
      <c r="AA454" s="281"/>
      <c r="AB454" s="280"/>
      <c r="AC454" s="279"/>
      <c r="AD454" s="278"/>
      <c r="AE454" s="277"/>
      <c r="AF454" s="276"/>
      <c r="AG454" s="275"/>
      <c r="AH454" s="274"/>
      <c r="AI454" s="273"/>
      <c r="AJ454" s="272"/>
      <c r="AK454" s="271"/>
      <c r="AL454" s="270"/>
      <c r="AM454" s="269"/>
      <c r="AN454" s="268"/>
      <c r="AO454" s="267"/>
      <c r="AP454" s="266"/>
      <c r="AQ454" s="265"/>
      <c r="AS454" s="2"/>
      <c r="AT454" s="294">
        <v>426</v>
      </c>
      <c r="AU454" s="290"/>
      <c r="AV454" s="289" t="str">
        <f t="shared" si="100"/>
        <v/>
      </c>
      <c r="AW454" s="288" t="str" cm="1">
        <f t="array" ref="AW454">IF(BD454="","",IFERROR(_xlfn.TEXTJOIN(" • ",TRUE,_xlfn.UNIQUE(_xlfn._xlws.FILTER("⚠ "&amp;BK29:BK489,(BI29:BI489&lt;&gt;"")*ISNUMBER(SEARCH(" "&amp;BI29:BI489&amp;" "," "&amp;BD454&amp;" "))))),""))</f>
        <v/>
      </c>
      <c r="AX454" s="287" t="str">
        <f t="shared" si="107"/>
        <v/>
      </c>
      <c r="AY454" s="287" t="str">
        <f t="shared" si="108"/>
        <v/>
      </c>
      <c r="AZ454" s="287" t="str">
        <f t="shared" si="109"/>
        <v/>
      </c>
      <c r="BA454" s="287" t="str">
        <f t="shared" si="101"/>
        <v/>
      </c>
      <c r="BB454" s="287" t="str">
        <f t="shared" si="102"/>
        <v/>
      </c>
      <c r="BC454" s="287" t="str">
        <f t="shared" si="110"/>
        <v/>
      </c>
      <c r="BD454" s="287" t="str">
        <f t="shared" si="103"/>
        <v/>
      </c>
      <c r="BE454" s="287" t="str">
        <f t="shared" si="111"/>
        <v/>
      </c>
      <c r="BF454" s="287" t="str">
        <f t="shared" si="104"/>
        <v/>
      </c>
      <c r="BG454" s="287" t="str">
        <f t="shared" si="105"/>
        <v/>
      </c>
      <c r="BH454" s="293"/>
      <c r="BI454" s="285" t="str">
        <f t="shared" si="106"/>
        <v/>
      </c>
      <c r="BJ454" s="284" t="s">
        <v>291</v>
      </c>
      <c r="BK454" s="292"/>
      <c r="BY454" s="3">
        <v>1</v>
      </c>
    </row>
    <row r="455" spans="10:77" ht="21" customHeight="1">
      <c r="J455" s="910"/>
      <c r="K455" s="92">
        <f>K44</f>
        <v>120</v>
      </c>
      <c r="L455" s="49" t="str" cm="1">
        <f t="array" ref="L455">IF(ROW()=ROW(L453),K456,INDEX(M453:M466,ROW()-ROW(L453)))</f>
        <v/>
      </c>
      <c r="M455" s="89" t="str">
        <f>IF(OR(L455="",K455="",K455&lt;=0,N455=""),"",TRIM(MID(L455,LEN(N455)+1+IF(MID(L455,LEN(N455)+1,1)=" ",1,0),99999)))</f>
        <v/>
      </c>
      <c r="N455" s="49" t="str">
        <f>IF(OR(O455="",O455=0,O455="0"),"",IF(LEN(O455)&lt;=K455,O455,IF(LEN(SUBSTITUTE(P455," ",""))=K455+1,LEFT(O455,K455),LEFT(O455,FIND("§",SUBSTITUTE(P455," ","§",LEN(P455)-LEN(SUBSTITUTE(P455," ",""))))-1))))</f>
        <v/>
      </c>
      <c r="O455" s="49" t="str">
        <f t="shared" si="112"/>
        <v/>
      </c>
      <c r="P455" s="49" t="str">
        <f>IF(OR(O455="",O455=0,O455="0"),"",LEFT(O455,K455+1))</f>
        <v/>
      </c>
      <c r="Q455" s="49"/>
      <c r="R455" s="107"/>
      <c r="S455" s="90" t="str">
        <f>IF(LEN(TRIM(T455))&gt;0,MAX(S46:S454)+1,"")</f>
        <v/>
      </c>
      <c r="T455" s="234"/>
      <c r="U455" s="107"/>
      <c r="V455" s="107"/>
      <c r="X455" s="224"/>
      <c r="Y455" s="281"/>
      <c r="Z455" s="282"/>
      <c r="AA455" s="281"/>
      <c r="AB455" s="280"/>
      <c r="AC455" s="279"/>
      <c r="AD455" s="278"/>
      <c r="AE455" s="277"/>
      <c r="AF455" s="276"/>
      <c r="AG455" s="275"/>
      <c r="AH455" s="274"/>
      <c r="AI455" s="273"/>
      <c r="AJ455" s="272"/>
      <c r="AK455" s="271"/>
      <c r="AL455" s="270"/>
      <c r="AM455" s="269"/>
      <c r="AN455" s="268"/>
      <c r="AO455" s="267"/>
      <c r="AP455" s="266"/>
      <c r="AQ455" s="265"/>
      <c r="AS455" s="2"/>
      <c r="AT455" s="294">
        <v>427</v>
      </c>
      <c r="AU455" s="290"/>
      <c r="AV455" s="289" t="str">
        <f t="shared" si="100"/>
        <v/>
      </c>
      <c r="AW455" s="288" t="str" cm="1">
        <f t="array" ref="AW455">IF(BD455="","",IFERROR(_xlfn.TEXTJOIN(" • ",TRUE,_xlfn.UNIQUE(_xlfn._xlws.FILTER("⚠ "&amp;BK29:BK489,(BI29:BI489&lt;&gt;"")*ISNUMBER(SEARCH(" "&amp;BI29:BI489&amp;" "," "&amp;BD455&amp;" "))))),""))</f>
        <v/>
      </c>
      <c r="AX455" s="287" t="str">
        <f t="shared" si="107"/>
        <v/>
      </c>
      <c r="AY455" s="287" t="str">
        <f t="shared" si="108"/>
        <v/>
      </c>
      <c r="AZ455" s="287" t="str">
        <f t="shared" si="109"/>
        <v/>
      </c>
      <c r="BA455" s="287" t="str">
        <f t="shared" si="101"/>
        <v/>
      </c>
      <c r="BB455" s="287" t="str">
        <f t="shared" si="102"/>
        <v/>
      </c>
      <c r="BC455" s="287" t="str">
        <f t="shared" si="110"/>
        <v/>
      </c>
      <c r="BD455" s="287" t="str">
        <f t="shared" si="103"/>
        <v/>
      </c>
      <c r="BE455" s="287" t="str">
        <f t="shared" si="111"/>
        <v/>
      </c>
      <c r="BF455" s="287" t="str">
        <f t="shared" si="104"/>
        <v/>
      </c>
      <c r="BG455" s="287" t="str">
        <f t="shared" si="105"/>
        <v/>
      </c>
      <c r="BH455" s="293"/>
      <c r="BI455" s="285" t="str">
        <f t="shared" si="106"/>
        <v/>
      </c>
      <c r="BJ455" s="284" t="s">
        <v>291</v>
      </c>
      <c r="BK455" s="292"/>
      <c r="BY455" s="3">
        <v>1</v>
      </c>
    </row>
    <row r="456" spans="10:77" ht="21" customHeight="1">
      <c r="J456" s="910"/>
      <c r="K456" s="55" t="str">
        <f>IF(UPPER(TRIM(K45))="X",K460,K454)</f>
        <v/>
      </c>
      <c r="L456" s="49" t="str" cm="1">
        <f t="array" ref="L456">IF(ROW()=ROW(L453),K456,INDEX(M453:M466,ROW()-ROW(L453)))</f>
        <v/>
      </c>
      <c r="M456" s="89" t="str">
        <f>IF(OR(L456="",K455="",K455&lt;=0,N456=""),"",TRIM(MID(L456,LEN(N456)+1+IF(MID(L456,LEN(N456)+1,1)=" ",1,0),99999)))</f>
        <v/>
      </c>
      <c r="N456" s="49" t="str">
        <f>IF(OR(O456="",O456=0,O456="0"),"",IF(LEN(O456)&lt;=K455,O456,IF(LEN(SUBSTITUTE(P456," ",""))=K455+1,LEFT(O456,K455),LEFT(O456,FIND("§",SUBSTITUTE(P456," ","§",LEN(P456)-LEN(SUBSTITUTE(P456," ",""))))-1))))</f>
        <v/>
      </c>
      <c r="O456" s="49" t="str">
        <f t="shared" si="112"/>
        <v/>
      </c>
      <c r="P456" s="49" t="str">
        <f>IF(OR(O456="",O456=0,O456="0"),"",LEFT(O456,K455+1))</f>
        <v/>
      </c>
      <c r="Q456" s="49"/>
      <c r="R456" s="107"/>
      <c r="S456" s="90" t="str">
        <f>IF(LEN(TRIM(T456))&gt;0,MAX(S46:S455)+1,"")</f>
        <v/>
      </c>
      <c r="T456" s="234"/>
      <c r="U456" s="107"/>
      <c r="V456" s="107"/>
      <c r="X456" s="224"/>
      <c r="Y456" s="281"/>
      <c r="Z456" s="282"/>
      <c r="AA456" s="281"/>
      <c r="AB456" s="280"/>
      <c r="AC456" s="279"/>
      <c r="AD456" s="278"/>
      <c r="AE456" s="277"/>
      <c r="AF456" s="276"/>
      <c r="AG456" s="275"/>
      <c r="AH456" s="274"/>
      <c r="AI456" s="273"/>
      <c r="AJ456" s="272"/>
      <c r="AK456" s="271"/>
      <c r="AL456" s="270"/>
      <c r="AM456" s="269"/>
      <c r="AN456" s="268"/>
      <c r="AO456" s="267"/>
      <c r="AP456" s="266"/>
      <c r="AQ456" s="265"/>
      <c r="AS456" s="2"/>
      <c r="AT456" s="294">
        <v>428</v>
      </c>
      <c r="AU456" s="290"/>
      <c r="AV456" s="289" t="str">
        <f t="shared" si="100"/>
        <v/>
      </c>
      <c r="AW456" s="288" t="str" cm="1">
        <f t="array" ref="AW456">IF(BD456="","",IFERROR(_xlfn.TEXTJOIN(" • ",TRUE,_xlfn.UNIQUE(_xlfn._xlws.FILTER("⚠ "&amp;BK29:BK489,(BI29:BI489&lt;&gt;"")*ISNUMBER(SEARCH(" "&amp;BI29:BI489&amp;" "," "&amp;BD456&amp;" "))))),""))</f>
        <v/>
      </c>
      <c r="AX456" s="287" t="str">
        <f t="shared" si="107"/>
        <v/>
      </c>
      <c r="AY456" s="287" t="str">
        <f t="shared" si="108"/>
        <v/>
      </c>
      <c r="AZ456" s="287" t="str">
        <f t="shared" si="109"/>
        <v/>
      </c>
      <c r="BA456" s="287" t="str">
        <f t="shared" si="101"/>
        <v/>
      </c>
      <c r="BB456" s="287" t="str">
        <f t="shared" si="102"/>
        <v/>
      </c>
      <c r="BC456" s="287" t="str">
        <f t="shared" si="110"/>
        <v/>
      </c>
      <c r="BD456" s="287" t="str">
        <f t="shared" si="103"/>
        <v/>
      </c>
      <c r="BE456" s="287" t="str">
        <f t="shared" si="111"/>
        <v/>
      </c>
      <c r="BF456" s="287" t="str">
        <f t="shared" si="104"/>
        <v/>
      </c>
      <c r="BG456" s="287" t="str">
        <f t="shared" si="105"/>
        <v/>
      </c>
      <c r="BH456" s="293"/>
      <c r="BI456" s="285" t="str">
        <f t="shared" si="106"/>
        <v/>
      </c>
      <c r="BJ456" s="284" t="s">
        <v>291</v>
      </c>
      <c r="BK456" s="292"/>
      <c r="BY456" s="3">
        <v>1</v>
      </c>
    </row>
    <row r="457" spans="10:77" ht="21" customHeight="1">
      <c r="J457" s="910"/>
      <c r="K457" s="94" t="str">
        <f>TRIM(SUBSTITUTE(SUBSTITUTE(SUBSTITUTE(SUBSTITUTE(SUBSTITUTE(SUBSTITUTE(SUBSTITUTE(SUBSTITUTE(SUBSTITUTE(SUBSTITUTE(K454,","," "),";"," "),":"," "),"!"," "),"?"," "),"…"," "),"»"," "),"«"," "),"/"," "),"."," "))</f>
        <v/>
      </c>
      <c r="L457" s="49" t="str" cm="1">
        <f t="array" ref="L457">IF(ROW()=ROW(L453),K456,INDEX(M453:M466,ROW()-ROW(L453)))</f>
        <v/>
      </c>
      <c r="M457" s="89" t="str">
        <f>IF(OR(L457="",K455="",K455&lt;=0,N457=""),"",TRIM(MID(L457,LEN(N457)+1+IF(MID(L457,LEN(N457)+1,1)=" ",1,0),99999)))</f>
        <v/>
      </c>
      <c r="N457" s="49" t="str">
        <f>IF(OR(O457="",O457=0,O457="0"),"",IF(LEN(O457)&lt;=K455,O457,IF(LEN(SUBSTITUTE(P457," ",""))=K455+1,LEFT(O457,K455),LEFT(O457,FIND("§",SUBSTITUTE(P457," ","§",LEN(P457)-LEN(SUBSTITUTE(P457," ",""))))-1))))</f>
        <v/>
      </c>
      <c r="O457" s="49" t="str">
        <f t="shared" si="112"/>
        <v/>
      </c>
      <c r="P457" s="49" t="str">
        <f>IF(OR(O457="",O457=0,O457="0"),"",LEFT(O457,K455+1))</f>
        <v/>
      </c>
      <c r="Q457" s="49"/>
      <c r="R457" s="107"/>
      <c r="S457" s="90" t="str">
        <f>IF(LEN(TRIM(T457))&gt;0,MAX(S46:S456)+1,"")</f>
        <v/>
      </c>
      <c r="T457" s="234"/>
      <c r="U457" s="107"/>
      <c r="V457" s="107"/>
      <c r="X457" s="224"/>
      <c r="Y457" s="281"/>
      <c r="Z457" s="282"/>
      <c r="AA457" s="281"/>
      <c r="AB457" s="280"/>
      <c r="AC457" s="279"/>
      <c r="AD457" s="278"/>
      <c r="AE457" s="277"/>
      <c r="AF457" s="276"/>
      <c r="AG457" s="275"/>
      <c r="AH457" s="274"/>
      <c r="AI457" s="273"/>
      <c r="AJ457" s="272"/>
      <c r="AK457" s="271"/>
      <c r="AL457" s="270"/>
      <c r="AM457" s="269"/>
      <c r="AN457" s="268"/>
      <c r="AO457" s="267"/>
      <c r="AP457" s="266"/>
      <c r="AQ457" s="265"/>
      <c r="AS457" s="2"/>
      <c r="AT457" s="294">
        <v>429</v>
      </c>
      <c r="AU457" s="290"/>
      <c r="AV457" s="289" t="str">
        <f t="shared" si="100"/>
        <v/>
      </c>
      <c r="AW457" s="288" t="str" cm="1">
        <f t="array" ref="AW457">IF(BD457="","",IFERROR(_xlfn.TEXTJOIN(" • ",TRUE,_xlfn.UNIQUE(_xlfn._xlws.FILTER("⚠ "&amp;BK29:BK489,(BI29:BI489&lt;&gt;"")*ISNUMBER(SEARCH(" "&amp;BI29:BI489&amp;" "," "&amp;BD457&amp;" "))))),""))</f>
        <v/>
      </c>
      <c r="AX457" s="287" t="str">
        <f t="shared" si="107"/>
        <v/>
      </c>
      <c r="AY457" s="287" t="str">
        <f t="shared" si="108"/>
        <v/>
      </c>
      <c r="AZ457" s="287" t="str">
        <f t="shared" si="109"/>
        <v/>
      </c>
      <c r="BA457" s="287" t="str">
        <f t="shared" si="101"/>
        <v/>
      </c>
      <c r="BB457" s="287" t="str">
        <f t="shared" si="102"/>
        <v/>
      </c>
      <c r="BC457" s="287" t="str">
        <f t="shared" si="110"/>
        <v/>
      </c>
      <c r="BD457" s="287" t="str">
        <f t="shared" si="103"/>
        <v/>
      </c>
      <c r="BE457" s="287" t="str">
        <f t="shared" si="111"/>
        <v/>
      </c>
      <c r="BF457" s="287" t="str">
        <f t="shared" si="104"/>
        <v/>
      </c>
      <c r="BG457" s="287" t="str">
        <f t="shared" si="105"/>
        <v/>
      </c>
      <c r="BH457" s="293"/>
      <c r="BI457" s="285" t="str">
        <f t="shared" si="106"/>
        <v/>
      </c>
      <c r="BJ457" s="284" t="s">
        <v>291</v>
      </c>
      <c r="BK457" s="292"/>
      <c r="BY457" s="3">
        <v>1</v>
      </c>
    </row>
    <row r="458" spans="10:77" ht="21" customHeight="1">
      <c r="J458" s="910"/>
      <c r="K458" s="49" t="str">
        <f>TRIM(SUBSTITUTE(SUBSTITUTE(SUBSTITUTE(SUBSTITUTE(SUBSTITUTE(SUBSTITUTE(SUBSTITUTE(SUBSTITUTE(K457,"("," "),")"," "),CHAR(34)," "),"-"," "),"_"," "),"&lt;"," "),"&gt;"," "),"="," "))</f>
        <v/>
      </c>
      <c r="L458" s="49" t="str" cm="1">
        <f t="array" ref="L458">IF(ROW()=ROW(L453),K456,INDEX(M453:M466,ROW()-ROW(L453)))</f>
        <v/>
      </c>
      <c r="M458" s="89" t="str">
        <f>IF(OR(L458="",K455="",K455&lt;=0,N458=""),"",TRIM(MID(L458,LEN(N458)+1+IF(MID(L458,LEN(N458)+1,1)=" ",1,0),99999)))</f>
        <v/>
      </c>
      <c r="N458" s="49" t="str">
        <f>IF(OR(O458="",O458=0,O458="0"),"",IF(LEN(O458)&lt;=K455,O458,IF(LEN(SUBSTITUTE(P458," ",""))=K455+1,LEFT(O458,K455),LEFT(O458,FIND("§",SUBSTITUTE(P458," ","§",LEN(P458)-LEN(SUBSTITUTE(P458," ",""))))-1))))</f>
        <v/>
      </c>
      <c r="O458" s="49" t="str">
        <f t="shared" si="112"/>
        <v/>
      </c>
      <c r="P458" s="49" t="str">
        <f>IF(OR(O458="",O458=0,O458="0"),"",LEFT(O458,K455+1))</f>
        <v/>
      </c>
      <c r="Q458" s="49"/>
      <c r="R458" s="107"/>
      <c r="S458" s="90" t="str">
        <f>IF(LEN(TRIM(T458))&gt;0,MAX(S46:S457)+1,"")</f>
        <v/>
      </c>
      <c r="T458" s="234"/>
      <c r="U458" s="107"/>
      <c r="V458" s="107"/>
      <c r="X458" s="224"/>
      <c r="Y458" s="281"/>
      <c r="Z458" s="282"/>
      <c r="AA458" s="281"/>
      <c r="AB458" s="280"/>
      <c r="AC458" s="279"/>
      <c r="AD458" s="278"/>
      <c r="AE458" s="277"/>
      <c r="AF458" s="276"/>
      <c r="AG458" s="275"/>
      <c r="AH458" s="274"/>
      <c r="AI458" s="273"/>
      <c r="AJ458" s="272"/>
      <c r="AK458" s="271"/>
      <c r="AL458" s="270"/>
      <c r="AM458" s="269"/>
      <c r="AN458" s="268"/>
      <c r="AO458" s="267"/>
      <c r="AP458" s="266"/>
      <c r="AQ458" s="265"/>
      <c r="AS458" s="2"/>
      <c r="AT458" s="294">
        <v>430</v>
      </c>
      <c r="AU458" s="290"/>
      <c r="AV458" s="289" t="str">
        <f t="shared" si="100"/>
        <v/>
      </c>
      <c r="AW458" s="288" t="str" cm="1">
        <f t="array" ref="AW458">IF(BD458="","",IFERROR(_xlfn.TEXTJOIN(" • ",TRUE,_xlfn.UNIQUE(_xlfn._xlws.FILTER("⚠ "&amp;BK29:BK489,(BI29:BI489&lt;&gt;"")*ISNUMBER(SEARCH(" "&amp;BI29:BI489&amp;" "," "&amp;BD458&amp;" "))))),""))</f>
        <v/>
      </c>
      <c r="AX458" s="287" t="str">
        <f t="shared" si="107"/>
        <v/>
      </c>
      <c r="AY458" s="287" t="str">
        <f t="shared" si="108"/>
        <v/>
      </c>
      <c r="AZ458" s="287" t="str">
        <f t="shared" si="109"/>
        <v/>
      </c>
      <c r="BA458" s="287" t="str">
        <f t="shared" si="101"/>
        <v/>
      </c>
      <c r="BB458" s="287" t="str">
        <f t="shared" si="102"/>
        <v/>
      </c>
      <c r="BC458" s="287" t="str">
        <f t="shared" si="110"/>
        <v/>
      </c>
      <c r="BD458" s="287" t="str">
        <f t="shared" si="103"/>
        <v/>
      </c>
      <c r="BE458" s="287" t="str">
        <f t="shared" si="111"/>
        <v/>
      </c>
      <c r="BF458" s="287" t="str">
        <f t="shared" si="104"/>
        <v/>
      </c>
      <c r="BG458" s="287" t="str">
        <f t="shared" si="105"/>
        <v/>
      </c>
      <c r="BH458" s="293"/>
      <c r="BI458" s="285" t="str">
        <f t="shared" si="106"/>
        <v/>
      </c>
      <c r="BJ458" s="284" t="s">
        <v>291</v>
      </c>
      <c r="BK458" s="292"/>
      <c r="BY458" s="3">
        <v>1</v>
      </c>
    </row>
    <row r="459" spans="10:77" ht="21" customHeight="1">
      <c r="J459" s="910"/>
      <c r="K459" s="55" t="str">
        <f>TRIM(SUBSTITUTE(SUBSTITUTE(SUBSTITUTE(SUBSTITUTE(K458,"►"," "),"▼"," "),"▲"," "),"◄"," "))</f>
        <v/>
      </c>
      <c r="L459" s="49" t="str" cm="1">
        <f t="array" ref="L459">IF(ROW()=ROW(L453),K456,INDEX(M453:M466,ROW()-ROW(L453)))</f>
        <v/>
      </c>
      <c r="M459" s="89" t="str">
        <f>IF(OR(L459="",K455="",K455&lt;=0,N459=""),"",TRIM(MID(L459,LEN(N459)+1+IF(MID(L459,LEN(N459)+1,1)=" ",1,0),99999)))</f>
        <v/>
      </c>
      <c r="N459" s="49" t="str">
        <f>IF(OR(O459="",O459=0,O459="0"),"",IF(LEN(O459)&lt;=K455,O459,IF(LEN(SUBSTITUTE(P459," ",""))=K455+1,LEFT(O459,K455),LEFT(O459,FIND("§",SUBSTITUTE(P459," ","§",LEN(P459)-LEN(SUBSTITUTE(P459," ",""))))-1))))</f>
        <v/>
      </c>
      <c r="O459" s="49" t="str">
        <f t="shared" si="112"/>
        <v/>
      </c>
      <c r="P459" s="49" t="str">
        <f>IF(OR(O459="",O459=0,O459="0"),"",LEFT(O459,K455+1))</f>
        <v/>
      </c>
      <c r="Q459" s="49"/>
      <c r="R459" s="107"/>
      <c r="S459" s="90" t="str">
        <f>IF(LEN(TRIM(T459))&gt;0,MAX(S46:S458)+1,"")</f>
        <v/>
      </c>
      <c r="T459" s="234"/>
      <c r="U459" s="107"/>
      <c r="V459" s="107"/>
      <c r="X459" s="224"/>
      <c r="Y459" s="281"/>
      <c r="Z459" s="282"/>
      <c r="AA459" s="281"/>
      <c r="AB459" s="280"/>
      <c r="AC459" s="279"/>
      <c r="AD459" s="278"/>
      <c r="AE459" s="277"/>
      <c r="AF459" s="276"/>
      <c r="AG459" s="275"/>
      <c r="AH459" s="274"/>
      <c r="AI459" s="273"/>
      <c r="AJ459" s="272"/>
      <c r="AK459" s="271"/>
      <c r="AL459" s="270"/>
      <c r="AM459" s="269"/>
      <c r="AN459" s="268"/>
      <c r="AO459" s="267"/>
      <c r="AP459" s="266"/>
      <c r="AQ459" s="265"/>
      <c r="AS459" s="2"/>
      <c r="AT459" s="294">
        <v>431</v>
      </c>
      <c r="AU459" s="290"/>
      <c r="AV459" s="289" t="str">
        <f t="shared" si="100"/>
        <v/>
      </c>
      <c r="AW459" s="288" t="str" cm="1">
        <f t="array" ref="AW459">IF(BD459="","",IFERROR(_xlfn.TEXTJOIN(" • ",TRUE,_xlfn.UNIQUE(_xlfn._xlws.FILTER("⚠ "&amp;BK29:BK489,(BI29:BI489&lt;&gt;"")*ISNUMBER(SEARCH(" "&amp;BI29:BI489&amp;" "," "&amp;BD459&amp;" "))))),""))</f>
        <v/>
      </c>
      <c r="AX459" s="287" t="str">
        <f t="shared" si="107"/>
        <v/>
      </c>
      <c r="AY459" s="287" t="str">
        <f t="shared" si="108"/>
        <v/>
      </c>
      <c r="AZ459" s="287" t="str">
        <f t="shared" si="109"/>
        <v/>
      </c>
      <c r="BA459" s="287" t="str">
        <f t="shared" si="101"/>
        <v/>
      </c>
      <c r="BB459" s="287" t="str">
        <f t="shared" si="102"/>
        <v/>
      </c>
      <c r="BC459" s="287" t="str">
        <f t="shared" si="110"/>
        <v/>
      </c>
      <c r="BD459" s="287" t="str">
        <f t="shared" si="103"/>
        <v/>
      </c>
      <c r="BE459" s="287" t="str">
        <f t="shared" si="111"/>
        <v/>
      </c>
      <c r="BF459" s="287" t="str">
        <f t="shared" si="104"/>
        <v/>
      </c>
      <c r="BG459" s="287" t="str">
        <f t="shared" si="105"/>
        <v/>
      </c>
      <c r="BH459" s="293"/>
      <c r="BI459" s="285" t="str">
        <f t="shared" si="106"/>
        <v/>
      </c>
      <c r="BJ459" s="284" t="s">
        <v>291</v>
      </c>
      <c r="BK459" s="292"/>
      <c r="BY459" s="3">
        <v>1</v>
      </c>
    </row>
    <row r="460" spans="10:77" ht="21" customHeight="1">
      <c r="J460" s="910"/>
      <c r="K460" s="55" t="str">
        <f>TRIM(SUBSTITUTE(SUBSTITUTE(K459,"“"," "),"”"," "))</f>
        <v/>
      </c>
      <c r="L460" s="49" t="str" cm="1">
        <f t="array" ref="L460">IF(ROW()=ROW(L453),K456,INDEX(M453:M466,ROW()-ROW(L453)))</f>
        <v/>
      </c>
      <c r="M460" s="89" t="str">
        <f>IF(OR(L460="",K455="",K455&lt;=0,N460=""),"",TRIM(MID(L460,LEN(N460)+1+IF(MID(L460,LEN(N460)+1,1)=" ",1,0),99999)))</f>
        <v/>
      </c>
      <c r="N460" s="49" t="str">
        <f>IF(OR(O460="",O460=0,O460="0"),"",IF(LEN(O460)&lt;=K455,O460,IF(LEN(SUBSTITUTE(P460," ",""))=K455+1,LEFT(O460,K455),LEFT(O460,FIND("§",SUBSTITUTE(P460," ","§",LEN(P460)-LEN(SUBSTITUTE(P460," ",""))))-1))))</f>
        <v/>
      </c>
      <c r="O460" s="49" t="str">
        <f t="shared" si="112"/>
        <v/>
      </c>
      <c r="P460" s="49" t="str">
        <f>IF(OR(O460="",O460=0,O460="0"),"",LEFT(O460,K455+1))</f>
        <v/>
      </c>
      <c r="Q460" s="49"/>
      <c r="R460" s="107"/>
      <c r="S460" s="90" t="str">
        <f>IF(LEN(TRIM(T460))&gt;0,MAX(S46:S459)+1,"")</f>
        <v/>
      </c>
      <c r="T460" s="234"/>
      <c r="U460" s="107"/>
      <c r="V460" s="107"/>
      <c r="X460" s="224"/>
      <c r="Y460" s="281"/>
      <c r="Z460" s="282"/>
      <c r="AA460" s="281"/>
      <c r="AB460" s="280"/>
      <c r="AC460" s="279"/>
      <c r="AD460" s="278"/>
      <c r="AE460" s="277"/>
      <c r="AF460" s="276"/>
      <c r="AG460" s="275"/>
      <c r="AH460" s="274"/>
      <c r="AI460" s="273"/>
      <c r="AJ460" s="272"/>
      <c r="AK460" s="271"/>
      <c r="AL460" s="270"/>
      <c r="AM460" s="269"/>
      <c r="AN460" s="268"/>
      <c r="AO460" s="267"/>
      <c r="AP460" s="266"/>
      <c r="AQ460" s="265"/>
      <c r="AS460" s="2"/>
      <c r="AT460" s="294">
        <v>432</v>
      </c>
      <c r="AU460" s="290"/>
      <c r="AV460" s="289" t="str">
        <f t="shared" si="100"/>
        <v/>
      </c>
      <c r="AW460" s="288" t="str" cm="1">
        <f t="array" ref="AW460">IF(BD460="","",IFERROR(_xlfn.TEXTJOIN(" • ",TRUE,_xlfn.UNIQUE(_xlfn._xlws.FILTER("⚠ "&amp;BK29:BK489,(BI29:BI489&lt;&gt;"")*ISNUMBER(SEARCH(" "&amp;BI29:BI489&amp;" "," "&amp;BD460&amp;" "))))),""))</f>
        <v/>
      </c>
      <c r="AX460" s="287" t="str">
        <f t="shared" si="107"/>
        <v/>
      </c>
      <c r="AY460" s="287" t="str">
        <f t="shared" si="108"/>
        <v/>
      </c>
      <c r="AZ460" s="287" t="str">
        <f t="shared" si="109"/>
        <v/>
      </c>
      <c r="BA460" s="287" t="str">
        <f t="shared" si="101"/>
        <v/>
      </c>
      <c r="BB460" s="287" t="str">
        <f t="shared" si="102"/>
        <v/>
      </c>
      <c r="BC460" s="287" t="str">
        <f t="shared" si="110"/>
        <v/>
      </c>
      <c r="BD460" s="287" t="str">
        <f t="shared" si="103"/>
        <v/>
      </c>
      <c r="BE460" s="287" t="str">
        <f t="shared" si="111"/>
        <v/>
      </c>
      <c r="BF460" s="287" t="str">
        <f t="shared" si="104"/>
        <v/>
      </c>
      <c r="BG460" s="287" t="str">
        <f t="shared" si="105"/>
        <v/>
      </c>
      <c r="BH460" s="293"/>
      <c r="BI460" s="285" t="str">
        <f t="shared" si="106"/>
        <v/>
      </c>
      <c r="BJ460" s="284" t="s">
        <v>291</v>
      </c>
      <c r="BK460" s="292"/>
      <c r="BY460" s="3">
        <v>1</v>
      </c>
    </row>
    <row r="461" spans="10:77" ht="21" customHeight="1">
      <c r="J461" s="910"/>
      <c r="K461" s="55"/>
      <c r="L461" s="49" t="str" cm="1">
        <f t="array" ref="L461">IF(ROW()=ROW(L453),K456,INDEX(M453:M466,ROW()-ROW(L453)))</f>
        <v/>
      </c>
      <c r="M461" s="89" t="str">
        <f>IF(OR(L461="",K455="",K455&lt;=0,N461=""),"",TRIM(MID(L461,LEN(N461)+1+IF(MID(L461,LEN(N461)+1,1)=" ",1,0),99999)))</f>
        <v/>
      </c>
      <c r="N461" s="49" t="str">
        <f>IF(OR(O461="",O461=0,O461="0"),"",IF(LEN(O461)&lt;=K455,O461,IF(LEN(SUBSTITUTE(P461," ",""))=K455+1,LEFT(O461,K455),LEFT(O461,FIND("§",SUBSTITUTE(P461," ","§",LEN(P461)-LEN(SUBSTITUTE(P461," ",""))))-1))))</f>
        <v/>
      </c>
      <c r="O461" s="49" t="str">
        <f t="shared" si="112"/>
        <v/>
      </c>
      <c r="P461" s="49" t="str">
        <f>IF(OR(O461="",O461=0,O461="0"),"",LEFT(O461,K455+1))</f>
        <v/>
      </c>
      <c r="Q461" s="49"/>
      <c r="R461" s="107"/>
      <c r="S461" s="90" t="str">
        <f>IF(LEN(TRIM(T461))&gt;0,MAX(S46:S460)+1,"")</f>
        <v/>
      </c>
      <c r="T461" s="234"/>
      <c r="U461" s="107"/>
      <c r="V461" s="107"/>
      <c r="X461" s="224"/>
      <c r="Y461" s="281"/>
      <c r="Z461" s="282"/>
      <c r="AA461" s="281"/>
      <c r="AB461" s="280"/>
      <c r="AC461" s="279"/>
      <c r="AD461" s="278"/>
      <c r="AE461" s="277"/>
      <c r="AF461" s="276"/>
      <c r="AG461" s="275"/>
      <c r="AH461" s="274"/>
      <c r="AI461" s="273"/>
      <c r="AJ461" s="272"/>
      <c r="AK461" s="271"/>
      <c r="AL461" s="270"/>
      <c r="AM461" s="269"/>
      <c r="AN461" s="268"/>
      <c r="AO461" s="267"/>
      <c r="AP461" s="266"/>
      <c r="AQ461" s="265"/>
      <c r="AS461" s="2"/>
      <c r="AT461" s="294">
        <v>433</v>
      </c>
      <c r="AU461" s="290"/>
      <c r="AV461" s="289" t="str">
        <f t="shared" si="100"/>
        <v/>
      </c>
      <c r="AW461" s="288" t="str" cm="1">
        <f t="array" ref="AW461">IF(BD461="","",IFERROR(_xlfn.TEXTJOIN(" • ",TRUE,_xlfn.UNIQUE(_xlfn._xlws.FILTER("⚠ "&amp;BK29:BK489,(BI29:BI489&lt;&gt;"")*ISNUMBER(SEARCH(" "&amp;BI29:BI489&amp;" "," "&amp;BD461&amp;" "))))),""))</f>
        <v/>
      </c>
      <c r="AX461" s="287" t="str">
        <f t="shared" si="107"/>
        <v/>
      </c>
      <c r="AY461" s="287" t="str">
        <f t="shared" si="108"/>
        <v/>
      </c>
      <c r="AZ461" s="287" t="str">
        <f t="shared" si="109"/>
        <v/>
      </c>
      <c r="BA461" s="287" t="str">
        <f t="shared" si="101"/>
        <v/>
      </c>
      <c r="BB461" s="287" t="str">
        <f t="shared" si="102"/>
        <v/>
      </c>
      <c r="BC461" s="287" t="str">
        <f t="shared" si="110"/>
        <v/>
      </c>
      <c r="BD461" s="287" t="str">
        <f t="shared" si="103"/>
        <v/>
      </c>
      <c r="BE461" s="287" t="str">
        <f t="shared" si="111"/>
        <v/>
      </c>
      <c r="BF461" s="287" t="str">
        <f t="shared" si="104"/>
        <v/>
      </c>
      <c r="BG461" s="287" t="str">
        <f t="shared" si="105"/>
        <v/>
      </c>
      <c r="BH461" s="293"/>
      <c r="BI461" s="285" t="str">
        <f t="shared" si="106"/>
        <v/>
      </c>
      <c r="BJ461" s="284" t="s">
        <v>291</v>
      </c>
      <c r="BK461" s="292"/>
      <c r="BY461" s="3">
        <v>1</v>
      </c>
    </row>
    <row r="462" spans="10:77" ht="21" customHeight="1">
      <c r="J462" s="910"/>
      <c r="K462" s="55"/>
      <c r="L462" s="49" t="str" cm="1">
        <f t="array" ref="L462">IF(ROW()=ROW(L453),K456,INDEX(M453:M466,ROW()-ROW(L453)))</f>
        <v/>
      </c>
      <c r="M462" s="89" t="str">
        <f>IF(OR(L462="",K455="",K455&lt;=0,N462=""),"",TRIM(MID(L462,LEN(N462)+1+IF(MID(L462,LEN(N462)+1,1)=" ",1,0),99999)))</f>
        <v/>
      </c>
      <c r="N462" s="49" t="str">
        <f>IF(OR(O462="",O462=0,O462="0"),"",IF(LEN(O462)&lt;=K455,O462,IF(LEN(SUBSTITUTE(P462," ",""))=K455+1,LEFT(O462,K455),LEFT(O462,FIND("§",SUBSTITUTE(P462," ","§",LEN(P462)-LEN(SUBSTITUTE(P462," ",""))))-1))))</f>
        <v/>
      </c>
      <c r="O462" s="49" t="str">
        <f t="shared" si="112"/>
        <v/>
      </c>
      <c r="P462" s="49" t="str">
        <f>IF(OR(O462="",O462=0,O462="0"),"",LEFT(O462,K455+1))</f>
        <v/>
      </c>
      <c r="Q462" s="49"/>
      <c r="R462" s="107"/>
      <c r="S462" s="90" t="str">
        <f>IF(LEN(TRIM(T462))&gt;0,MAX(S46:S461)+1,"")</f>
        <v/>
      </c>
      <c r="T462" s="234"/>
      <c r="U462" s="107"/>
      <c r="V462" s="107"/>
      <c r="X462" s="224"/>
      <c r="Y462" s="281"/>
      <c r="Z462" s="282"/>
      <c r="AA462" s="281"/>
      <c r="AB462" s="280"/>
      <c r="AC462" s="279"/>
      <c r="AD462" s="278"/>
      <c r="AE462" s="277"/>
      <c r="AF462" s="276"/>
      <c r="AG462" s="275"/>
      <c r="AH462" s="274"/>
      <c r="AI462" s="273"/>
      <c r="AJ462" s="272"/>
      <c r="AK462" s="271"/>
      <c r="AL462" s="270"/>
      <c r="AM462" s="269"/>
      <c r="AN462" s="268"/>
      <c r="AO462" s="267"/>
      <c r="AP462" s="266"/>
      <c r="AQ462" s="265"/>
      <c r="AS462" s="2"/>
      <c r="AT462" s="294">
        <v>434</v>
      </c>
      <c r="AU462" s="290"/>
      <c r="AV462" s="289" t="str">
        <f t="shared" si="100"/>
        <v/>
      </c>
      <c r="AW462" s="288" t="str" cm="1">
        <f t="array" ref="AW462">IF(BD462="","",IFERROR(_xlfn.TEXTJOIN(" • ",TRUE,_xlfn.UNIQUE(_xlfn._xlws.FILTER("⚠ "&amp;BK29:BK489,(BI29:BI489&lt;&gt;"")*ISNUMBER(SEARCH(" "&amp;BI29:BI489&amp;" "," "&amp;BD462&amp;" "))))),""))</f>
        <v/>
      </c>
      <c r="AX462" s="287" t="str">
        <f t="shared" si="107"/>
        <v/>
      </c>
      <c r="AY462" s="287" t="str">
        <f t="shared" si="108"/>
        <v/>
      </c>
      <c r="AZ462" s="287" t="str">
        <f t="shared" si="109"/>
        <v/>
      </c>
      <c r="BA462" s="287" t="str">
        <f t="shared" si="101"/>
        <v/>
      </c>
      <c r="BB462" s="287" t="str">
        <f t="shared" si="102"/>
        <v/>
      </c>
      <c r="BC462" s="287" t="str">
        <f t="shared" si="110"/>
        <v/>
      </c>
      <c r="BD462" s="287" t="str">
        <f t="shared" si="103"/>
        <v/>
      </c>
      <c r="BE462" s="287" t="str">
        <f t="shared" si="111"/>
        <v/>
      </c>
      <c r="BF462" s="287" t="str">
        <f t="shared" si="104"/>
        <v/>
      </c>
      <c r="BG462" s="287" t="str">
        <f t="shared" si="105"/>
        <v/>
      </c>
      <c r="BH462" s="293"/>
      <c r="BI462" s="285" t="str">
        <f t="shared" si="106"/>
        <v/>
      </c>
      <c r="BJ462" s="284" t="s">
        <v>291</v>
      </c>
      <c r="BK462" s="292"/>
      <c r="BY462" s="3">
        <v>1</v>
      </c>
    </row>
    <row r="463" spans="10:77" ht="21" customHeight="1">
      <c r="J463" s="910"/>
      <c r="K463" s="55"/>
      <c r="L463" s="49" t="str" cm="1">
        <f t="array" ref="L463">IF(ROW()=ROW(L453),K456,INDEX(M453:M466,ROW()-ROW(L453)))</f>
        <v/>
      </c>
      <c r="M463" s="89" t="str">
        <f>IF(OR(L463="",K455="",K455&lt;=0,N463=""),"",TRIM(MID(L463,LEN(N463)+1+IF(MID(L463,LEN(N463)+1,1)=" ",1,0),99999)))</f>
        <v/>
      </c>
      <c r="N463" s="49" t="str">
        <f>IF(OR(O463="",O463=0,O463="0"),"",IF(LEN(O463)&lt;=K455,O463,IF(LEN(SUBSTITUTE(P463," ",""))=K455+1,LEFT(O463,K455),LEFT(O463,FIND("§",SUBSTITUTE(P463," ","§",LEN(P463)-LEN(SUBSTITUTE(P463," ",""))))-1))))</f>
        <v/>
      </c>
      <c r="O463" s="49" t="str">
        <f t="shared" si="112"/>
        <v/>
      </c>
      <c r="P463" s="49" t="str">
        <f>IF(OR(O463="",O463=0,O463="0"),"",LEFT(O463,K455+1))</f>
        <v/>
      </c>
      <c r="Q463" s="49"/>
      <c r="R463" s="107"/>
      <c r="S463" s="90" t="str">
        <f>IF(LEN(TRIM(T463))&gt;0,MAX(S46:S462)+1,"")</f>
        <v/>
      </c>
      <c r="T463" s="234"/>
      <c r="U463" s="107"/>
      <c r="V463" s="107"/>
      <c r="X463" s="224"/>
      <c r="Y463" s="281"/>
      <c r="Z463" s="282"/>
      <c r="AA463" s="281"/>
      <c r="AB463" s="280"/>
      <c r="AC463" s="279"/>
      <c r="AD463" s="278"/>
      <c r="AE463" s="277"/>
      <c r="AF463" s="276"/>
      <c r="AG463" s="275"/>
      <c r="AH463" s="274"/>
      <c r="AI463" s="273"/>
      <c r="AJ463" s="272"/>
      <c r="AK463" s="271"/>
      <c r="AL463" s="270"/>
      <c r="AM463" s="269"/>
      <c r="AN463" s="268"/>
      <c r="AO463" s="267"/>
      <c r="AP463" s="266"/>
      <c r="AQ463" s="265"/>
      <c r="AS463" s="2"/>
      <c r="AT463" s="294">
        <v>435</v>
      </c>
      <c r="AU463" s="290"/>
      <c r="AV463" s="289" t="str">
        <f t="shared" si="100"/>
        <v/>
      </c>
      <c r="AW463" s="288" t="str" cm="1">
        <f t="array" ref="AW463">IF(BD463="","",IFERROR(_xlfn.TEXTJOIN(" • ",TRUE,_xlfn.UNIQUE(_xlfn._xlws.FILTER("⚠ "&amp;BK29:BK489,(BI29:BI489&lt;&gt;"")*ISNUMBER(SEARCH(" "&amp;BI29:BI489&amp;" "," "&amp;BD463&amp;" "))))),""))</f>
        <v/>
      </c>
      <c r="AX463" s="287" t="str">
        <f t="shared" si="107"/>
        <v/>
      </c>
      <c r="AY463" s="287" t="str">
        <f t="shared" si="108"/>
        <v/>
      </c>
      <c r="AZ463" s="287" t="str">
        <f t="shared" si="109"/>
        <v/>
      </c>
      <c r="BA463" s="287" t="str">
        <f t="shared" si="101"/>
        <v/>
      </c>
      <c r="BB463" s="287" t="str">
        <f t="shared" si="102"/>
        <v/>
      </c>
      <c r="BC463" s="287" t="str">
        <f t="shared" si="110"/>
        <v/>
      </c>
      <c r="BD463" s="287" t="str">
        <f t="shared" si="103"/>
        <v/>
      </c>
      <c r="BE463" s="287" t="str">
        <f t="shared" si="111"/>
        <v/>
      </c>
      <c r="BF463" s="287" t="str">
        <f t="shared" si="104"/>
        <v/>
      </c>
      <c r="BG463" s="287" t="str">
        <f t="shared" si="105"/>
        <v/>
      </c>
      <c r="BH463" s="293"/>
      <c r="BI463" s="285" t="str">
        <f t="shared" si="106"/>
        <v/>
      </c>
      <c r="BJ463" s="284" t="s">
        <v>291</v>
      </c>
      <c r="BK463" s="292"/>
      <c r="BY463" s="3">
        <v>1</v>
      </c>
    </row>
    <row r="464" spans="10:77" ht="21" customHeight="1">
      <c r="J464" s="910"/>
      <c r="K464" s="55"/>
      <c r="L464" s="49" t="str" cm="1">
        <f t="array" ref="L464">IF(ROW()=ROW(L453),K456,INDEX(M453:M466,ROW()-ROW(L453)))</f>
        <v/>
      </c>
      <c r="M464" s="89" t="str">
        <f>IF(OR(L464="",K455="",K455&lt;=0,N464=""),"",TRIM(MID(L464,LEN(N464)+1+IF(MID(L464,LEN(N464)+1,1)=" ",1,0),99999)))</f>
        <v/>
      </c>
      <c r="N464" s="49" t="str">
        <f>IF(OR(O464="",O464=0,O464="0"),"",IF(LEN(O464)&lt;=K455,O464,IF(LEN(SUBSTITUTE(P464," ",""))=K455+1,LEFT(O464,K455),LEFT(O464,FIND("§",SUBSTITUTE(P464," ","§",LEN(P464)-LEN(SUBSTITUTE(P464," ",""))))-1))))</f>
        <v/>
      </c>
      <c r="O464" s="49" t="str">
        <f t="shared" si="112"/>
        <v/>
      </c>
      <c r="P464" s="49" t="str">
        <f>IF(OR(O464="",O464=0,O464="0"),"",LEFT(O464,K455+1))</f>
        <v/>
      </c>
      <c r="Q464" s="49"/>
      <c r="R464" s="107"/>
      <c r="S464" s="90" t="str">
        <f>IF(LEN(TRIM(T464))&gt;0,MAX(S46:S463)+1,"")</f>
        <v/>
      </c>
      <c r="T464" s="234"/>
      <c r="U464" s="107"/>
      <c r="V464" s="107"/>
      <c r="X464" s="224"/>
      <c r="Y464" s="281"/>
      <c r="Z464" s="282"/>
      <c r="AA464" s="281"/>
      <c r="AB464" s="280"/>
      <c r="AC464" s="279"/>
      <c r="AD464" s="278"/>
      <c r="AE464" s="277"/>
      <c r="AF464" s="276"/>
      <c r="AG464" s="275"/>
      <c r="AH464" s="274"/>
      <c r="AI464" s="273"/>
      <c r="AJ464" s="272"/>
      <c r="AK464" s="271"/>
      <c r="AL464" s="270"/>
      <c r="AM464" s="269"/>
      <c r="AN464" s="268"/>
      <c r="AO464" s="267"/>
      <c r="AP464" s="266"/>
      <c r="AQ464" s="265"/>
      <c r="AS464" s="2"/>
      <c r="AT464" s="294">
        <v>436</v>
      </c>
      <c r="AU464" s="290"/>
      <c r="AV464" s="289" t="str">
        <f t="shared" si="100"/>
        <v/>
      </c>
      <c r="AW464" s="288" t="str" cm="1">
        <f t="array" ref="AW464">IF(BD464="","",IFERROR(_xlfn.TEXTJOIN(" • ",TRUE,_xlfn.UNIQUE(_xlfn._xlws.FILTER("⚠ "&amp;BK29:BK489,(BI29:BI489&lt;&gt;"")*ISNUMBER(SEARCH(" "&amp;BI29:BI489&amp;" "," "&amp;BD464&amp;" "))))),""))</f>
        <v/>
      </c>
      <c r="AX464" s="287" t="str">
        <f t="shared" si="107"/>
        <v/>
      </c>
      <c r="AY464" s="287" t="str">
        <f t="shared" si="108"/>
        <v/>
      </c>
      <c r="AZ464" s="287" t="str">
        <f t="shared" si="109"/>
        <v/>
      </c>
      <c r="BA464" s="287" t="str">
        <f t="shared" si="101"/>
        <v/>
      </c>
      <c r="BB464" s="287" t="str">
        <f t="shared" si="102"/>
        <v/>
      </c>
      <c r="BC464" s="287" t="str">
        <f t="shared" si="110"/>
        <v/>
      </c>
      <c r="BD464" s="287" t="str">
        <f t="shared" si="103"/>
        <v/>
      </c>
      <c r="BE464" s="287" t="str">
        <f t="shared" si="111"/>
        <v/>
      </c>
      <c r="BF464" s="287" t="str">
        <f t="shared" si="104"/>
        <v/>
      </c>
      <c r="BG464" s="287" t="str">
        <f t="shared" si="105"/>
        <v/>
      </c>
      <c r="BH464" s="293"/>
      <c r="BI464" s="285" t="str">
        <f t="shared" si="106"/>
        <v/>
      </c>
      <c r="BJ464" s="284" t="s">
        <v>291</v>
      </c>
      <c r="BK464" s="292"/>
      <c r="BY464" s="3">
        <v>1</v>
      </c>
    </row>
    <row r="465" spans="10:77" ht="21" customHeight="1">
      <c r="J465" s="910"/>
      <c r="K465" s="55"/>
      <c r="L465" s="49" t="str" cm="1">
        <f t="array" ref="L465">IF(ROW()=ROW(L453),K456,INDEX(M453:M466,ROW()-ROW(L453)))</f>
        <v/>
      </c>
      <c r="M465" s="89" t="str">
        <f>IF(OR(L465="",K455="",K455&lt;=0,N465=""),"",TRIM(MID(L465,LEN(N465)+1+IF(MID(L465,LEN(N465)+1,1)=" ",1,0),99999)))</f>
        <v/>
      </c>
      <c r="N465" s="49" t="str">
        <f>IF(OR(O465="",O465=0,O465="0"),"",IF(LEN(O465)&lt;=K455,O465,IF(LEN(SUBSTITUTE(P465," ",""))=K455+1,LEFT(O465,K455),LEFT(O465,FIND("§",SUBSTITUTE(P465," ","§",LEN(P465)-LEN(SUBSTITUTE(P465," ",""))))-1))))</f>
        <v/>
      </c>
      <c r="O465" s="49" t="str">
        <f t="shared" si="112"/>
        <v/>
      </c>
      <c r="P465" s="49" t="str">
        <f>IF(OR(O465="",O465=0,O465="0"),"",LEFT(O465,K455+1))</f>
        <v/>
      </c>
      <c r="Q465" s="49"/>
      <c r="R465" s="107"/>
      <c r="S465" s="90" t="str">
        <f>IF(LEN(TRIM(T465))&gt;0,MAX(S46:S464)+1,"")</f>
        <v/>
      </c>
      <c r="T465" s="234"/>
      <c r="U465" s="107"/>
      <c r="V465" s="107"/>
      <c r="X465" s="224"/>
      <c r="Y465" s="281"/>
      <c r="Z465" s="282"/>
      <c r="AA465" s="281"/>
      <c r="AB465" s="280"/>
      <c r="AC465" s="279"/>
      <c r="AD465" s="278"/>
      <c r="AE465" s="277"/>
      <c r="AF465" s="276"/>
      <c r="AG465" s="275"/>
      <c r="AH465" s="274"/>
      <c r="AI465" s="273"/>
      <c r="AJ465" s="272"/>
      <c r="AK465" s="271"/>
      <c r="AL465" s="270"/>
      <c r="AM465" s="269"/>
      <c r="AN465" s="268"/>
      <c r="AO465" s="267"/>
      <c r="AP465" s="266"/>
      <c r="AQ465" s="265"/>
      <c r="AS465" s="2"/>
      <c r="AT465" s="294">
        <v>437</v>
      </c>
      <c r="AU465" s="290"/>
      <c r="AV465" s="289" t="str">
        <f t="shared" si="100"/>
        <v/>
      </c>
      <c r="AW465" s="288" t="str" cm="1">
        <f t="array" ref="AW465">IF(BD465="","",IFERROR(_xlfn.TEXTJOIN(" • ",TRUE,_xlfn.UNIQUE(_xlfn._xlws.FILTER("⚠ "&amp;BK29:BK489,(BI29:BI489&lt;&gt;"")*ISNUMBER(SEARCH(" "&amp;BI29:BI489&amp;" "," "&amp;BD465&amp;" "))))),""))</f>
        <v/>
      </c>
      <c r="AX465" s="287" t="str">
        <f t="shared" si="107"/>
        <v/>
      </c>
      <c r="AY465" s="287" t="str">
        <f t="shared" si="108"/>
        <v/>
      </c>
      <c r="AZ465" s="287" t="str">
        <f t="shared" si="109"/>
        <v/>
      </c>
      <c r="BA465" s="287" t="str">
        <f t="shared" si="101"/>
        <v/>
      </c>
      <c r="BB465" s="287" t="str">
        <f t="shared" si="102"/>
        <v/>
      </c>
      <c r="BC465" s="287" t="str">
        <f t="shared" si="110"/>
        <v/>
      </c>
      <c r="BD465" s="287" t="str">
        <f t="shared" si="103"/>
        <v/>
      </c>
      <c r="BE465" s="287" t="str">
        <f t="shared" si="111"/>
        <v/>
      </c>
      <c r="BF465" s="287" t="str">
        <f t="shared" si="104"/>
        <v/>
      </c>
      <c r="BG465" s="287" t="str">
        <f t="shared" si="105"/>
        <v/>
      </c>
      <c r="BH465" s="293"/>
      <c r="BI465" s="285" t="str">
        <f t="shared" si="106"/>
        <v/>
      </c>
      <c r="BJ465" s="284" t="s">
        <v>291</v>
      </c>
      <c r="BK465" s="292"/>
      <c r="BY465" s="3">
        <v>1</v>
      </c>
    </row>
    <row r="466" spans="10:77" ht="21" customHeight="1">
      <c r="J466" s="910"/>
      <c r="K466" s="55"/>
      <c r="L466" s="49" t="str" cm="1">
        <f t="array" ref="L466">IF(ROW()=ROW(L453),K456,INDEX(M453:M466,ROW()-ROW(L453)))</f>
        <v/>
      </c>
      <c r="M466" s="89" t="str">
        <f>IF(OR(L466="",K455="",K455&lt;=0,N466=""),"",TRIM(MID(L466,LEN(N466)+1+IF(MID(L466,LEN(N466)+1,1)=" ",1,0),99999)))</f>
        <v/>
      </c>
      <c r="N466" s="49" t="str">
        <f>IF(OR(O466="",O466=0,O466="0"),"",IF(LEN(O466)&lt;=K455,O466,IF(LEN(SUBSTITUTE(P466," ",""))=K455+1,LEFT(O466,K455),LEFT(O466,FIND("§",SUBSTITUTE(P466," ","§",LEN(P466)-LEN(SUBSTITUTE(P466," ",""))))-1))))</f>
        <v/>
      </c>
      <c r="O466" s="49" t="str">
        <f t="shared" si="112"/>
        <v/>
      </c>
      <c r="P466" s="49" t="str">
        <f>IF(OR(O466="",O466=0,O466="0"),"",LEFT(O466,K455+1))</f>
        <v/>
      </c>
      <c r="Q466" s="49"/>
      <c r="R466" s="107"/>
      <c r="S466" s="90" t="str">
        <f>IF(LEN(TRIM(T466))&gt;0,MAX(S46:S465)+1,"")</f>
        <v/>
      </c>
      <c r="T466" s="234"/>
      <c r="U466" s="107"/>
      <c r="V466" s="107"/>
      <c r="X466" s="224"/>
      <c r="Y466" s="281"/>
      <c r="Z466" s="282"/>
      <c r="AA466" s="281"/>
      <c r="AB466" s="280"/>
      <c r="AC466" s="279"/>
      <c r="AD466" s="278"/>
      <c r="AE466" s="277"/>
      <c r="AF466" s="276"/>
      <c r="AG466" s="275"/>
      <c r="AH466" s="274"/>
      <c r="AI466" s="273"/>
      <c r="AJ466" s="272"/>
      <c r="AK466" s="271"/>
      <c r="AL466" s="270"/>
      <c r="AM466" s="269"/>
      <c r="AN466" s="268"/>
      <c r="AO466" s="267"/>
      <c r="AP466" s="266"/>
      <c r="AQ466" s="265"/>
      <c r="AS466" s="2"/>
      <c r="AT466" s="294">
        <v>438</v>
      </c>
      <c r="AU466" s="290"/>
      <c r="AV466" s="289" t="str">
        <f t="shared" si="100"/>
        <v/>
      </c>
      <c r="AW466" s="288" t="str" cm="1">
        <f t="array" ref="AW466">IF(BD466="","",IFERROR(_xlfn.TEXTJOIN(" • ",TRUE,_xlfn.UNIQUE(_xlfn._xlws.FILTER("⚠ "&amp;BK29:BK489,(BI29:BI489&lt;&gt;"")*ISNUMBER(SEARCH(" "&amp;BI29:BI489&amp;" "," "&amp;BD466&amp;" "))))),""))</f>
        <v/>
      </c>
      <c r="AX466" s="287" t="str">
        <f t="shared" si="107"/>
        <v/>
      </c>
      <c r="AY466" s="287" t="str">
        <f t="shared" si="108"/>
        <v/>
      </c>
      <c r="AZ466" s="287" t="str">
        <f t="shared" si="109"/>
        <v/>
      </c>
      <c r="BA466" s="287" t="str">
        <f t="shared" si="101"/>
        <v/>
      </c>
      <c r="BB466" s="287" t="str">
        <f t="shared" si="102"/>
        <v/>
      </c>
      <c r="BC466" s="287" t="str">
        <f t="shared" si="110"/>
        <v/>
      </c>
      <c r="BD466" s="287" t="str">
        <f t="shared" si="103"/>
        <v/>
      </c>
      <c r="BE466" s="287" t="str">
        <f t="shared" si="111"/>
        <v/>
      </c>
      <c r="BF466" s="287" t="str">
        <f t="shared" si="104"/>
        <v/>
      </c>
      <c r="BG466" s="287" t="str">
        <f t="shared" si="105"/>
        <v/>
      </c>
      <c r="BH466" s="293"/>
      <c r="BI466" s="285" t="str">
        <f t="shared" si="106"/>
        <v/>
      </c>
      <c r="BJ466" s="284" t="s">
        <v>291</v>
      </c>
      <c r="BK466" s="292"/>
      <c r="BY466" s="3">
        <v>1</v>
      </c>
    </row>
    <row r="467" spans="10:77" ht="21" customHeight="1">
      <c r="J467" s="910"/>
      <c r="K467" s="88" t="str">
        <f>IF(TRIM(SUBSTITUTE(R77,CHAR(160),""))="","",R77)</f>
        <v/>
      </c>
      <c r="L467" s="49" t="str" cm="1">
        <f t="array" ref="L467">IF(ROW()=ROW(L467),K470,INDEX(M467:M480,ROW()-ROW(L467)))</f>
        <v/>
      </c>
      <c r="M467" s="89" t="str">
        <f>IF(OR(L467="",K469="",K469&lt;=0,N467=""),"",TRIM(MID(L467,LEN(N467)+1+IF(MID(L467,LEN(N467)+1,1)=" ",1,0),99999)))</f>
        <v/>
      </c>
      <c r="N467" s="49" t="str">
        <f>IF(OR(O467="",O467=0,O467="0"),"",IF(LEN(O467)&lt;=K469,O467,IF(LEN(SUBSTITUTE(P467," ",""))=K469+1,LEFT(O467,K469),LEFT(O467,FIND("§",SUBSTITUTE(P467," ","§",LEN(P467)-LEN(SUBSTITUTE(P467," ",""))))-1))))</f>
        <v/>
      </c>
      <c r="O467" s="49" t="str">
        <f t="shared" si="112"/>
        <v/>
      </c>
      <c r="P467" s="49" t="str">
        <f>IF(OR(O467="",O467=0,O467="0"),"",LEFT(O467,K469+1))</f>
        <v/>
      </c>
      <c r="Q467" s="49"/>
      <c r="R467" s="107"/>
      <c r="S467" s="90" t="str">
        <f>IF(LEN(TRIM(T467))&gt;0,MAX(S46:S466)+1,"")</f>
        <v/>
      </c>
      <c r="T467" s="234"/>
      <c r="U467" s="107"/>
      <c r="V467" s="107"/>
      <c r="X467" s="224"/>
      <c r="Y467" s="281"/>
      <c r="Z467" s="282"/>
      <c r="AA467" s="281"/>
      <c r="AB467" s="280"/>
      <c r="AC467" s="279"/>
      <c r="AD467" s="278"/>
      <c r="AE467" s="277"/>
      <c r="AF467" s="276"/>
      <c r="AG467" s="275"/>
      <c r="AH467" s="274"/>
      <c r="AI467" s="273"/>
      <c r="AJ467" s="272"/>
      <c r="AK467" s="271"/>
      <c r="AL467" s="270"/>
      <c r="AM467" s="269"/>
      <c r="AN467" s="268"/>
      <c r="AO467" s="267"/>
      <c r="AP467" s="266"/>
      <c r="AQ467" s="265"/>
      <c r="AS467" s="2"/>
      <c r="AT467" s="294">
        <v>439</v>
      </c>
      <c r="AU467" s="290"/>
      <c r="AV467" s="289" t="str">
        <f t="shared" si="100"/>
        <v/>
      </c>
      <c r="AW467" s="288" t="str" cm="1">
        <f t="array" ref="AW467">IF(BD467="","",IFERROR(_xlfn.TEXTJOIN(" • ",TRUE,_xlfn.UNIQUE(_xlfn._xlws.FILTER("⚠ "&amp;BK29:BK489,(BI29:BI489&lt;&gt;"")*ISNUMBER(SEARCH(" "&amp;BI29:BI489&amp;" "," "&amp;BD467&amp;" "))))),""))</f>
        <v/>
      </c>
      <c r="AX467" s="287" t="str">
        <f t="shared" si="107"/>
        <v/>
      </c>
      <c r="AY467" s="287" t="str">
        <f t="shared" si="108"/>
        <v/>
      </c>
      <c r="AZ467" s="287" t="str">
        <f t="shared" si="109"/>
        <v/>
      </c>
      <c r="BA467" s="287" t="str">
        <f t="shared" si="101"/>
        <v/>
      </c>
      <c r="BB467" s="287" t="str">
        <f t="shared" si="102"/>
        <v/>
      </c>
      <c r="BC467" s="287" t="str">
        <f t="shared" si="110"/>
        <v/>
      </c>
      <c r="BD467" s="287" t="str">
        <f t="shared" si="103"/>
        <v/>
      </c>
      <c r="BE467" s="287" t="str">
        <f t="shared" si="111"/>
        <v/>
      </c>
      <c r="BF467" s="287" t="str">
        <f t="shared" si="104"/>
        <v/>
      </c>
      <c r="BG467" s="287" t="str">
        <f t="shared" si="105"/>
        <v/>
      </c>
      <c r="BH467" s="293"/>
      <c r="BI467" s="285" t="str">
        <f t="shared" si="106"/>
        <v/>
      </c>
      <c r="BJ467" s="284" t="s">
        <v>291</v>
      </c>
      <c r="BK467" s="292"/>
      <c r="BY467" s="3">
        <v>1</v>
      </c>
    </row>
    <row r="468" spans="10:77" ht="21" customHeight="1">
      <c r="J468" s="910"/>
      <c r="K468" s="55" t="str">
        <f>TRIM(SUBSTITUTE(SUBSTITUTE(SUBSTITUTE(SUBSTITUTE(SUBSTITUTE(SUBSTITUTE(SUBSTITUTE(SUBSTITUTE(SUBSTITUTE(CLEAN(IF(OR(LEFT(K467,1)="-",LEFT(K467,1)="="),MID(K467,2,99999),K467)),"—","-"),"–","-"),CHAR(160)," "),CHAR(9)," "),CHAR(13)," "),CHAR(10)," ")," "," ")," "," ")," "," "))</f>
        <v/>
      </c>
      <c r="L468" s="49" t="str" cm="1">
        <f t="array" ref="L468">IF(ROW()=ROW(L467),K470,INDEX(M467:M480,ROW()-ROW(L467)))</f>
        <v/>
      </c>
      <c r="M468" s="89" t="str">
        <f>IF(OR(L468="",K469="",K469&lt;=0,N468=""),"",TRIM(MID(L468,LEN(N468)+1+IF(MID(L468,LEN(N468)+1,1)=" ",1,0),99999)))</f>
        <v/>
      </c>
      <c r="N468" s="49" t="str">
        <f>IF(OR(O468="",O468=0,O468="0"),"",IF(LEN(O468)&lt;=K469,O468,IF(LEN(SUBSTITUTE(P468," ",""))=K469+1,LEFT(O468,K469),LEFT(O468,FIND("§",SUBSTITUTE(P468," ","§",LEN(P468)-LEN(SUBSTITUTE(P468," ",""))))-1))))</f>
        <v/>
      </c>
      <c r="O468" s="49" t="str">
        <f t="shared" si="112"/>
        <v/>
      </c>
      <c r="P468" s="49" t="str">
        <f>IF(OR(O468="",O468=0,O468="0"),"",LEFT(O468,K469+1))</f>
        <v/>
      </c>
      <c r="Q468" s="49"/>
      <c r="R468" s="107"/>
      <c r="S468" s="90" t="str">
        <f>IF(LEN(TRIM(T468))&gt;0,MAX(S46:S467)+1,"")</f>
        <v/>
      </c>
      <c r="T468" s="234"/>
      <c r="U468" s="107"/>
      <c r="V468" s="107"/>
      <c r="X468" s="224"/>
      <c r="Y468" s="281"/>
      <c r="Z468" s="282"/>
      <c r="AA468" s="281"/>
      <c r="AB468" s="280"/>
      <c r="AC468" s="279"/>
      <c r="AD468" s="278"/>
      <c r="AE468" s="277"/>
      <c r="AF468" s="276"/>
      <c r="AG468" s="275"/>
      <c r="AH468" s="274"/>
      <c r="AI468" s="273"/>
      <c r="AJ468" s="272"/>
      <c r="AK468" s="271"/>
      <c r="AL468" s="270"/>
      <c r="AM468" s="269"/>
      <c r="AN468" s="268"/>
      <c r="AO468" s="267"/>
      <c r="AP468" s="266"/>
      <c r="AQ468" s="265"/>
      <c r="AS468" s="2"/>
      <c r="AT468" s="294">
        <v>440</v>
      </c>
      <c r="AU468" s="290"/>
      <c r="AV468" s="289" t="str">
        <f t="shared" si="100"/>
        <v/>
      </c>
      <c r="AW468" s="288" t="str" cm="1">
        <f t="array" ref="AW468">IF(BD468="","",IFERROR(_xlfn.TEXTJOIN(" • ",TRUE,_xlfn.UNIQUE(_xlfn._xlws.FILTER("⚠ "&amp;BK29:BK489,(BI29:BI489&lt;&gt;"")*ISNUMBER(SEARCH(" "&amp;BI29:BI489&amp;" "," "&amp;BD468&amp;" "))))),""))</f>
        <v/>
      </c>
      <c r="AX468" s="287" t="str">
        <f t="shared" si="107"/>
        <v/>
      </c>
      <c r="AY468" s="287" t="str">
        <f t="shared" si="108"/>
        <v/>
      </c>
      <c r="AZ468" s="287" t="str">
        <f t="shared" si="109"/>
        <v/>
      </c>
      <c r="BA468" s="287" t="str">
        <f t="shared" si="101"/>
        <v/>
      </c>
      <c r="BB468" s="287" t="str">
        <f t="shared" si="102"/>
        <v/>
      </c>
      <c r="BC468" s="287" t="str">
        <f t="shared" si="110"/>
        <v/>
      </c>
      <c r="BD468" s="287" t="str">
        <f t="shared" si="103"/>
        <v/>
      </c>
      <c r="BE468" s="287" t="str">
        <f t="shared" si="111"/>
        <v/>
      </c>
      <c r="BF468" s="287" t="str">
        <f t="shared" si="104"/>
        <v/>
      </c>
      <c r="BG468" s="287" t="str">
        <f t="shared" si="105"/>
        <v/>
      </c>
      <c r="BH468" s="293"/>
      <c r="BI468" s="285" t="str">
        <f t="shared" si="106"/>
        <v/>
      </c>
      <c r="BJ468" s="284" t="s">
        <v>291</v>
      </c>
      <c r="BK468" s="292"/>
      <c r="BY468" s="3">
        <v>1</v>
      </c>
    </row>
    <row r="469" spans="10:77" ht="21" customHeight="1">
      <c r="J469" s="910"/>
      <c r="K469" s="92">
        <f>K44</f>
        <v>120</v>
      </c>
      <c r="L469" s="49" t="str" cm="1">
        <f t="array" ref="L469">IF(ROW()=ROW(L467),K470,INDEX(M467:M480,ROW()-ROW(L467)))</f>
        <v/>
      </c>
      <c r="M469" s="89" t="str">
        <f>IF(OR(L469="",K469="",K469&lt;=0,N469=""),"",TRIM(MID(L469,LEN(N469)+1+IF(MID(L469,LEN(N469)+1,1)=" ",1,0),99999)))</f>
        <v/>
      </c>
      <c r="N469" s="49" t="str">
        <f>IF(OR(O469="",O469=0,O469="0"),"",IF(LEN(O469)&lt;=K469,O469,IF(LEN(SUBSTITUTE(P469," ",""))=K469+1,LEFT(O469,K469),LEFT(O469,FIND("§",SUBSTITUTE(P469," ","§",LEN(P469)-LEN(SUBSTITUTE(P469," ",""))))-1))))</f>
        <v/>
      </c>
      <c r="O469" s="49" t="str">
        <f t="shared" si="112"/>
        <v/>
      </c>
      <c r="P469" s="49" t="str">
        <f>IF(OR(O469="",O469=0,O469="0"),"",LEFT(O469,K469+1))</f>
        <v/>
      </c>
      <c r="Q469" s="49"/>
      <c r="R469" s="107"/>
      <c r="S469" s="90" t="str">
        <f>IF(LEN(TRIM(T469))&gt;0,MAX(S46:S468)+1,"")</f>
        <v/>
      </c>
      <c r="T469" s="234"/>
      <c r="U469" s="107"/>
      <c r="V469" s="107"/>
      <c r="X469" s="224"/>
      <c r="Y469" s="281"/>
      <c r="Z469" s="282"/>
      <c r="AA469" s="281"/>
      <c r="AB469" s="280"/>
      <c r="AC469" s="279"/>
      <c r="AD469" s="278"/>
      <c r="AE469" s="277"/>
      <c r="AF469" s="276"/>
      <c r="AG469" s="275"/>
      <c r="AH469" s="274"/>
      <c r="AI469" s="273"/>
      <c r="AJ469" s="272"/>
      <c r="AK469" s="271"/>
      <c r="AL469" s="270"/>
      <c r="AM469" s="269"/>
      <c r="AN469" s="268"/>
      <c r="AO469" s="267"/>
      <c r="AP469" s="266"/>
      <c r="AQ469" s="265"/>
      <c r="AS469" s="2"/>
      <c r="AT469" s="294">
        <v>441</v>
      </c>
      <c r="AU469" s="290"/>
      <c r="AV469" s="289" t="str">
        <f t="shared" si="100"/>
        <v/>
      </c>
      <c r="AW469" s="288" t="str" cm="1">
        <f t="array" ref="AW469">IF(BD469="","",IFERROR(_xlfn.TEXTJOIN(" • ",TRUE,_xlfn.UNIQUE(_xlfn._xlws.FILTER("⚠ "&amp;BK29:BK489,(BI29:BI489&lt;&gt;"")*ISNUMBER(SEARCH(" "&amp;BI29:BI489&amp;" "," "&amp;BD469&amp;" "))))),""))</f>
        <v/>
      </c>
      <c r="AX469" s="287" t="str">
        <f t="shared" si="107"/>
        <v/>
      </c>
      <c r="AY469" s="287" t="str">
        <f t="shared" si="108"/>
        <v/>
      </c>
      <c r="AZ469" s="287" t="str">
        <f t="shared" si="109"/>
        <v/>
      </c>
      <c r="BA469" s="287" t="str">
        <f t="shared" si="101"/>
        <v/>
      </c>
      <c r="BB469" s="287" t="str">
        <f t="shared" si="102"/>
        <v/>
      </c>
      <c r="BC469" s="287" t="str">
        <f t="shared" si="110"/>
        <v/>
      </c>
      <c r="BD469" s="287" t="str">
        <f t="shared" si="103"/>
        <v/>
      </c>
      <c r="BE469" s="287" t="str">
        <f t="shared" si="111"/>
        <v/>
      </c>
      <c r="BF469" s="287" t="str">
        <f t="shared" si="104"/>
        <v/>
      </c>
      <c r="BG469" s="287" t="str">
        <f t="shared" si="105"/>
        <v/>
      </c>
      <c r="BH469" s="293"/>
      <c r="BI469" s="285" t="str">
        <f t="shared" si="106"/>
        <v/>
      </c>
      <c r="BJ469" s="284" t="s">
        <v>291</v>
      </c>
      <c r="BK469" s="292"/>
      <c r="BY469" s="3">
        <v>1</v>
      </c>
    </row>
    <row r="470" spans="10:77" ht="21" customHeight="1">
      <c r="J470" s="910"/>
      <c r="K470" s="55" t="str">
        <f>IF(UPPER(TRIM(K45))="X",K474,K468)</f>
        <v/>
      </c>
      <c r="L470" s="49" t="str" cm="1">
        <f t="array" ref="L470">IF(ROW()=ROW(L467),K470,INDEX(M467:M480,ROW()-ROW(L467)))</f>
        <v/>
      </c>
      <c r="M470" s="89" t="str">
        <f>IF(OR(L470="",K469="",K469&lt;=0,N470=""),"",TRIM(MID(L470,LEN(N470)+1+IF(MID(L470,LEN(N470)+1,1)=" ",1,0),99999)))</f>
        <v/>
      </c>
      <c r="N470" s="49" t="str">
        <f>IF(OR(O470="",O470=0,O470="0"),"",IF(LEN(O470)&lt;=K469,O470,IF(LEN(SUBSTITUTE(P470," ",""))=K469+1,LEFT(O470,K469),LEFT(O470,FIND("§",SUBSTITUTE(P470," ","§",LEN(P470)-LEN(SUBSTITUTE(P470," ",""))))-1))))</f>
        <v/>
      </c>
      <c r="O470" s="49" t="str">
        <f t="shared" si="112"/>
        <v/>
      </c>
      <c r="P470" s="49" t="str">
        <f>IF(OR(O470="",O470=0,O470="0"),"",LEFT(O470,K469+1))</f>
        <v/>
      </c>
      <c r="Q470" s="49"/>
      <c r="R470" s="107"/>
      <c r="S470" s="90" t="str">
        <f>IF(LEN(TRIM(T470))&gt;0,MAX(S46:S469)+1,"")</f>
        <v/>
      </c>
      <c r="T470" s="234"/>
      <c r="U470" s="107"/>
      <c r="V470" s="107"/>
      <c r="X470" s="224"/>
      <c r="Y470" s="281"/>
      <c r="Z470" s="282"/>
      <c r="AA470" s="281"/>
      <c r="AB470" s="280"/>
      <c r="AC470" s="279"/>
      <c r="AD470" s="278"/>
      <c r="AE470" s="277"/>
      <c r="AF470" s="276"/>
      <c r="AG470" s="275"/>
      <c r="AH470" s="274"/>
      <c r="AI470" s="273"/>
      <c r="AJ470" s="272"/>
      <c r="AK470" s="271"/>
      <c r="AL470" s="270"/>
      <c r="AM470" s="269"/>
      <c r="AN470" s="268"/>
      <c r="AO470" s="267"/>
      <c r="AP470" s="266"/>
      <c r="AQ470" s="265"/>
      <c r="AS470" s="2"/>
      <c r="AT470" s="294">
        <v>442</v>
      </c>
      <c r="AU470" s="290"/>
      <c r="AV470" s="289" t="str">
        <f t="shared" si="100"/>
        <v/>
      </c>
      <c r="AW470" s="288" t="str" cm="1">
        <f t="array" ref="AW470">IF(BD470="","",IFERROR(_xlfn.TEXTJOIN(" • ",TRUE,_xlfn.UNIQUE(_xlfn._xlws.FILTER("⚠ "&amp;BK29:BK489,(BI29:BI489&lt;&gt;"")*ISNUMBER(SEARCH(" "&amp;BI29:BI489&amp;" "," "&amp;BD470&amp;" "))))),""))</f>
        <v/>
      </c>
      <c r="AX470" s="287" t="str">
        <f t="shared" si="107"/>
        <v/>
      </c>
      <c r="AY470" s="287" t="str">
        <f t="shared" si="108"/>
        <v/>
      </c>
      <c r="AZ470" s="287" t="str">
        <f t="shared" si="109"/>
        <v/>
      </c>
      <c r="BA470" s="287" t="str">
        <f t="shared" si="101"/>
        <v/>
      </c>
      <c r="BB470" s="287" t="str">
        <f t="shared" si="102"/>
        <v/>
      </c>
      <c r="BC470" s="287" t="str">
        <f t="shared" si="110"/>
        <v/>
      </c>
      <c r="BD470" s="287" t="str">
        <f t="shared" si="103"/>
        <v/>
      </c>
      <c r="BE470" s="287" t="str">
        <f t="shared" si="111"/>
        <v/>
      </c>
      <c r="BF470" s="287" t="str">
        <f t="shared" si="104"/>
        <v/>
      </c>
      <c r="BG470" s="287" t="str">
        <f t="shared" si="105"/>
        <v/>
      </c>
      <c r="BH470" s="293"/>
      <c r="BI470" s="285" t="str">
        <f t="shared" si="106"/>
        <v/>
      </c>
      <c r="BJ470" s="284" t="s">
        <v>291</v>
      </c>
      <c r="BK470" s="292"/>
      <c r="BY470" s="3">
        <v>1</v>
      </c>
    </row>
    <row r="471" spans="10:77" ht="21" customHeight="1">
      <c r="J471" s="910"/>
      <c r="K471" s="94" t="str">
        <f>TRIM(SUBSTITUTE(SUBSTITUTE(SUBSTITUTE(SUBSTITUTE(SUBSTITUTE(SUBSTITUTE(SUBSTITUTE(SUBSTITUTE(SUBSTITUTE(SUBSTITUTE(K468,","," "),";"," "),":"," "),"!"," "),"?"," "),"…"," "),"»"," "),"«"," "),"/"," "),"."," "))</f>
        <v/>
      </c>
      <c r="L471" s="49" t="str" cm="1">
        <f t="array" ref="L471">IF(ROW()=ROW(L467),K470,INDEX(M467:M480,ROW()-ROW(L467)))</f>
        <v/>
      </c>
      <c r="M471" s="89" t="str">
        <f>IF(OR(L471="",K469="",K469&lt;=0,N471=""),"",TRIM(MID(L471,LEN(N471)+1+IF(MID(L471,LEN(N471)+1,1)=" ",1,0),99999)))</f>
        <v/>
      </c>
      <c r="N471" s="49" t="str">
        <f>IF(OR(O471="",O471=0,O471="0"),"",IF(LEN(O471)&lt;=K469,O471,IF(LEN(SUBSTITUTE(P471," ",""))=K469+1,LEFT(O471,K469),LEFT(O471,FIND("§",SUBSTITUTE(P471," ","§",LEN(P471)-LEN(SUBSTITUTE(P471," ",""))))-1))))</f>
        <v/>
      </c>
      <c r="O471" s="49" t="str">
        <f t="shared" si="112"/>
        <v/>
      </c>
      <c r="P471" s="49" t="str">
        <f>IF(OR(O471="",O471=0,O471="0"),"",LEFT(O471,K469+1))</f>
        <v/>
      </c>
      <c r="Q471" s="49"/>
      <c r="R471" s="107"/>
      <c r="S471" s="90" t="str">
        <f>IF(LEN(TRIM(T471))&gt;0,MAX(S46:S470)+1,"")</f>
        <v/>
      </c>
      <c r="T471" s="234"/>
      <c r="U471" s="107"/>
      <c r="V471" s="107"/>
      <c r="X471" s="224"/>
      <c r="Y471" s="281"/>
      <c r="Z471" s="282"/>
      <c r="AA471" s="281"/>
      <c r="AB471" s="280"/>
      <c r="AC471" s="279"/>
      <c r="AD471" s="278"/>
      <c r="AE471" s="277"/>
      <c r="AF471" s="276"/>
      <c r="AG471" s="275"/>
      <c r="AH471" s="274"/>
      <c r="AI471" s="273"/>
      <c r="AJ471" s="272"/>
      <c r="AK471" s="271"/>
      <c r="AL471" s="270"/>
      <c r="AM471" s="269"/>
      <c r="AN471" s="268"/>
      <c r="AO471" s="267"/>
      <c r="AP471" s="266"/>
      <c r="AQ471" s="265"/>
      <c r="AS471" s="2"/>
      <c r="AT471" s="294">
        <v>443</v>
      </c>
      <c r="AU471" s="290"/>
      <c r="AV471" s="289" t="str">
        <f t="shared" si="100"/>
        <v/>
      </c>
      <c r="AW471" s="288" t="str" cm="1">
        <f t="array" ref="AW471">IF(BD471="","",IFERROR(_xlfn.TEXTJOIN(" • ",TRUE,_xlfn.UNIQUE(_xlfn._xlws.FILTER("⚠ "&amp;BK29:BK489,(BI29:BI489&lt;&gt;"")*ISNUMBER(SEARCH(" "&amp;BI29:BI489&amp;" "," "&amp;BD471&amp;" "))))),""))</f>
        <v/>
      </c>
      <c r="AX471" s="287" t="str">
        <f t="shared" si="107"/>
        <v/>
      </c>
      <c r="AY471" s="287" t="str">
        <f t="shared" si="108"/>
        <v/>
      </c>
      <c r="AZ471" s="287" t="str">
        <f t="shared" si="109"/>
        <v/>
      </c>
      <c r="BA471" s="287" t="str">
        <f t="shared" si="101"/>
        <v/>
      </c>
      <c r="BB471" s="287" t="str">
        <f t="shared" si="102"/>
        <v/>
      </c>
      <c r="BC471" s="287" t="str">
        <f t="shared" si="110"/>
        <v/>
      </c>
      <c r="BD471" s="287" t="str">
        <f t="shared" si="103"/>
        <v/>
      </c>
      <c r="BE471" s="287" t="str">
        <f t="shared" si="111"/>
        <v/>
      </c>
      <c r="BF471" s="287" t="str">
        <f t="shared" si="104"/>
        <v/>
      </c>
      <c r="BG471" s="287" t="str">
        <f t="shared" si="105"/>
        <v/>
      </c>
      <c r="BH471" s="293"/>
      <c r="BI471" s="285" t="str">
        <f t="shared" si="106"/>
        <v/>
      </c>
      <c r="BJ471" s="284" t="s">
        <v>291</v>
      </c>
      <c r="BK471" s="292"/>
      <c r="BY471" s="3">
        <v>1</v>
      </c>
    </row>
    <row r="472" spans="10:77" ht="21" customHeight="1">
      <c r="J472" s="910"/>
      <c r="K472" s="49" t="str">
        <f>TRIM(SUBSTITUTE(SUBSTITUTE(SUBSTITUTE(SUBSTITUTE(SUBSTITUTE(SUBSTITUTE(SUBSTITUTE(SUBSTITUTE(K471,"("," "),")"," "),CHAR(34)," "),"-"," "),"_"," "),"&lt;"," "),"&gt;"," "),"="," "))</f>
        <v/>
      </c>
      <c r="L472" s="49" t="str" cm="1">
        <f t="array" ref="L472">IF(ROW()=ROW(L467),K470,INDEX(M467:M480,ROW()-ROW(L467)))</f>
        <v/>
      </c>
      <c r="M472" s="89" t="str">
        <f>IF(OR(L472="",K469="",K469&lt;=0,N472=""),"",TRIM(MID(L472,LEN(N472)+1+IF(MID(L472,LEN(N472)+1,1)=" ",1,0),99999)))</f>
        <v/>
      </c>
      <c r="N472" s="49" t="str">
        <f>IF(OR(O472="",O472=0,O472="0"),"",IF(LEN(O472)&lt;=K469,O472,IF(LEN(SUBSTITUTE(P472," ",""))=K469+1,LEFT(O472,K469),LEFT(O472,FIND("§",SUBSTITUTE(P472," ","§",LEN(P472)-LEN(SUBSTITUTE(P472," ",""))))-1))))</f>
        <v/>
      </c>
      <c r="O472" s="49" t="str">
        <f t="shared" si="112"/>
        <v/>
      </c>
      <c r="P472" s="49" t="str">
        <f>IF(OR(O472="",O472=0,O472="0"),"",LEFT(O472,K469+1))</f>
        <v/>
      </c>
      <c r="Q472" s="49"/>
      <c r="R472" s="107"/>
      <c r="S472" s="90" t="str">
        <f>IF(LEN(TRIM(T472))&gt;0,MAX(S46:S471)+1,"")</f>
        <v/>
      </c>
      <c r="T472" s="234"/>
      <c r="U472" s="107"/>
      <c r="V472" s="107"/>
      <c r="X472" s="224"/>
      <c r="Y472" s="281"/>
      <c r="Z472" s="282"/>
      <c r="AA472" s="281"/>
      <c r="AB472" s="280"/>
      <c r="AC472" s="279"/>
      <c r="AD472" s="278"/>
      <c r="AE472" s="277"/>
      <c r="AF472" s="276"/>
      <c r="AG472" s="275"/>
      <c r="AH472" s="274"/>
      <c r="AI472" s="273"/>
      <c r="AJ472" s="272"/>
      <c r="AK472" s="271"/>
      <c r="AL472" s="270"/>
      <c r="AM472" s="269"/>
      <c r="AN472" s="268"/>
      <c r="AO472" s="267"/>
      <c r="AP472" s="266"/>
      <c r="AQ472" s="265"/>
      <c r="AS472" s="2"/>
      <c r="AT472" s="294">
        <v>444</v>
      </c>
      <c r="AU472" s="290"/>
      <c r="AV472" s="289" t="str">
        <f t="shared" si="100"/>
        <v/>
      </c>
      <c r="AW472" s="288" t="str" cm="1">
        <f t="array" ref="AW472">IF(BD472="","",IFERROR(_xlfn.TEXTJOIN(" • ",TRUE,_xlfn.UNIQUE(_xlfn._xlws.FILTER("⚠ "&amp;BK29:BK489,(BI29:BI489&lt;&gt;"")*ISNUMBER(SEARCH(" "&amp;BI29:BI489&amp;" "," "&amp;BD472&amp;" "))))),""))</f>
        <v/>
      </c>
      <c r="AX472" s="287" t="str">
        <f t="shared" si="107"/>
        <v/>
      </c>
      <c r="AY472" s="287" t="str">
        <f t="shared" si="108"/>
        <v/>
      </c>
      <c r="AZ472" s="287" t="str">
        <f t="shared" si="109"/>
        <v/>
      </c>
      <c r="BA472" s="287" t="str">
        <f t="shared" si="101"/>
        <v/>
      </c>
      <c r="BB472" s="287" t="str">
        <f t="shared" si="102"/>
        <v/>
      </c>
      <c r="BC472" s="287" t="str">
        <f t="shared" si="110"/>
        <v/>
      </c>
      <c r="BD472" s="287" t="str">
        <f t="shared" si="103"/>
        <v/>
      </c>
      <c r="BE472" s="287" t="str">
        <f t="shared" si="111"/>
        <v/>
      </c>
      <c r="BF472" s="287" t="str">
        <f t="shared" si="104"/>
        <v/>
      </c>
      <c r="BG472" s="287" t="str">
        <f t="shared" si="105"/>
        <v/>
      </c>
      <c r="BH472" s="293"/>
      <c r="BI472" s="285" t="str">
        <f t="shared" si="106"/>
        <v/>
      </c>
      <c r="BJ472" s="284" t="s">
        <v>291</v>
      </c>
      <c r="BK472" s="292"/>
      <c r="BY472" s="3">
        <v>1</v>
      </c>
    </row>
    <row r="473" spans="10:77" ht="21" customHeight="1">
      <c r="J473" s="910"/>
      <c r="K473" s="55" t="str">
        <f>TRIM(SUBSTITUTE(SUBSTITUTE(SUBSTITUTE(SUBSTITUTE(K472,"►"," "),"▼"," "),"▲"," "),"◄"," "))</f>
        <v/>
      </c>
      <c r="L473" s="49" t="str" cm="1">
        <f t="array" ref="L473">IF(ROW()=ROW(L467),K470,INDEX(M467:M480,ROW()-ROW(L467)))</f>
        <v/>
      </c>
      <c r="M473" s="89" t="str">
        <f>IF(OR(L473="",K469="",K469&lt;=0,N473=""),"",TRIM(MID(L473,LEN(N473)+1+IF(MID(L473,LEN(N473)+1,1)=" ",1,0),99999)))</f>
        <v/>
      </c>
      <c r="N473" s="49" t="str">
        <f>IF(OR(O473="",O473=0,O473="0"),"",IF(LEN(O473)&lt;=K469,O473,IF(LEN(SUBSTITUTE(P473," ",""))=K469+1,LEFT(O473,K469),LEFT(O473,FIND("§",SUBSTITUTE(P473," ","§",LEN(P473)-LEN(SUBSTITUTE(P473," ",""))))-1))))</f>
        <v/>
      </c>
      <c r="O473" s="49" t="str">
        <f t="shared" si="112"/>
        <v/>
      </c>
      <c r="P473" s="49" t="str">
        <f>IF(OR(O473="",O473=0,O473="0"),"",LEFT(O473,K469+1))</f>
        <v/>
      </c>
      <c r="Q473" s="49"/>
      <c r="R473" s="107"/>
      <c r="S473" s="90" t="str">
        <f>IF(LEN(TRIM(T473))&gt;0,MAX(S46:S472)+1,"")</f>
        <v/>
      </c>
      <c r="T473" s="234"/>
      <c r="U473" s="107"/>
      <c r="V473" s="107"/>
      <c r="X473" s="224"/>
      <c r="Y473" s="281"/>
      <c r="Z473" s="282"/>
      <c r="AA473" s="281"/>
      <c r="AB473" s="280"/>
      <c r="AC473" s="279"/>
      <c r="AD473" s="278"/>
      <c r="AE473" s="277"/>
      <c r="AF473" s="276"/>
      <c r="AG473" s="275"/>
      <c r="AH473" s="274"/>
      <c r="AI473" s="273"/>
      <c r="AJ473" s="272"/>
      <c r="AK473" s="271"/>
      <c r="AL473" s="270"/>
      <c r="AM473" s="269"/>
      <c r="AN473" s="268"/>
      <c r="AO473" s="267"/>
      <c r="AP473" s="266"/>
      <c r="AQ473" s="265"/>
      <c r="AS473" s="2"/>
      <c r="AT473" s="294">
        <v>445</v>
      </c>
      <c r="AU473" s="290"/>
      <c r="AV473" s="289" t="str">
        <f t="shared" si="100"/>
        <v/>
      </c>
      <c r="AW473" s="288" t="str" cm="1">
        <f t="array" ref="AW473">IF(BD473="","",IFERROR(_xlfn.TEXTJOIN(" • ",TRUE,_xlfn.UNIQUE(_xlfn._xlws.FILTER("⚠ "&amp;BK29:BK489,(BI29:BI489&lt;&gt;"")*ISNUMBER(SEARCH(" "&amp;BI29:BI489&amp;" "," "&amp;BD473&amp;" "))))),""))</f>
        <v/>
      </c>
      <c r="AX473" s="287" t="str">
        <f t="shared" si="107"/>
        <v/>
      </c>
      <c r="AY473" s="287" t="str">
        <f t="shared" si="108"/>
        <v/>
      </c>
      <c r="AZ473" s="287" t="str">
        <f t="shared" si="109"/>
        <v/>
      </c>
      <c r="BA473" s="287" t="str">
        <f t="shared" si="101"/>
        <v/>
      </c>
      <c r="BB473" s="287" t="str">
        <f t="shared" si="102"/>
        <v/>
      </c>
      <c r="BC473" s="287" t="str">
        <f t="shared" si="110"/>
        <v/>
      </c>
      <c r="BD473" s="287" t="str">
        <f t="shared" si="103"/>
        <v/>
      </c>
      <c r="BE473" s="287" t="str">
        <f t="shared" si="111"/>
        <v/>
      </c>
      <c r="BF473" s="287" t="str">
        <f t="shared" si="104"/>
        <v/>
      </c>
      <c r="BG473" s="287" t="str">
        <f t="shared" si="105"/>
        <v/>
      </c>
      <c r="BH473" s="293"/>
      <c r="BI473" s="285" t="str">
        <f t="shared" si="106"/>
        <v/>
      </c>
      <c r="BJ473" s="284" t="s">
        <v>291</v>
      </c>
      <c r="BK473" s="292"/>
      <c r="BY473" s="3">
        <v>1</v>
      </c>
    </row>
    <row r="474" spans="10:77" ht="21" customHeight="1">
      <c r="J474" s="910"/>
      <c r="K474" s="55" t="str">
        <f>TRIM(SUBSTITUTE(SUBSTITUTE(K473,"“"," "),"”"," "))</f>
        <v/>
      </c>
      <c r="L474" s="49" t="str" cm="1">
        <f t="array" ref="L474">IF(ROW()=ROW(L467),K470,INDEX(M467:M480,ROW()-ROW(L467)))</f>
        <v/>
      </c>
      <c r="M474" s="89" t="str">
        <f>IF(OR(L474="",K469="",K469&lt;=0,N474=""),"",TRIM(MID(L474,LEN(N474)+1+IF(MID(L474,LEN(N474)+1,1)=" ",1,0),99999)))</f>
        <v/>
      </c>
      <c r="N474" s="49" t="str">
        <f>IF(OR(O474="",O474=0,O474="0"),"",IF(LEN(O474)&lt;=K469,O474,IF(LEN(SUBSTITUTE(P474," ",""))=K469+1,LEFT(O474,K469),LEFT(O474,FIND("§",SUBSTITUTE(P474," ","§",LEN(P474)-LEN(SUBSTITUTE(P474," ",""))))-1))))</f>
        <v/>
      </c>
      <c r="O474" s="49" t="str">
        <f t="shared" si="112"/>
        <v/>
      </c>
      <c r="P474" s="49" t="str">
        <f>IF(OR(O474="",O474=0,O474="0"),"",LEFT(O474,K469+1))</f>
        <v/>
      </c>
      <c r="Q474" s="49"/>
      <c r="R474" s="107"/>
      <c r="S474" s="90" t="str">
        <f>IF(LEN(TRIM(T474))&gt;0,MAX(S46:S473)+1,"")</f>
        <v/>
      </c>
      <c r="T474" s="234"/>
      <c r="U474" s="107"/>
      <c r="V474" s="107"/>
      <c r="X474" s="224"/>
      <c r="Y474" s="281"/>
      <c r="Z474" s="282"/>
      <c r="AA474" s="281"/>
      <c r="AB474" s="280"/>
      <c r="AC474" s="279"/>
      <c r="AD474" s="278"/>
      <c r="AE474" s="277"/>
      <c r="AF474" s="276"/>
      <c r="AG474" s="275"/>
      <c r="AH474" s="274"/>
      <c r="AI474" s="273"/>
      <c r="AJ474" s="272"/>
      <c r="AK474" s="271"/>
      <c r="AL474" s="270"/>
      <c r="AM474" s="269"/>
      <c r="AN474" s="268"/>
      <c r="AO474" s="267"/>
      <c r="AP474" s="266"/>
      <c r="AQ474" s="265"/>
      <c r="AS474" s="2"/>
      <c r="AT474" s="294">
        <v>446</v>
      </c>
      <c r="AU474" s="290"/>
      <c r="AV474" s="289" t="str">
        <f t="shared" si="100"/>
        <v/>
      </c>
      <c r="AW474" s="288" t="str" cm="1">
        <f t="array" ref="AW474">IF(BD474="","",IFERROR(_xlfn.TEXTJOIN(" • ",TRUE,_xlfn.UNIQUE(_xlfn._xlws.FILTER("⚠ "&amp;BK29:BK489,(BI29:BI489&lt;&gt;"")*ISNUMBER(SEARCH(" "&amp;BI29:BI489&amp;" "," "&amp;BD474&amp;" "))))),""))</f>
        <v/>
      </c>
      <c r="AX474" s="287" t="str">
        <f t="shared" si="107"/>
        <v/>
      </c>
      <c r="AY474" s="287" t="str">
        <f t="shared" si="108"/>
        <v/>
      </c>
      <c r="AZ474" s="287" t="str">
        <f t="shared" si="109"/>
        <v/>
      </c>
      <c r="BA474" s="287" t="str">
        <f t="shared" si="101"/>
        <v/>
      </c>
      <c r="BB474" s="287" t="str">
        <f t="shared" si="102"/>
        <v/>
      </c>
      <c r="BC474" s="287" t="str">
        <f t="shared" si="110"/>
        <v/>
      </c>
      <c r="BD474" s="287" t="str">
        <f t="shared" si="103"/>
        <v/>
      </c>
      <c r="BE474" s="287" t="str">
        <f t="shared" si="111"/>
        <v/>
      </c>
      <c r="BF474" s="287" t="str">
        <f t="shared" si="104"/>
        <v/>
      </c>
      <c r="BG474" s="287" t="str">
        <f t="shared" si="105"/>
        <v/>
      </c>
      <c r="BH474" s="293"/>
      <c r="BI474" s="285" t="str">
        <f t="shared" si="106"/>
        <v/>
      </c>
      <c r="BJ474" s="284" t="s">
        <v>291</v>
      </c>
      <c r="BK474" s="292"/>
      <c r="BY474" s="3">
        <v>1</v>
      </c>
    </row>
    <row r="475" spans="10:77" ht="21" customHeight="1">
      <c r="J475" s="910"/>
      <c r="K475" s="55"/>
      <c r="L475" s="49" t="str" cm="1">
        <f t="array" ref="L475">IF(ROW()=ROW(L467),K470,INDEX(M467:M480,ROW()-ROW(L467)))</f>
        <v/>
      </c>
      <c r="M475" s="89" t="str">
        <f>IF(OR(L475="",K469="",K469&lt;=0,N475=""),"",TRIM(MID(L475,LEN(N475)+1+IF(MID(L475,LEN(N475)+1,1)=" ",1,0),99999)))</f>
        <v/>
      </c>
      <c r="N475" s="49" t="str">
        <f>IF(OR(O475="",O475=0,O475="0"),"",IF(LEN(O475)&lt;=K469,O475,IF(LEN(SUBSTITUTE(P475," ",""))=K469+1,LEFT(O475,K469),LEFT(O475,FIND("§",SUBSTITUTE(P475," ","§",LEN(P475)-LEN(SUBSTITUTE(P475," ",""))))-1))))</f>
        <v/>
      </c>
      <c r="O475" s="49" t="str">
        <f t="shared" si="112"/>
        <v/>
      </c>
      <c r="P475" s="49" t="str">
        <f>IF(OR(O475="",O475=0,O475="0"),"",LEFT(O475,K469+1))</f>
        <v/>
      </c>
      <c r="Q475" s="49"/>
      <c r="R475" s="107"/>
      <c r="S475" s="90" t="str">
        <f>IF(LEN(TRIM(T475))&gt;0,MAX(S46:S474)+1,"")</f>
        <v/>
      </c>
      <c r="T475" s="234"/>
      <c r="U475" s="107"/>
      <c r="V475" s="107"/>
      <c r="X475" s="224"/>
      <c r="Y475" s="281"/>
      <c r="Z475" s="282"/>
      <c r="AA475" s="281"/>
      <c r="AB475" s="280"/>
      <c r="AC475" s="279"/>
      <c r="AD475" s="278"/>
      <c r="AE475" s="277"/>
      <c r="AF475" s="276"/>
      <c r="AG475" s="275"/>
      <c r="AH475" s="274"/>
      <c r="AI475" s="273"/>
      <c r="AJ475" s="272"/>
      <c r="AK475" s="271"/>
      <c r="AL475" s="270"/>
      <c r="AM475" s="269"/>
      <c r="AN475" s="268"/>
      <c r="AO475" s="267"/>
      <c r="AP475" s="266"/>
      <c r="AQ475" s="265"/>
      <c r="AS475" s="2"/>
      <c r="AT475" s="294">
        <v>447</v>
      </c>
      <c r="AU475" s="290"/>
      <c r="AV475" s="289" t="str">
        <f t="shared" si="100"/>
        <v/>
      </c>
      <c r="AW475" s="288" t="str" cm="1">
        <f t="array" ref="AW475">IF(BD475="","",IFERROR(_xlfn.TEXTJOIN(" • ",TRUE,_xlfn.UNIQUE(_xlfn._xlws.FILTER("⚠ "&amp;BK29:BK489,(BI29:BI489&lt;&gt;"")*ISNUMBER(SEARCH(" "&amp;BI29:BI489&amp;" "," "&amp;BD475&amp;" "))))),""))</f>
        <v/>
      </c>
      <c r="AX475" s="287" t="str">
        <f t="shared" si="107"/>
        <v/>
      </c>
      <c r="AY475" s="287" t="str">
        <f t="shared" si="108"/>
        <v/>
      </c>
      <c r="AZ475" s="287" t="str">
        <f t="shared" si="109"/>
        <v/>
      </c>
      <c r="BA475" s="287" t="str">
        <f t="shared" si="101"/>
        <v/>
      </c>
      <c r="BB475" s="287" t="str">
        <f t="shared" si="102"/>
        <v/>
      </c>
      <c r="BC475" s="287" t="str">
        <f t="shared" si="110"/>
        <v/>
      </c>
      <c r="BD475" s="287" t="str">
        <f t="shared" si="103"/>
        <v/>
      </c>
      <c r="BE475" s="287" t="str">
        <f t="shared" si="111"/>
        <v/>
      </c>
      <c r="BF475" s="287" t="str">
        <f t="shared" si="104"/>
        <v/>
      </c>
      <c r="BG475" s="287" t="str">
        <f t="shared" si="105"/>
        <v/>
      </c>
      <c r="BH475" s="293"/>
      <c r="BI475" s="285" t="str">
        <f t="shared" si="106"/>
        <v/>
      </c>
      <c r="BJ475" s="284" t="s">
        <v>291</v>
      </c>
      <c r="BK475" s="292"/>
      <c r="BY475" s="3">
        <v>1</v>
      </c>
    </row>
    <row r="476" spans="10:77" ht="21" customHeight="1">
      <c r="J476" s="910"/>
      <c r="K476" s="55"/>
      <c r="L476" s="49" t="str" cm="1">
        <f t="array" ref="L476">IF(ROW()=ROW(L467),K470,INDEX(M467:M480,ROW()-ROW(L467)))</f>
        <v/>
      </c>
      <c r="M476" s="89" t="str">
        <f>IF(OR(L476="",K469="",K469&lt;=0,N476=""),"",TRIM(MID(L476,LEN(N476)+1+IF(MID(L476,LEN(N476)+1,1)=" ",1,0),99999)))</f>
        <v/>
      </c>
      <c r="N476" s="49" t="str">
        <f>IF(OR(O476="",O476=0,O476="0"),"",IF(LEN(O476)&lt;=K469,O476,IF(LEN(SUBSTITUTE(P476," ",""))=K469+1,LEFT(O476,K469),LEFT(O476,FIND("§",SUBSTITUTE(P476," ","§",LEN(P476)-LEN(SUBSTITUTE(P476," ",""))))-1))))</f>
        <v/>
      </c>
      <c r="O476" s="49" t="str">
        <f t="shared" si="112"/>
        <v/>
      </c>
      <c r="P476" s="49" t="str">
        <f>IF(OR(O476="",O476=0,O476="0"),"",LEFT(O476,K469+1))</f>
        <v/>
      </c>
      <c r="Q476" s="49"/>
      <c r="R476" s="107"/>
      <c r="S476" s="90" t="str">
        <f>IF(LEN(TRIM(T476))&gt;0,MAX(S46:S475)+1,"")</f>
        <v/>
      </c>
      <c r="T476" s="234"/>
      <c r="U476" s="107"/>
      <c r="V476" s="107"/>
      <c r="X476" s="224"/>
      <c r="Y476" s="281"/>
      <c r="Z476" s="282"/>
      <c r="AA476" s="281"/>
      <c r="AB476" s="280"/>
      <c r="AC476" s="279"/>
      <c r="AD476" s="278"/>
      <c r="AE476" s="277"/>
      <c r="AF476" s="276"/>
      <c r="AG476" s="275"/>
      <c r="AH476" s="274"/>
      <c r="AI476" s="273"/>
      <c r="AJ476" s="272"/>
      <c r="AK476" s="271"/>
      <c r="AL476" s="270"/>
      <c r="AM476" s="269"/>
      <c r="AN476" s="268"/>
      <c r="AO476" s="267"/>
      <c r="AP476" s="266"/>
      <c r="AQ476" s="265"/>
      <c r="AS476" s="2"/>
      <c r="AT476" s="294">
        <v>448</v>
      </c>
      <c r="AU476" s="290"/>
      <c r="AV476" s="289" t="str">
        <f t="shared" si="100"/>
        <v/>
      </c>
      <c r="AW476" s="288" t="str" cm="1">
        <f t="array" ref="AW476">IF(BD476="","",IFERROR(_xlfn.TEXTJOIN(" • ",TRUE,_xlfn.UNIQUE(_xlfn._xlws.FILTER("⚠ "&amp;BK29:BK489,(BI29:BI489&lt;&gt;"")*ISNUMBER(SEARCH(" "&amp;BI29:BI489&amp;" "," "&amp;BD476&amp;" "))))),""))</f>
        <v/>
      </c>
      <c r="AX476" s="287" t="str">
        <f t="shared" si="107"/>
        <v/>
      </c>
      <c r="AY476" s="287" t="str">
        <f t="shared" si="108"/>
        <v/>
      </c>
      <c r="AZ476" s="287" t="str">
        <f t="shared" si="109"/>
        <v/>
      </c>
      <c r="BA476" s="287" t="str">
        <f t="shared" si="101"/>
        <v/>
      </c>
      <c r="BB476" s="287" t="str">
        <f t="shared" si="102"/>
        <v/>
      </c>
      <c r="BC476" s="287" t="str">
        <f t="shared" si="110"/>
        <v/>
      </c>
      <c r="BD476" s="287" t="str">
        <f t="shared" si="103"/>
        <v/>
      </c>
      <c r="BE476" s="287" t="str">
        <f t="shared" si="111"/>
        <v/>
      </c>
      <c r="BF476" s="287" t="str">
        <f t="shared" si="104"/>
        <v/>
      </c>
      <c r="BG476" s="287" t="str">
        <f t="shared" si="105"/>
        <v/>
      </c>
      <c r="BH476" s="293"/>
      <c r="BI476" s="285" t="str">
        <f t="shared" si="106"/>
        <v/>
      </c>
      <c r="BJ476" s="284" t="s">
        <v>291</v>
      </c>
      <c r="BK476" s="292"/>
      <c r="BY476" s="3">
        <v>1</v>
      </c>
    </row>
    <row r="477" spans="10:77" ht="21" customHeight="1">
      <c r="J477" s="910"/>
      <c r="K477" s="55"/>
      <c r="L477" s="49" t="str" cm="1">
        <f t="array" ref="L477">IF(ROW()=ROW(L467),K470,INDEX(M467:M480,ROW()-ROW(L467)))</f>
        <v/>
      </c>
      <c r="M477" s="89" t="str">
        <f>IF(OR(L477="",K469="",K469&lt;=0,N477=""),"",TRIM(MID(L477,LEN(N477)+1+IF(MID(L477,LEN(N477)+1,1)=" ",1,0),99999)))</f>
        <v/>
      </c>
      <c r="N477" s="49" t="str">
        <f>IF(OR(O477="",O477=0,O477="0"),"",IF(LEN(O477)&lt;=K469,O477,IF(LEN(SUBSTITUTE(P477," ",""))=K469+1,LEFT(O477,K469),LEFT(O477,FIND("§",SUBSTITUTE(P477," ","§",LEN(P477)-LEN(SUBSTITUTE(P477," ",""))))-1))))</f>
        <v/>
      </c>
      <c r="O477" s="49" t="str">
        <f t="shared" si="112"/>
        <v/>
      </c>
      <c r="P477" s="49" t="str">
        <f>IF(OR(O477="",O477=0,O477="0"),"",LEFT(O477,K469+1))</f>
        <v/>
      </c>
      <c r="Q477" s="49"/>
      <c r="R477" s="107"/>
      <c r="S477" s="90" t="str">
        <f>IF(LEN(TRIM(T477))&gt;0,MAX(S46:S476)+1,"")</f>
        <v/>
      </c>
      <c r="T477" s="234"/>
      <c r="U477" s="107"/>
      <c r="V477" s="107"/>
      <c r="X477" s="224"/>
      <c r="Y477" s="281"/>
      <c r="Z477" s="282"/>
      <c r="AA477" s="281"/>
      <c r="AB477" s="280"/>
      <c r="AC477" s="279"/>
      <c r="AD477" s="278"/>
      <c r="AE477" s="277"/>
      <c r="AF477" s="276"/>
      <c r="AG477" s="275"/>
      <c r="AH477" s="274"/>
      <c r="AI477" s="273"/>
      <c r="AJ477" s="272"/>
      <c r="AK477" s="271"/>
      <c r="AL477" s="270"/>
      <c r="AM477" s="269"/>
      <c r="AN477" s="268"/>
      <c r="AO477" s="267"/>
      <c r="AP477" s="266"/>
      <c r="AQ477" s="265"/>
      <c r="AS477" s="2"/>
      <c r="AT477" s="294">
        <v>449</v>
      </c>
      <c r="AU477" s="290"/>
      <c r="AV477" s="289" t="str">
        <f t="shared" ref="AV477:AV489" si="113">IF(AU477="","",IF(AW477="",AU477,AU477&amp;" *"))</f>
        <v/>
      </c>
      <c r="AW477" s="288" t="str" cm="1">
        <f t="array" ref="AW477">IF(BD477="","",IFERROR(_xlfn.TEXTJOIN(" • ",TRUE,_xlfn.UNIQUE(_xlfn._xlws.FILTER("⚠ "&amp;BK29:BK489,(BI29:BI489&lt;&gt;"")*ISNUMBER(SEARCH(" "&amp;BI29:BI489&amp;" "," "&amp;BD477&amp;" "))))),""))</f>
        <v/>
      </c>
      <c r="AX477" s="287" t="str">
        <f t="shared" si="107"/>
        <v/>
      </c>
      <c r="AY477" s="287" t="str">
        <f t="shared" si="108"/>
        <v/>
      </c>
      <c r="AZ477" s="287" t="str">
        <f t="shared" si="109"/>
        <v/>
      </c>
      <c r="BA477" s="287" t="str">
        <f t="shared" ref="BA477:BA489" si="114">IF(AZ477="","",SUBSTITUTE(SUBSTITUTE(SUBSTITUTE(SUBSTITUTE(SUBSTITUTE(SUBSTITUTE(SUBSTITUTE(SUBSTITUTE(AZ477,"è","e"),"é","e"),"ê","e"),"ë","e"),"ì","i"),"í","i"),"î","i"),"ï","i"))</f>
        <v/>
      </c>
      <c r="BB477" s="287" t="str">
        <f t="shared" ref="BB477:BB489" si="115">IF(BA477="","",TRIM(SUBSTITUTE(SUBSTITUTE(SUBSTITUTE(SUBSTITUTE(SUBSTITUTE(SUBSTITUTE(SUBSTITUTE(SUBSTITUTE(SUBSTITUTE(SUBSTITUTE(SUBSTITUTE(SUBSTITUTE(BA477,"ò","o"),"ó","o"),"ô","o"),"ö","o"),"õ","o"),"ù","u"),"ú","u"),"û","u"),"ü","u"),"ý","y"),"ÿ","y"),"ñ","n")))</f>
        <v/>
      </c>
      <c r="BC477" s="287" t="str">
        <f t="shared" si="110"/>
        <v/>
      </c>
      <c r="BD477" s="287" t="str">
        <f t="shared" ref="BD477:BD489" si="116">IF(AU477="","",LOWER(TRIM(CLEAN(SUBSTITUTE(SUBSTITUTE(SUBSTITUTE(SUBSTITUTE(SUBSTITUTE(SUBSTITUTE(SUBSTITUTE(SUBSTITUTE(SUBSTITUTE(SUBSTITUTE(SUBSTITUTE(SUBSTITUTE(SUBSTITUTE(SUBSTITUTE(SUBSTITUTE(SUBSTITUTE(SUBSTITUTE(SUBSTITUTE(SUBSTITUTE(SUBSTITUTE(SUBSTITUTE(SUBSTITUTE(AU477,CHAR(160)," "),CHAR(9)," "),CHAR(10)," "),CHAR(13)," "),"—"," "),"–"," "),"’"," "),"'"," "),""""," "),","," "),"."," "),";"," "),":"," "),"!"," "),"?"," "),"…"," "),"/"," "),"-"," "),"("," "),")"," "),"«"," "),"»"," ")))))</f>
        <v/>
      </c>
      <c r="BE477" s="287" t="str">
        <f t="shared" si="111"/>
        <v/>
      </c>
      <c r="BF477" s="287" t="str">
        <f t="shared" ref="BF477:BF489" si="117">IF(BE477="","",SUBSTITUTE(SUBSTITUTE(SUBSTITUTE(SUBSTITUTE(SUBSTITUTE(SUBSTITUTE(SUBSTITUTE(SUBSTITUTE(BE477,"è","e"),"é","e"),"ê","e"),"ë","e"),"ì","i"),"í","i"),"î","i"),"ï","i"))</f>
        <v/>
      </c>
      <c r="BG477" s="287" t="str">
        <f t="shared" ref="BG477:BG489" si="118">IF(BF477="","",TRIM(SUBSTITUTE(SUBSTITUTE(SUBSTITUTE(SUBSTITUTE(SUBSTITUTE(SUBSTITUTE(SUBSTITUTE(SUBSTITUTE(SUBSTITUTE(SUBSTITUTE(SUBSTITUTE(SUBSTITUTE(BF477,"ò","o"),"ó","o"),"ô","o"),"ö","o"),"õ","o"),"ù","u"),"ú","u"),"û","u"),"ü","u"),"ý","y"),"ÿ","y"),"ñ","n")))</f>
        <v/>
      </c>
      <c r="BH477" s="293"/>
      <c r="BI477" s="285" t="str">
        <f t="shared" ref="BI477:BI489" si="119">IF(BH477="","",LOWER(TRIM(CLEAN(SUBSTITUTE(SUBSTITUTE(SUBSTITUTE(SUBSTITUTE(SUBSTITUTE(SUBSTITUTE(SUBSTITUTE(SUBSTITUTE(SUBSTITUTE(SUBSTITUTE(SUBSTITUTE(SUBSTITUTE(SUBSTITUTE(SUBSTITUTE(SUBSTITUTE(SUBSTITUTE(SUBSTITUTE(SUBSTITUTE(SUBSTITUTE(SUBSTITUTE(SUBSTITUTE(SUBSTITUTE(BH477,CHAR(160)," "),CHAR(9)," "),CHAR(10)," "),CHAR(13)," "),"—"," "),"–"," "),"’"," "),"'"," "),""""," "),","," "),"."," "),";"," "),":"," "),"!"," "),"?"," "),"…"," "),"/"," "),"-"," "),"("," "),")"," "),"«"," "),"»"," ")))))</f>
        <v/>
      </c>
      <c r="BJ477" s="284" t="s">
        <v>291</v>
      </c>
      <c r="BK477" s="292"/>
      <c r="BY477" s="3">
        <v>1</v>
      </c>
    </row>
    <row r="478" spans="10:77" ht="21" customHeight="1">
      <c r="J478" s="910"/>
      <c r="K478" s="55"/>
      <c r="L478" s="49" t="str" cm="1">
        <f t="array" ref="L478">IF(ROW()=ROW(L467),K470,INDEX(M467:M480,ROW()-ROW(L467)))</f>
        <v/>
      </c>
      <c r="M478" s="89" t="str">
        <f>IF(OR(L478="",K469="",K469&lt;=0,N478=""),"",TRIM(MID(L478,LEN(N478)+1+IF(MID(L478,LEN(N478)+1,1)=" ",1,0),99999)))</f>
        <v/>
      </c>
      <c r="N478" s="49" t="str">
        <f>IF(OR(O478="",O478=0,O478="0"),"",IF(LEN(O478)&lt;=K469,O478,IF(LEN(SUBSTITUTE(P478," ",""))=K469+1,LEFT(O478,K469),LEFT(O478,FIND("§",SUBSTITUTE(P478," ","§",LEN(P478)-LEN(SUBSTITUTE(P478," ",""))))-1))))</f>
        <v/>
      </c>
      <c r="O478" s="49" t="str">
        <f t="shared" si="112"/>
        <v/>
      </c>
      <c r="P478" s="49" t="str">
        <f>IF(OR(O478="",O478=0,O478="0"),"",LEFT(O478,K469+1))</f>
        <v/>
      </c>
      <c r="Q478" s="49"/>
      <c r="R478" s="107"/>
      <c r="S478" s="90" t="str">
        <f>IF(LEN(TRIM(T478))&gt;0,MAX(S46:S477)+1,"")</f>
        <v/>
      </c>
      <c r="T478" s="234"/>
      <c r="U478" s="107"/>
      <c r="V478" s="107"/>
      <c r="X478" s="224"/>
      <c r="Y478" s="281"/>
      <c r="Z478" s="282"/>
      <c r="AA478" s="281"/>
      <c r="AB478" s="280"/>
      <c r="AC478" s="279"/>
      <c r="AD478" s="278"/>
      <c r="AE478" s="277"/>
      <c r="AF478" s="276"/>
      <c r="AG478" s="275"/>
      <c r="AH478" s="274"/>
      <c r="AI478" s="273"/>
      <c r="AJ478" s="272"/>
      <c r="AK478" s="271"/>
      <c r="AL478" s="270"/>
      <c r="AM478" s="269"/>
      <c r="AN478" s="268"/>
      <c r="AO478" s="267"/>
      <c r="AP478" s="266"/>
      <c r="AQ478" s="265"/>
      <c r="AS478" s="2"/>
      <c r="AT478" s="294">
        <v>450</v>
      </c>
      <c r="AU478" s="290"/>
      <c r="AV478" s="289" t="str">
        <f t="shared" si="113"/>
        <v/>
      </c>
      <c r="AW478" s="288" t="str" cm="1">
        <f t="array" ref="AW478">IF(BD478="","",IFERROR(_xlfn.TEXTJOIN(" • ",TRUE,_xlfn.UNIQUE(_xlfn._xlws.FILTER("⚠ "&amp;BK29:BK489,(BI29:BI489&lt;&gt;"")*ISNUMBER(SEARCH(" "&amp;BI29:BI489&amp;" "," "&amp;BD478&amp;" "))))),""))</f>
        <v/>
      </c>
      <c r="AX478" s="287" t="str">
        <f t="shared" si="107"/>
        <v/>
      </c>
      <c r="AY478" s="287" t="str">
        <f t="shared" si="108"/>
        <v/>
      </c>
      <c r="AZ478" s="287" t="str">
        <f t="shared" si="109"/>
        <v/>
      </c>
      <c r="BA478" s="287" t="str">
        <f t="shared" si="114"/>
        <v/>
      </c>
      <c r="BB478" s="287" t="str">
        <f t="shared" si="115"/>
        <v/>
      </c>
      <c r="BC478" s="287" t="str">
        <f t="shared" si="110"/>
        <v/>
      </c>
      <c r="BD478" s="287" t="str">
        <f t="shared" si="116"/>
        <v/>
      </c>
      <c r="BE478" s="287" t="str">
        <f t="shared" si="111"/>
        <v/>
      </c>
      <c r="BF478" s="287" t="str">
        <f t="shared" si="117"/>
        <v/>
      </c>
      <c r="BG478" s="287" t="str">
        <f t="shared" si="118"/>
        <v/>
      </c>
      <c r="BH478" s="293"/>
      <c r="BI478" s="285" t="str">
        <f t="shared" si="119"/>
        <v/>
      </c>
      <c r="BJ478" s="284" t="s">
        <v>291</v>
      </c>
      <c r="BK478" s="292"/>
      <c r="BY478" s="3">
        <v>1</v>
      </c>
    </row>
    <row r="479" spans="10:77" ht="21" customHeight="1">
      <c r="J479" s="910"/>
      <c r="K479" s="55"/>
      <c r="L479" s="49" t="str" cm="1">
        <f t="array" ref="L479">IF(ROW()=ROW(L467),K470,INDEX(M467:M480,ROW()-ROW(L467)))</f>
        <v/>
      </c>
      <c r="M479" s="89" t="str">
        <f>IF(OR(L479="",K469="",K469&lt;=0,N479=""),"",TRIM(MID(L479,LEN(N479)+1+IF(MID(L479,LEN(N479)+1,1)=" ",1,0),99999)))</f>
        <v/>
      </c>
      <c r="N479" s="49" t="str">
        <f>IF(OR(O479="",O479=0,O479="0"),"",IF(LEN(O479)&lt;=K469,O479,IF(LEN(SUBSTITUTE(P479," ",""))=K469+1,LEFT(O479,K469),LEFT(O479,FIND("§",SUBSTITUTE(P479," ","§",LEN(P479)-LEN(SUBSTITUTE(P479," ",""))))-1))))</f>
        <v/>
      </c>
      <c r="O479" s="49" t="str">
        <f t="shared" si="112"/>
        <v/>
      </c>
      <c r="P479" s="49" t="str">
        <f>IF(OR(O479="",O479=0,O479="0"),"",LEFT(O479,K469+1))</f>
        <v/>
      </c>
      <c r="Q479" s="49"/>
      <c r="R479" s="107"/>
      <c r="S479" s="90" t="str">
        <f>IF(LEN(TRIM(T479))&gt;0,MAX(S46:S478)+1,"")</f>
        <v/>
      </c>
      <c r="T479" s="234"/>
      <c r="U479" s="107"/>
      <c r="V479" s="107"/>
      <c r="X479" s="224"/>
      <c r="Y479" s="281"/>
      <c r="Z479" s="282"/>
      <c r="AA479" s="281"/>
      <c r="AB479" s="280"/>
      <c r="AC479" s="279"/>
      <c r="AD479" s="278"/>
      <c r="AE479" s="277"/>
      <c r="AF479" s="276"/>
      <c r="AG479" s="275"/>
      <c r="AH479" s="274"/>
      <c r="AI479" s="273"/>
      <c r="AJ479" s="272"/>
      <c r="AK479" s="271"/>
      <c r="AL479" s="270"/>
      <c r="AM479" s="269"/>
      <c r="AN479" s="268"/>
      <c r="AO479" s="267"/>
      <c r="AP479" s="266"/>
      <c r="AQ479" s="265"/>
      <c r="AS479" s="2"/>
      <c r="AT479" s="294">
        <v>451</v>
      </c>
      <c r="AU479" s="290"/>
      <c r="AV479" s="289" t="str">
        <f t="shared" si="113"/>
        <v/>
      </c>
      <c r="AW479" s="288" t="str" cm="1">
        <f t="array" ref="AW479">IF(BD479="","",IFERROR(_xlfn.TEXTJOIN(" • ",TRUE,_xlfn.UNIQUE(_xlfn._xlws.FILTER("⚠ "&amp;BK29:BK489,(BI29:BI489&lt;&gt;"")*ISNUMBER(SEARCH(" "&amp;BI29:BI489&amp;" "," "&amp;BD479&amp;" "))))),""))</f>
        <v/>
      </c>
      <c r="AX479" s="287" t="str">
        <f t="shared" ref="AX479:AX489" si="120">IF(BI479="","",BG479)</f>
        <v/>
      </c>
      <c r="AY479" s="287" t="str">
        <f t="shared" ref="AY479:AY489" si="121">IF(BK479="","",BJ479&amp;" "&amp;BK479)</f>
        <v/>
      </c>
      <c r="AZ479" s="287" t="str">
        <f t="shared" ref="AZ479:AZ489" si="122">IF(BD479="","",SUBSTITUTE(SUBSTITUTE(SUBSTITUTE(SUBSTITUTE(SUBSTITUTE(SUBSTITUTE(SUBSTITUTE(SUBSTITUTE(SUBSTITUTE(LOWER(BD479),"œ","oe"),"æ","ae"),"à","a"),"â","a"),"ä","a"),"á","a"),"ã","a"),"å","a"),"ç","c"))</f>
        <v/>
      </c>
      <c r="BA479" s="287" t="str">
        <f t="shared" si="114"/>
        <v/>
      </c>
      <c r="BB479" s="287" t="str">
        <f t="shared" si="115"/>
        <v/>
      </c>
      <c r="BC479" s="287" t="str">
        <f t="shared" ref="BC479:BC489" si="123">IF(BD479="","",BB479)</f>
        <v/>
      </c>
      <c r="BD479" s="287" t="str">
        <f t="shared" si="116"/>
        <v/>
      </c>
      <c r="BE479" s="287" t="str">
        <f t="shared" ref="BE479:BE489" si="124">IF(BI479="","",SUBSTITUTE(SUBSTITUTE(SUBSTITUTE(SUBSTITUTE(SUBSTITUTE(SUBSTITUTE(SUBSTITUTE(SUBSTITUTE(SUBSTITUTE(LOWER(BI479),"œ","oe"),"æ","ae"),"à","a"),"â","a"),"ä","a"),"á","a"),"ã","a"),"å","a"),"ç","c"))</f>
        <v/>
      </c>
      <c r="BF479" s="287" t="str">
        <f t="shared" si="117"/>
        <v/>
      </c>
      <c r="BG479" s="287" t="str">
        <f t="shared" si="118"/>
        <v/>
      </c>
      <c r="BH479" s="293"/>
      <c r="BI479" s="285" t="str">
        <f t="shared" si="119"/>
        <v/>
      </c>
      <c r="BJ479" s="284" t="s">
        <v>291</v>
      </c>
      <c r="BK479" s="292"/>
      <c r="BY479" s="3">
        <v>1</v>
      </c>
    </row>
    <row r="480" spans="10:77" ht="21" customHeight="1">
      <c r="J480" s="910"/>
      <c r="K480" s="55"/>
      <c r="L480" s="49" t="str" cm="1">
        <f t="array" ref="L480">IF(ROW()=ROW(L467),K470,INDEX(M467:M480,ROW()-ROW(L467)))</f>
        <v/>
      </c>
      <c r="M480" s="89" t="str">
        <f>IF(OR(L480="",K469="",K469&lt;=0,N480=""),"",TRIM(MID(L480,LEN(N480)+1+IF(MID(L480,LEN(N480)+1,1)=" ",1,0),99999)))</f>
        <v/>
      </c>
      <c r="N480" s="49" t="str">
        <f>IF(OR(O480="",O480=0,O480="0"),"",IF(LEN(O480)&lt;=K469,O480,IF(LEN(SUBSTITUTE(P480," ",""))=K469+1,LEFT(O480,K469),LEFT(O480,FIND("§",SUBSTITUTE(P480," ","§",LEN(P480)-LEN(SUBSTITUTE(P480," ",""))))-1))))</f>
        <v/>
      </c>
      <c r="O480" s="49" t="str">
        <f t="shared" si="112"/>
        <v/>
      </c>
      <c r="P480" s="49" t="str">
        <f>IF(OR(O480="",O480=0,O480="0"),"",LEFT(O480,K469+1))</f>
        <v/>
      </c>
      <c r="Q480" s="49"/>
      <c r="R480" s="107"/>
      <c r="S480" s="90" t="str">
        <f>IF(LEN(TRIM(T480))&gt;0,MAX(S46:S479)+1,"")</f>
        <v/>
      </c>
      <c r="T480" s="234"/>
      <c r="U480" s="107"/>
      <c r="V480" s="107"/>
      <c r="X480" s="224"/>
      <c r="Y480" s="281"/>
      <c r="Z480" s="282"/>
      <c r="AA480" s="281"/>
      <c r="AB480" s="280"/>
      <c r="AC480" s="279"/>
      <c r="AD480" s="278"/>
      <c r="AE480" s="277"/>
      <c r="AF480" s="276"/>
      <c r="AG480" s="275"/>
      <c r="AH480" s="274"/>
      <c r="AI480" s="273"/>
      <c r="AJ480" s="272"/>
      <c r="AK480" s="271"/>
      <c r="AL480" s="270"/>
      <c r="AM480" s="269"/>
      <c r="AN480" s="268"/>
      <c r="AO480" s="267"/>
      <c r="AP480" s="266"/>
      <c r="AQ480" s="265"/>
      <c r="AS480" s="2"/>
      <c r="AT480" s="294">
        <v>452</v>
      </c>
      <c r="AU480" s="290"/>
      <c r="AV480" s="289" t="str">
        <f t="shared" si="113"/>
        <v/>
      </c>
      <c r="AW480" s="288" t="str" cm="1">
        <f t="array" ref="AW480">IF(BD480="","",IFERROR(_xlfn.TEXTJOIN(" • ",TRUE,_xlfn.UNIQUE(_xlfn._xlws.FILTER("⚠ "&amp;BK29:BK489,(BI29:BI489&lt;&gt;"")*ISNUMBER(SEARCH(" "&amp;BI29:BI489&amp;" "," "&amp;BD480&amp;" "))))),""))</f>
        <v/>
      </c>
      <c r="AX480" s="287" t="str">
        <f t="shared" si="120"/>
        <v/>
      </c>
      <c r="AY480" s="287" t="str">
        <f t="shared" si="121"/>
        <v/>
      </c>
      <c r="AZ480" s="287" t="str">
        <f t="shared" si="122"/>
        <v/>
      </c>
      <c r="BA480" s="287" t="str">
        <f t="shared" si="114"/>
        <v/>
      </c>
      <c r="BB480" s="287" t="str">
        <f t="shared" si="115"/>
        <v/>
      </c>
      <c r="BC480" s="287" t="str">
        <f t="shared" si="123"/>
        <v/>
      </c>
      <c r="BD480" s="287" t="str">
        <f t="shared" si="116"/>
        <v/>
      </c>
      <c r="BE480" s="287" t="str">
        <f t="shared" si="124"/>
        <v/>
      </c>
      <c r="BF480" s="287" t="str">
        <f t="shared" si="117"/>
        <v/>
      </c>
      <c r="BG480" s="287" t="str">
        <f t="shared" si="118"/>
        <v/>
      </c>
      <c r="BH480" s="293"/>
      <c r="BI480" s="285" t="str">
        <f t="shared" si="119"/>
        <v/>
      </c>
      <c r="BJ480" s="284" t="s">
        <v>291</v>
      </c>
      <c r="BK480" s="292"/>
      <c r="BY480" s="3">
        <v>1</v>
      </c>
    </row>
    <row r="481" spans="10:77" ht="21" customHeight="1">
      <c r="J481" s="910"/>
      <c r="K481" s="88" t="str">
        <f>IF(TRIM(SUBSTITUTE(R78,CHAR(160),""))="","",R78)</f>
        <v/>
      </c>
      <c r="L481" s="49" t="str" cm="1">
        <f t="array" ref="L481">IF(ROW()=ROW(L481),K484,INDEX(M481:M494,ROW()-ROW(L481)))</f>
        <v/>
      </c>
      <c r="M481" s="89" t="str">
        <f>IF(OR(L481="",K483="",K483&lt;=0,N481=""),"",TRIM(MID(L481,LEN(N481)+1+IF(MID(L481,LEN(N481)+1,1)=" ",1,0),99999)))</f>
        <v/>
      </c>
      <c r="N481" s="49" t="str">
        <f>IF(OR(O481="",O481=0,O481="0"),"",IF(LEN(O481)&lt;=K483,O481,IF(LEN(SUBSTITUTE(P481," ",""))=K483+1,LEFT(O481,K483),LEFT(O481,FIND("§",SUBSTITUTE(P481," ","§",LEN(P481)-LEN(SUBSTITUTE(P481," ",""))))-1))))</f>
        <v/>
      </c>
      <c r="O481" s="49" t="str">
        <f t="shared" si="112"/>
        <v/>
      </c>
      <c r="P481" s="49" t="str">
        <f>IF(OR(O481="",O481=0,O481="0"),"",LEFT(O481,K483+1))</f>
        <v/>
      </c>
      <c r="Q481" s="49"/>
      <c r="R481" s="107"/>
      <c r="S481" s="90" t="str">
        <f>IF(LEN(TRIM(T481))&gt;0,MAX(S46:S480)+1,"")</f>
        <v/>
      </c>
      <c r="T481" s="234"/>
      <c r="U481" s="107"/>
      <c r="V481" s="107"/>
      <c r="X481" s="224"/>
      <c r="Y481" s="281"/>
      <c r="Z481" s="282"/>
      <c r="AA481" s="281"/>
      <c r="AB481" s="280"/>
      <c r="AC481" s="279"/>
      <c r="AD481" s="278"/>
      <c r="AE481" s="277"/>
      <c r="AF481" s="276"/>
      <c r="AG481" s="275"/>
      <c r="AH481" s="274"/>
      <c r="AI481" s="273"/>
      <c r="AJ481" s="272"/>
      <c r="AK481" s="271"/>
      <c r="AL481" s="270"/>
      <c r="AM481" s="269"/>
      <c r="AN481" s="268"/>
      <c r="AO481" s="267"/>
      <c r="AP481" s="266"/>
      <c r="AQ481" s="265"/>
      <c r="AS481" s="2"/>
      <c r="AT481" s="294">
        <v>453</v>
      </c>
      <c r="AU481" s="290"/>
      <c r="AV481" s="289" t="str">
        <f t="shared" si="113"/>
        <v/>
      </c>
      <c r="AW481" s="288" t="str" cm="1">
        <f t="array" ref="AW481">IF(BD481="","",IFERROR(_xlfn.TEXTJOIN(" • ",TRUE,_xlfn.UNIQUE(_xlfn._xlws.FILTER("⚠ "&amp;BK29:BK489,(BI29:BI489&lt;&gt;"")*ISNUMBER(SEARCH(" "&amp;BI29:BI489&amp;" "," "&amp;BD481&amp;" "))))),""))</f>
        <v/>
      </c>
      <c r="AX481" s="287" t="str">
        <f t="shared" si="120"/>
        <v/>
      </c>
      <c r="AY481" s="287" t="str">
        <f t="shared" si="121"/>
        <v/>
      </c>
      <c r="AZ481" s="287" t="str">
        <f t="shared" si="122"/>
        <v/>
      </c>
      <c r="BA481" s="287" t="str">
        <f t="shared" si="114"/>
        <v/>
      </c>
      <c r="BB481" s="287" t="str">
        <f t="shared" si="115"/>
        <v/>
      </c>
      <c r="BC481" s="287" t="str">
        <f t="shared" si="123"/>
        <v/>
      </c>
      <c r="BD481" s="287" t="str">
        <f t="shared" si="116"/>
        <v/>
      </c>
      <c r="BE481" s="287" t="str">
        <f t="shared" si="124"/>
        <v/>
      </c>
      <c r="BF481" s="287" t="str">
        <f t="shared" si="117"/>
        <v/>
      </c>
      <c r="BG481" s="287" t="str">
        <f t="shared" si="118"/>
        <v/>
      </c>
      <c r="BH481" s="293"/>
      <c r="BI481" s="285" t="str">
        <f t="shared" si="119"/>
        <v/>
      </c>
      <c r="BJ481" s="284" t="s">
        <v>291</v>
      </c>
      <c r="BK481" s="292"/>
      <c r="BY481" s="3">
        <v>1</v>
      </c>
    </row>
    <row r="482" spans="10:77" ht="21" customHeight="1">
      <c r="J482" s="910"/>
      <c r="K482" s="55" t="str">
        <f>TRIM(SUBSTITUTE(SUBSTITUTE(SUBSTITUTE(SUBSTITUTE(SUBSTITUTE(SUBSTITUTE(SUBSTITUTE(SUBSTITUTE(SUBSTITUTE(CLEAN(IF(OR(LEFT(K481,1)="-",LEFT(K481,1)="="),MID(K481,2,99999),K481)),"—","-"),"–","-"),CHAR(160)," "),CHAR(9)," "),CHAR(13)," "),CHAR(10)," ")," "," ")," "," ")," "," "))</f>
        <v/>
      </c>
      <c r="L482" s="49" t="str" cm="1">
        <f t="array" ref="L482">IF(ROW()=ROW(L481),K484,INDEX(M481:M494,ROW()-ROW(L481)))</f>
        <v/>
      </c>
      <c r="M482" s="89" t="str">
        <f>IF(OR(L482="",K483="",K483&lt;=0,N482=""),"",TRIM(MID(L482,LEN(N482)+1+IF(MID(L482,LEN(N482)+1,1)=" ",1,0),99999)))</f>
        <v/>
      </c>
      <c r="N482" s="49" t="str">
        <f>IF(OR(O482="",O482=0,O482="0"),"",IF(LEN(O482)&lt;=K483,O482,IF(LEN(SUBSTITUTE(P482," ",""))=K483+1,LEFT(O482,K483),LEFT(O482,FIND("§",SUBSTITUTE(P482," ","§",LEN(P482)-LEN(SUBSTITUTE(P482," ",""))))-1))))</f>
        <v/>
      </c>
      <c r="O482" s="49" t="str">
        <f t="shared" si="112"/>
        <v/>
      </c>
      <c r="P482" s="49" t="str">
        <f>IF(OR(O482="",O482=0,O482="0"),"",LEFT(O482,K483+1))</f>
        <v/>
      </c>
      <c r="Q482" s="49"/>
      <c r="R482" s="107"/>
      <c r="S482" s="90" t="str">
        <f>IF(LEN(TRIM(T482))&gt;0,MAX(S46:S481)+1,"")</f>
        <v/>
      </c>
      <c r="T482" s="234"/>
      <c r="U482" s="107"/>
      <c r="V482" s="107"/>
      <c r="X482" s="224"/>
      <c r="Y482" s="281"/>
      <c r="Z482" s="282"/>
      <c r="AA482" s="281"/>
      <c r="AB482" s="280"/>
      <c r="AC482" s="279"/>
      <c r="AD482" s="278"/>
      <c r="AE482" s="277"/>
      <c r="AF482" s="276"/>
      <c r="AG482" s="275"/>
      <c r="AH482" s="274"/>
      <c r="AI482" s="273"/>
      <c r="AJ482" s="272"/>
      <c r="AK482" s="271"/>
      <c r="AL482" s="270"/>
      <c r="AM482" s="269"/>
      <c r="AN482" s="268"/>
      <c r="AO482" s="267"/>
      <c r="AP482" s="266"/>
      <c r="AQ482" s="265"/>
      <c r="AS482" s="2"/>
      <c r="AT482" s="294">
        <v>454</v>
      </c>
      <c r="AU482" s="290"/>
      <c r="AV482" s="289" t="str">
        <f t="shared" si="113"/>
        <v/>
      </c>
      <c r="AW482" s="288" t="str" cm="1">
        <f t="array" ref="AW482">IF(BD482="","",IFERROR(_xlfn.TEXTJOIN(" • ",TRUE,_xlfn.UNIQUE(_xlfn._xlws.FILTER("⚠ "&amp;BK29:BK489,(BI29:BI489&lt;&gt;"")*ISNUMBER(SEARCH(" "&amp;BI29:BI489&amp;" "," "&amp;BD482&amp;" "))))),""))</f>
        <v/>
      </c>
      <c r="AX482" s="287" t="str">
        <f t="shared" si="120"/>
        <v/>
      </c>
      <c r="AY482" s="287" t="str">
        <f t="shared" si="121"/>
        <v/>
      </c>
      <c r="AZ482" s="287" t="str">
        <f t="shared" si="122"/>
        <v/>
      </c>
      <c r="BA482" s="287" t="str">
        <f t="shared" si="114"/>
        <v/>
      </c>
      <c r="BB482" s="287" t="str">
        <f t="shared" si="115"/>
        <v/>
      </c>
      <c r="BC482" s="287" t="str">
        <f t="shared" si="123"/>
        <v/>
      </c>
      <c r="BD482" s="287" t="str">
        <f t="shared" si="116"/>
        <v/>
      </c>
      <c r="BE482" s="287" t="str">
        <f t="shared" si="124"/>
        <v/>
      </c>
      <c r="BF482" s="287" t="str">
        <f t="shared" si="117"/>
        <v/>
      </c>
      <c r="BG482" s="287" t="str">
        <f t="shared" si="118"/>
        <v/>
      </c>
      <c r="BH482" s="293"/>
      <c r="BI482" s="285" t="str">
        <f t="shared" si="119"/>
        <v/>
      </c>
      <c r="BJ482" s="284" t="s">
        <v>291</v>
      </c>
      <c r="BK482" s="292"/>
      <c r="BY482" s="3">
        <v>1</v>
      </c>
    </row>
    <row r="483" spans="10:77" ht="21" customHeight="1">
      <c r="J483" s="910"/>
      <c r="K483" s="92">
        <f>K44</f>
        <v>120</v>
      </c>
      <c r="L483" s="49" t="str" cm="1">
        <f t="array" ref="L483">IF(ROW()=ROW(L481),K484,INDEX(M481:M494,ROW()-ROW(L481)))</f>
        <v/>
      </c>
      <c r="M483" s="89" t="str">
        <f>IF(OR(L483="",K483="",K483&lt;=0,N483=""),"",TRIM(MID(L483,LEN(N483)+1+IF(MID(L483,LEN(N483)+1,1)=" ",1,0),99999)))</f>
        <v/>
      </c>
      <c r="N483" s="49" t="str">
        <f>IF(OR(O483="",O483=0,O483="0"),"",IF(LEN(O483)&lt;=K483,O483,IF(LEN(SUBSTITUTE(P483," ",""))=K483+1,LEFT(O483,K483),LEFT(O483,FIND("§",SUBSTITUTE(P483," ","§",LEN(P483)-LEN(SUBSTITUTE(P483," ",""))))-1))))</f>
        <v/>
      </c>
      <c r="O483" s="49" t="str">
        <f t="shared" si="112"/>
        <v/>
      </c>
      <c r="P483" s="49" t="str">
        <f>IF(OR(O483="",O483=0,O483="0"),"",LEFT(O483,K483+1))</f>
        <v/>
      </c>
      <c r="Q483" s="49"/>
      <c r="R483" s="107"/>
      <c r="S483" s="90" t="str">
        <f>IF(LEN(TRIM(T483))&gt;0,MAX(S46:S482)+1,"")</f>
        <v/>
      </c>
      <c r="T483" s="234"/>
      <c r="U483" s="107"/>
      <c r="V483" s="107"/>
      <c r="X483" s="224"/>
      <c r="Y483" s="281"/>
      <c r="Z483" s="282"/>
      <c r="AA483" s="281"/>
      <c r="AB483" s="280"/>
      <c r="AC483" s="279"/>
      <c r="AD483" s="278"/>
      <c r="AE483" s="277"/>
      <c r="AF483" s="276"/>
      <c r="AG483" s="275"/>
      <c r="AH483" s="274"/>
      <c r="AI483" s="273"/>
      <c r="AJ483" s="272"/>
      <c r="AK483" s="271"/>
      <c r="AL483" s="270"/>
      <c r="AM483" s="269"/>
      <c r="AN483" s="268"/>
      <c r="AO483" s="267"/>
      <c r="AP483" s="266"/>
      <c r="AQ483" s="265"/>
      <c r="AS483" s="2"/>
      <c r="AT483" s="294">
        <v>455</v>
      </c>
      <c r="AU483" s="290"/>
      <c r="AV483" s="289" t="str">
        <f t="shared" si="113"/>
        <v/>
      </c>
      <c r="AW483" s="288" t="str" cm="1">
        <f t="array" ref="AW483">IF(BD483="","",IFERROR(_xlfn.TEXTJOIN(" • ",TRUE,_xlfn.UNIQUE(_xlfn._xlws.FILTER("⚠ "&amp;BK29:BK489,(BI29:BI489&lt;&gt;"")*ISNUMBER(SEARCH(" "&amp;BI29:BI489&amp;" "," "&amp;BD483&amp;" "))))),""))</f>
        <v/>
      </c>
      <c r="AX483" s="287" t="str">
        <f t="shared" si="120"/>
        <v/>
      </c>
      <c r="AY483" s="287" t="str">
        <f t="shared" si="121"/>
        <v/>
      </c>
      <c r="AZ483" s="287" t="str">
        <f t="shared" si="122"/>
        <v/>
      </c>
      <c r="BA483" s="287" t="str">
        <f t="shared" si="114"/>
        <v/>
      </c>
      <c r="BB483" s="287" t="str">
        <f t="shared" si="115"/>
        <v/>
      </c>
      <c r="BC483" s="287" t="str">
        <f t="shared" si="123"/>
        <v/>
      </c>
      <c r="BD483" s="287" t="str">
        <f t="shared" si="116"/>
        <v/>
      </c>
      <c r="BE483" s="287" t="str">
        <f t="shared" si="124"/>
        <v/>
      </c>
      <c r="BF483" s="287" t="str">
        <f t="shared" si="117"/>
        <v/>
      </c>
      <c r="BG483" s="287" t="str">
        <f t="shared" si="118"/>
        <v/>
      </c>
      <c r="BH483" s="293"/>
      <c r="BI483" s="285" t="str">
        <f t="shared" si="119"/>
        <v/>
      </c>
      <c r="BJ483" s="284" t="s">
        <v>291</v>
      </c>
      <c r="BK483" s="292"/>
      <c r="BY483" s="3">
        <v>1</v>
      </c>
    </row>
    <row r="484" spans="10:77" ht="21" customHeight="1">
      <c r="J484" s="910"/>
      <c r="K484" s="55" t="str">
        <f>IF(UPPER(TRIM(K45))="X",K488,K482)</f>
        <v/>
      </c>
      <c r="L484" s="49" t="str" cm="1">
        <f t="array" ref="L484">IF(ROW()=ROW(L481),K484,INDEX(M481:M494,ROW()-ROW(L481)))</f>
        <v/>
      </c>
      <c r="M484" s="89" t="str">
        <f>IF(OR(L484="",K483="",K483&lt;=0,N484=""),"",TRIM(MID(L484,LEN(N484)+1+IF(MID(L484,LEN(N484)+1,1)=" ",1,0),99999)))</f>
        <v/>
      </c>
      <c r="N484" s="49" t="str">
        <f>IF(OR(O484="",O484=0,O484="0"),"",IF(LEN(O484)&lt;=K483,O484,IF(LEN(SUBSTITUTE(P484," ",""))=K483+1,LEFT(O484,K483),LEFT(O484,FIND("§",SUBSTITUTE(P484," ","§",LEN(P484)-LEN(SUBSTITUTE(P484," ",""))))-1))))</f>
        <v/>
      </c>
      <c r="O484" s="49" t="str">
        <f t="shared" si="112"/>
        <v/>
      </c>
      <c r="P484" s="49" t="str">
        <f>IF(OR(O484="",O484=0,O484="0"),"",LEFT(O484,K483+1))</f>
        <v/>
      </c>
      <c r="Q484" s="49"/>
      <c r="R484" s="107"/>
      <c r="S484" s="90" t="str">
        <f>IF(LEN(TRIM(T484))&gt;0,MAX(S46:S483)+1,"")</f>
        <v/>
      </c>
      <c r="T484" s="234"/>
      <c r="U484" s="107"/>
      <c r="V484" s="107"/>
      <c r="X484" s="224"/>
      <c r="Y484" s="281"/>
      <c r="Z484" s="282"/>
      <c r="AA484" s="281"/>
      <c r="AB484" s="280"/>
      <c r="AC484" s="279"/>
      <c r="AD484" s="278"/>
      <c r="AE484" s="277"/>
      <c r="AF484" s="276"/>
      <c r="AG484" s="275"/>
      <c r="AH484" s="274"/>
      <c r="AI484" s="273"/>
      <c r="AJ484" s="272"/>
      <c r="AK484" s="271"/>
      <c r="AL484" s="270"/>
      <c r="AM484" s="269"/>
      <c r="AN484" s="268"/>
      <c r="AO484" s="267"/>
      <c r="AP484" s="266"/>
      <c r="AQ484" s="265"/>
      <c r="AS484" s="2"/>
      <c r="AT484" s="294">
        <v>456</v>
      </c>
      <c r="AU484" s="290"/>
      <c r="AV484" s="289" t="str">
        <f t="shared" si="113"/>
        <v/>
      </c>
      <c r="AW484" s="288" t="str" cm="1">
        <f t="array" ref="AW484">IF(BD484="","",IFERROR(_xlfn.TEXTJOIN(" • ",TRUE,_xlfn.UNIQUE(_xlfn._xlws.FILTER("⚠ "&amp;BK29:BK489,(BI29:BI489&lt;&gt;"")*ISNUMBER(SEARCH(" "&amp;BI29:BI489&amp;" "," "&amp;BD484&amp;" "))))),""))</f>
        <v/>
      </c>
      <c r="AX484" s="287" t="str">
        <f t="shared" si="120"/>
        <v/>
      </c>
      <c r="AY484" s="287" t="str">
        <f t="shared" si="121"/>
        <v/>
      </c>
      <c r="AZ484" s="287" t="str">
        <f t="shared" si="122"/>
        <v/>
      </c>
      <c r="BA484" s="287" t="str">
        <f t="shared" si="114"/>
        <v/>
      </c>
      <c r="BB484" s="287" t="str">
        <f t="shared" si="115"/>
        <v/>
      </c>
      <c r="BC484" s="287" t="str">
        <f t="shared" si="123"/>
        <v/>
      </c>
      <c r="BD484" s="287" t="str">
        <f t="shared" si="116"/>
        <v/>
      </c>
      <c r="BE484" s="287" t="str">
        <f t="shared" si="124"/>
        <v/>
      </c>
      <c r="BF484" s="287" t="str">
        <f t="shared" si="117"/>
        <v/>
      </c>
      <c r="BG484" s="287" t="str">
        <f t="shared" si="118"/>
        <v/>
      </c>
      <c r="BH484" s="293"/>
      <c r="BI484" s="285" t="str">
        <f t="shared" si="119"/>
        <v/>
      </c>
      <c r="BJ484" s="284" t="s">
        <v>291</v>
      </c>
      <c r="BK484" s="292"/>
      <c r="BY484" s="3">
        <v>1</v>
      </c>
    </row>
    <row r="485" spans="10:77" ht="21" customHeight="1">
      <c r="J485" s="910"/>
      <c r="K485" s="94" t="str">
        <f>TRIM(SUBSTITUTE(SUBSTITUTE(SUBSTITUTE(SUBSTITUTE(SUBSTITUTE(SUBSTITUTE(SUBSTITUTE(SUBSTITUTE(SUBSTITUTE(SUBSTITUTE(K482,","," "),";"," "),":"," "),"!"," "),"?"," "),"…"," "),"»"," "),"«"," "),"/"," "),"."," "))</f>
        <v/>
      </c>
      <c r="L485" s="49" t="str" cm="1">
        <f t="array" ref="L485">IF(ROW()=ROW(L481),K484,INDEX(M481:M494,ROW()-ROW(L481)))</f>
        <v/>
      </c>
      <c r="M485" s="89" t="str">
        <f>IF(OR(L485="",K483="",K483&lt;=0,N485=""),"",TRIM(MID(L485,LEN(N485)+1+IF(MID(L485,LEN(N485)+1,1)=" ",1,0),99999)))</f>
        <v/>
      </c>
      <c r="N485" s="49" t="str">
        <f>IF(OR(O485="",O485=0,O485="0"),"",IF(LEN(O485)&lt;=K483,O485,IF(LEN(SUBSTITUTE(P485," ",""))=K483+1,LEFT(O485,K483),LEFT(O485,FIND("§",SUBSTITUTE(P485," ","§",LEN(P485)-LEN(SUBSTITUTE(P485," ",""))))-1))))</f>
        <v/>
      </c>
      <c r="O485" s="49" t="str">
        <f t="shared" si="112"/>
        <v/>
      </c>
      <c r="P485" s="49" t="str">
        <f>IF(OR(O485="",O485=0,O485="0"),"",LEFT(O485,K483+1))</f>
        <v/>
      </c>
      <c r="Q485" s="49"/>
      <c r="R485" s="107"/>
      <c r="S485" s="90" t="str">
        <f>IF(LEN(TRIM(T485))&gt;0,MAX(S46:S484)+1,"")</f>
        <v/>
      </c>
      <c r="T485" s="234"/>
      <c r="U485" s="107"/>
      <c r="V485" s="107"/>
      <c r="X485" s="224"/>
      <c r="Y485" s="281"/>
      <c r="Z485" s="282"/>
      <c r="AA485" s="281"/>
      <c r="AB485" s="280"/>
      <c r="AC485" s="279"/>
      <c r="AD485" s="278"/>
      <c r="AE485" s="277"/>
      <c r="AF485" s="276"/>
      <c r="AG485" s="275"/>
      <c r="AH485" s="274"/>
      <c r="AI485" s="273"/>
      <c r="AJ485" s="272"/>
      <c r="AK485" s="271"/>
      <c r="AL485" s="270"/>
      <c r="AM485" s="269"/>
      <c r="AN485" s="268"/>
      <c r="AO485" s="267"/>
      <c r="AP485" s="266"/>
      <c r="AQ485" s="265"/>
      <c r="AS485" s="2"/>
      <c r="AT485" s="294">
        <v>457</v>
      </c>
      <c r="AU485" s="290"/>
      <c r="AV485" s="289" t="str">
        <f t="shared" si="113"/>
        <v/>
      </c>
      <c r="AW485" s="288" t="str" cm="1">
        <f t="array" ref="AW485">IF(BD485="","",IFERROR(_xlfn.TEXTJOIN(" • ",TRUE,_xlfn.UNIQUE(_xlfn._xlws.FILTER("⚠ "&amp;BK29:BK489,(BI29:BI489&lt;&gt;"")*ISNUMBER(SEARCH(" "&amp;BI29:BI489&amp;" "," "&amp;BD485&amp;" "))))),""))</f>
        <v/>
      </c>
      <c r="AX485" s="287" t="str">
        <f t="shared" si="120"/>
        <v/>
      </c>
      <c r="AY485" s="287" t="str">
        <f t="shared" si="121"/>
        <v/>
      </c>
      <c r="AZ485" s="287" t="str">
        <f t="shared" si="122"/>
        <v/>
      </c>
      <c r="BA485" s="287" t="str">
        <f t="shared" si="114"/>
        <v/>
      </c>
      <c r="BB485" s="287" t="str">
        <f t="shared" si="115"/>
        <v/>
      </c>
      <c r="BC485" s="287" t="str">
        <f t="shared" si="123"/>
        <v/>
      </c>
      <c r="BD485" s="287" t="str">
        <f t="shared" si="116"/>
        <v/>
      </c>
      <c r="BE485" s="287" t="str">
        <f t="shared" si="124"/>
        <v/>
      </c>
      <c r="BF485" s="287" t="str">
        <f t="shared" si="117"/>
        <v/>
      </c>
      <c r="BG485" s="287" t="str">
        <f t="shared" si="118"/>
        <v/>
      </c>
      <c r="BH485" s="293"/>
      <c r="BI485" s="285" t="str">
        <f t="shared" si="119"/>
        <v/>
      </c>
      <c r="BJ485" s="284" t="s">
        <v>291</v>
      </c>
      <c r="BK485" s="292"/>
      <c r="BY485" s="3">
        <v>1</v>
      </c>
    </row>
    <row r="486" spans="10:77" ht="21" customHeight="1">
      <c r="J486" s="910"/>
      <c r="K486" s="49" t="str">
        <f>TRIM(SUBSTITUTE(SUBSTITUTE(SUBSTITUTE(SUBSTITUTE(SUBSTITUTE(SUBSTITUTE(SUBSTITUTE(SUBSTITUTE(K485,"("," "),")"," "),CHAR(34)," "),"-"," "),"_"," "),"&lt;"," "),"&gt;"," "),"="," "))</f>
        <v/>
      </c>
      <c r="L486" s="49" t="str" cm="1">
        <f t="array" ref="L486">IF(ROW()=ROW(L481),K484,INDEX(M481:M494,ROW()-ROW(L481)))</f>
        <v/>
      </c>
      <c r="M486" s="89" t="str">
        <f>IF(OR(L486="",K483="",K483&lt;=0,N486=""),"",TRIM(MID(L486,LEN(N486)+1+IF(MID(L486,LEN(N486)+1,1)=" ",1,0),99999)))</f>
        <v/>
      </c>
      <c r="N486" s="49" t="str">
        <f>IF(OR(O486="",O486=0,O486="0"),"",IF(LEN(O486)&lt;=K483,O486,IF(LEN(SUBSTITUTE(P486," ",""))=K483+1,LEFT(O486,K483),LEFT(O486,FIND("§",SUBSTITUTE(P486," ","§",LEN(P486)-LEN(SUBSTITUTE(P486," ",""))))-1))))</f>
        <v/>
      </c>
      <c r="O486" s="49" t="str">
        <f t="shared" si="112"/>
        <v/>
      </c>
      <c r="P486" s="49" t="str">
        <f>IF(OR(O486="",O486=0,O486="0"),"",LEFT(O486,K483+1))</f>
        <v/>
      </c>
      <c r="Q486" s="49"/>
      <c r="R486" s="107"/>
      <c r="S486" s="90" t="str">
        <f>IF(LEN(TRIM(T486))&gt;0,MAX(S46:S485)+1,"")</f>
        <v/>
      </c>
      <c r="T486" s="234"/>
      <c r="U486" s="107"/>
      <c r="V486" s="107"/>
      <c r="X486" s="224"/>
      <c r="Y486" s="281"/>
      <c r="Z486" s="282"/>
      <c r="AA486" s="281"/>
      <c r="AB486" s="280"/>
      <c r="AC486" s="279"/>
      <c r="AD486" s="278"/>
      <c r="AE486" s="277"/>
      <c r="AF486" s="276"/>
      <c r="AG486" s="275"/>
      <c r="AH486" s="274"/>
      <c r="AI486" s="273"/>
      <c r="AJ486" s="272"/>
      <c r="AK486" s="271"/>
      <c r="AL486" s="270"/>
      <c r="AM486" s="269"/>
      <c r="AN486" s="268"/>
      <c r="AO486" s="267"/>
      <c r="AP486" s="266"/>
      <c r="AQ486" s="265"/>
      <c r="AS486" s="2"/>
      <c r="AT486" s="294">
        <v>458</v>
      </c>
      <c r="AU486" s="290"/>
      <c r="AV486" s="289" t="str">
        <f t="shared" si="113"/>
        <v/>
      </c>
      <c r="AW486" s="288" t="str" cm="1">
        <f t="array" ref="AW486">IF(BD486="","",IFERROR(_xlfn.TEXTJOIN(" • ",TRUE,_xlfn.UNIQUE(_xlfn._xlws.FILTER("⚠ "&amp;BK29:BK489,(BI29:BI489&lt;&gt;"")*ISNUMBER(SEARCH(" "&amp;BI29:BI489&amp;" "," "&amp;BD486&amp;" "))))),""))</f>
        <v/>
      </c>
      <c r="AX486" s="287" t="str">
        <f t="shared" si="120"/>
        <v/>
      </c>
      <c r="AY486" s="287" t="str">
        <f t="shared" si="121"/>
        <v/>
      </c>
      <c r="AZ486" s="287" t="str">
        <f t="shared" si="122"/>
        <v/>
      </c>
      <c r="BA486" s="287" t="str">
        <f t="shared" si="114"/>
        <v/>
      </c>
      <c r="BB486" s="287" t="str">
        <f t="shared" si="115"/>
        <v/>
      </c>
      <c r="BC486" s="287" t="str">
        <f t="shared" si="123"/>
        <v/>
      </c>
      <c r="BD486" s="287" t="str">
        <f t="shared" si="116"/>
        <v/>
      </c>
      <c r="BE486" s="287" t="str">
        <f t="shared" si="124"/>
        <v/>
      </c>
      <c r="BF486" s="287" t="str">
        <f t="shared" si="117"/>
        <v/>
      </c>
      <c r="BG486" s="287" t="str">
        <f t="shared" si="118"/>
        <v/>
      </c>
      <c r="BH486" s="293"/>
      <c r="BI486" s="285" t="str">
        <f t="shared" si="119"/>
        <v/>
      </c>
      <c r="BJ486" s="284" t="s">
        <v>291</v>
      </c>
      <c r="BK486" s="292"/>
      <c r="BY486" s="3">
        <v>1</v>
      </c>
    </row>
    <row r="487" spans="10:77" ht="21" customHeight="1">
      <c r="J487" s="910"/>
      <c r="K487" s="55" t="str">
        <f>TRIM(SUBSTITUTE(SUBSTITUTE(SUBSTITUTE(SUBSTITUTE(K486,"►"," "),"▼"," "),"▲"," "),"◄"," "))</f>
        <v/>
      </c>
      <c r="L487" s="49" t="str" cm="1">
        <f t="array" ref="L487">IF(ROW()=ROW(L481),K484,INDEX(M481:M494,ROW()-ROW(L481)))</f>
        <v/>
      </c>
      <c r="M487" s="89" t="str">
        <f>IF(OR(L487="",K483="",K483&lt;=0,N487=""),"",TRIM(MID(L487,LEN(N487)+1+IF(MID(L487,LEN(N487)+1,1)=" ",1,0),99999)))</f>
        <v/>
      </c>
      <c r="N487" s="49" t="str">
        <f>IF(OR(O487="",O487=0,O487="0"),"",IF(LEN(O487)&lt;=K483,O487,IF(LEN(SUBSTITUTE(P487," ",""))=K483+1,LEFT(O487,K483),LEFT(O487,FIND("§",SUBSTITUTE(P487," ","§",LEN(P487)-LEN(SUBSTITUTE(P487," ",""))))-1))))</f>
        <v/>
      </c>
      <c r="O487" s="49" t="str">
        <f t="shared" si="112"/>
        <v/>
      </c>
      <c r="P487" s="49" t="str">
        <f>IF(OR(O487="",O487=0,O487="0"),"",LEFT(O487,K483+1))</f>
        <v/>
      </c>
      <c r="Q487" s="49"/>
      <c r="R487" s="107"/>
      <c r="S487" s="90" t="str">
        <f>IF(LEN(TRIM(T487))&gt;0,MAX(S46:S486)+1,"")</f>
        <v/>
      </c>
      <c r="T487" s="234"/>
      <c r="U487" s="107"/>
      <c r="V487" s="107"/>
      <c r="X487" s="224"/>
      <c r="Y487" s="281"/>
      <c r="Z487" s="282"/>
      <c r="AA487" s="281"/>
      <c r="AB487" s="280"/>
      <c r="AC487" s="279"/>
      <c r="AD487" s="278"/>
      <c r="AE487" s="277"/>
      <c r="AF487" s="276"/>
      <c r="AG487" s="275"/>
      <c r="AH487" s="274"/>
      <c r="AI487" s="273"/>
      <c r="AJ487" s="272"/>
      <c r="AK487" s="271"/>
      <c r="AL487" s="270"/>
      <c r="AM487" s="269"/>
      <c r="AN487" s="268"/>
      <c r="AO487" s="267"/>
      <c r="AP487" s="266"/>
      <c r="AQ487" s="265"/>
      <c r="AS487" s="2"/>
      <c r="AT487" s="294">
        <v>459</v>
      </c>
      <c r="AU487" s="290"/>
      <c r="AV487" s="289" t="str">
        <f t="shared" si="113"/>
        <v/>
      </c>
      <c r="AW487" s="288" t="str" cm="1">
        <f t="array" ref="AW487">IF(BD487="","",IFERROR(_xlfn.TEXTJOIN(" • ",TRUE,_xlfn.UNIQUE(_xlfn._xlws.FILTER("⚠ "&amp;BK29:BK489,(BI29:BI489&lt;&gt;"")*ISNUMBER(SEARCH(" "&amp;BI29:BI489&amp;" "," "&amp;BD487&amp;" "))))),""))</f>
        <v/>
      </c>
      <c r="AX487" s="287" t="str">
        <f t="shared" si="120"/>
        <v/>
      </c>
      <c r="AY487" s="287" t="str">
        <f t="shared" si="121"/>
        <v/>
      </c>
      <c r="AZ487" s="287" t="str">
        <f t="shared" si="122"/>
        <v/>
      </c>
      <c r="BA487" s="287" t="str">
        <f t="shared" si="114"/>
        <v/>
      </c>
      <c r="BB487" s="287" t="str">
        <f t="shared" si="115"/>
        <v/>
      </c>
      <c r="BC487" s="287" t="str">
        <f t="shared" si="123"/>
        <v/>
      </c>
      <c r="BD487" s="287" t="str">
        <f t="shared" si="116"/>
        <v/>
      </c>
      <c r="BE487" s="287" t="str">
        <f t="shared" si="124"/>
        <v/>
      </c>
      <c r="BF487" s="287" t="str">
        <f t="shared" si="117"/>
        <v/>
      </c>
      <c r="BG487" s="287" t="str">
        <f t="shared" si="118"/>
        <v/>
      </c>
      <c r="BH487" s="293"/>
      <c r="BI487" s="285" t="str">
        <f t="shared" si="119"/>
        <v/>
      </c>
      <c r="BJ487" s="284" t="s">
        <v>291</v>
      </c>
      <c r="BK487" s="292"/>
      <c r="BY487" s="3">
        <v>1</v>
      </c>
    </row>
    <row r="488" spans="10:77" ht="21" customHeight="1">
      <c r="J488" s="910"/>
      <c r="K488" s="55" t="str">
        <f>TRIM(SUBSTITUTE(SUBSTITUTE(K487,"“"," "),"”"," "))</f>
        <v/>
      </c>
      <c r="L488" s="49" t="str" cm="1">
        <f t="array" ref="L488">IF(ROW()=ROW(L481),K484,INDEX(M481:M494,ROW()-ROW(L481)))</f>
        <v/>
      </c>
      <c r="M488" s="89" t="str">
        <f>IF(OR(L488="",K483="",K483&lt;=0,N488=""),"",TRIM(MID(L488,LEN(N488)+1+IF(MID(L488,LEN(N488)+1,1)=" ",1,0),99999)))</f>
        <v/>
      </c>
      <c r="N488" s="49" t="str">
        <f>IF(OR(O488="",O488=0,O488="0"),"",IF(LEN(O488)&lt;=K483,O488,IF(LEN(SUBSTITUTE(P488," ",""))=K483+1,LEFT(O488,K483),LEFT(O488,FIND("§",SUBSTITUTE(P488," ","§",LEN(P488)-LEN(SUBSTITUTE(P488," ",""))))-1))))</f>
        <v/>
      </c>
      <c r="O488" s="49" t="str">
        <f t="shared" si="112"/>
        <v/>
      </c>
      <c r="P488" s="49" t="str">
        <f>IF(OR(O488="",O488=0,O488="0"),"",LEFT(O488,K483+1))</f>
        <v/>
      </c>
      <c r="Q488" s="49"/>
      <c r="R488" s="107"/>
      <c r="S488" s="90" t="str">
        <f>IF(LEN(TRIM(T488))&gt;0,MAX(S46:S487)+1,"")</f>
        <v/>
      </c>
      <c r="T488" s="234"/>
      <c r="U488" s="107"/>
      <c r="V488" s="107"/>
      <c r="X488" s="224"/>
      <c r="Y488" s="281"/>
      <c r="Z488" s="282"/>
      <c r="AA488" s="281"/>
      <c r="AB488" s="280"/>
      <c r="AC488" s="279"/>
      <c r="AD488" s="278"/>
      <c r="AE488" s="277"/>
      <c r="AF488" s="276"/>
      <c r="AG488" s="275"/>
      <c r="AH488" s="274"/>
      <c r="AI488" s="273"/>
      <c r="AJ488" s="272"/>
      <c r="AK488" s="271"/>
      <c r="AL488" s="270"/>
      <c r="AM488" s="269"/>
      <c r="AN488" s="268"/>
      <c r="AO488" s="267"/>
      <c r="AP488" s="266"/>
      <c r="AQ488" s="265"/>
      <c r="AS488" s="2"/>
      <c r="AT488" s="294">
        <v>460</v>
      </c>
      <c r="AU488" s="290"/>
      <c r="AV488" s="289" t="str">
        <f t="shared" si="113"/>
        <v/>
      </c>
      <c r="AW488" s="288" t="str" cm="1">
        <f t="array" ref="AW488">IF(BD488="","",IFERROR(_xlfn.TEXTJOIN(" • ",TRUE,_xlfn.UNIQUE(_xlfn._xlws.FILTER("⚠ "&amp;BK29:BK489,(BI29:BI489&lt;&gt;"")*ISNUMBER(SEARCH(" "&amp;BI29:BI489&amp;" "," "&amp;BD488&amp;" "))))),""))</f>
        <v/>
      </c>
      <c r="AX488" s="287" t="str">
        <f t="shared" si="120"/>
        <v/>
      </c>
      <c r="AY488" s="287" t="str">
        <f t="shared" si="121"/>
        <v/>
      </c>
      <c r="AZ488" s="287" t="str">
        <f t="shared" si="122"/>
        <v/>
      </c>
      <c r="BA488" s="287" t="str">
        <f t="shared" si="114"/>
        <v/>
      </c>
      <c r="BB488" s="287" t="str">
        <f t="shared" si="115"/>
        <v/>
      </c>
      <c r="BC488" s="287" t="str">
        <f t="shared" si="123"/>
        <v/>
      </c>
      <c r="BD488" s="287" t="str">
        <f t="shared" si="116"/>
        <v/>
      </c>
      <c r="BE488" s="287" t="str">
        <f t="shared" si="124"/>
        <v/>
      </c>
      <c r="BF488" s="287" t="str">
        <f t="shared" si="117"/>
        <v/>
      </c>
      <c r="BG488" s="287" t="str">
        <f t="shared" si="118"/>
        <v/>
      </c>
      <c r="BH488" s="293"/>
      <c r="BI488" s="285" t="str">
        <f t="shared" si="119"/>
        <v/>
      </c>
      <c r="BJ488" s="284" t="s">
        <v>291</v>
      </c>
      <c r="BK488" s="292"/>
      <c r="BY488" s="3">
        <v>1</v>
      </c>
    </row>
    <row r="489" spans="10:77" ht="21" customHeight="1" thickBot="1">
      <c r="J489" s="910"/>
      <c r="K489" s="55"/>
      <c r="L489" s="49" t="str" cm="1">
        <f t="array" ref="L489">IF(ROW()=ROW(L481),K484,INDEX(M481:M494,ROW()-ROW(L481)))</f>
        <v/>
      </c>
      <c r="M489" s="89" t="str">
        <f>IF(OR(L489="",K483="",K483&lt;=0,N489=""),"",TRIM(MID(L489,LEN(N489)+1+IF(MID(L489,LEN(N489)+1,1)=" ",1,0),99999)))</f>
        <v/>
      </c>
      <c r="N489" s="49" t="str">
        <f>IF(OR(O489="",O489=0,O489="0"),"",IF(LEN(O489)&lt;=K483,O489,IF(LEN(SUBSTITUTE(P489," ",""))=K483+1,LEFT(O489,K483),LEFT(O489,FIND("§",SUBSTITUTE(P489," ","§",LEN(P489)-LEN(SUBSTITUTE(P489," ",""))))-1))))</f>
        <v/>
      </c>
      <c r="O489" s="49" t="str">
        <f t="shared" si="112"/>
        <v/>
      </c>
      <c r="P489" s="49" t="str">
        <f>IF(OR(O489="",O489=0,O489="0"),"",LEFT(O489,K483+1))</f>
        <v/>
      </c>
      <c r="Q489" s="49"/>
      <c r="R489" s="107"/>
      <c r="S489" s="90" t="str">
        <f>IF(LEN(TRIM(T489))&gt;0,MAX(S46:S488)+1,"")</f>
        <v/>
      </c>
      <c r="T489" s="234"/>
      <c r="U489" s="107"/>
      <c r="V489" s="107"/>
      <c r="X489" s="224"/>
      <c r="Y489" s="281"/>
      <c r="Z489" s="282"/>
      <c r="AA489" s="281"/>
      <c r="AB489" s="280"/>
      <c r="AC489" s="279"/>
      <c r="AD489" s="278"/>
      <c r="AE489" s="277"/>
      <c r="AF489" s="276"/>
      <c r="AG489" s="275"/>
      <c r="AH489" s="274"/>
      <c r="AI489" s="273"/>
      <c r="AJ489" s="272"/>
      <c r="AK489" s="271"/>
      <c r="AL489" s="270"/>
      <c r="AM489" s="269"/>
      <c r="AN489" s="268"/>
      <c r="AO489" s="267"/>
      <c r="AP489" s="266"/>
      <c r="AQ489" s="265"/>
      <c r="AS489" s="2"/>
      <c r="AT489" s="291">
        <v>461</v>
      </c>
      <c r="AU489" s="290"/>
      <c r="AV489" s="289" t="str">
        <f t="shared" si="113"/>
        <v/>
      </c>
      <c r="AW489" s="288" t="str" cm="1">
        <f t="array" ref="AW489">IF(BD489="","",IFERROR(_xlfn.TEXTJOIN(" • ",TRUE,_xlfn.UNIQUE(_xlfn._xlws.FILTER("⚠ "&amp;BK29:BK489,(BI29:BI489&lt;&gt;"")*ISNUMBER(SEARCH(" "&amp;BI29:BI489&amp;" "," "&amp;BD489&amp;" "))))),""))</f>
        <v/>
      </c>
      <c r="AX489" s="287" t="str">
        <f t="shared" si="120"/>
        <v/>
      </c>
      <c r="AY489" s="287" t="str">
        <f t="shared" si="121"/>
        <v/>
      </c>
      <c r="AZ489" s="287" t="str">
        <f t="shared" si="122"/>
        <v/>
      </c>
      <c r="BA489" s="287" t="str">
        <f t="shared" si="114"/>
        <v/>
      </c>
      <c r="BB489" s="287" t="str">
        <f t="shared" si="115"/>
        <v/>
      </c>
      <c r="BC489" s="287" t="str">
        <f t="shared" si="123"/>
        <v/>
      </c>
      <c r="BD489" s="287" t="str">
        <f t="shared" si="116"/>
        <v/>
      </c>
      <c r="BE489" s="287" t="str">
        <f t="shared" si="124"/>
        <v/>
      </c>
      <c r="BF489" s="287" t="str">
        <f t="shared" si="117"/>
        <v/>
      </c>
      <c r="BG489" s="287" t="str">
        <f t="shared" si="118"/>
        <v/>
      </c>
      <c r="BH489" s="286"/>
      <c r="BI489" s="285" t="str">
        <f t="shared" si="119"/>
        <v/>
      </c>
      <c r="BJ489" s="284" t="s">
        <v>291</v>
      </c>
      <c r="BK489" s="283"/>
      <c r="BY489" s="3">
        <v>1</v>
      </c>
    </row>
    <row r="490" spans="10:77" ht="21" customHeight="1">
      <c r="J490" s="910"/>
      <c r="K490" s="55"/>
      <c r="L490" s="49" t="str" cm="1">
        <f t="array" ref="L490">IF(ROW()=ROW(L481),K484,INDEX(M481:M494,ROW()-ROW(L481)))</f>
        <v/>
      </c>
      <c r="M490" s="89" t="str">
        <f>IF(OR(L490="",K483="",K483&lt;=0,N490=""),"",TRIM(MID(L490,LEN(N490)+1+IF(MID(L490,LEN(N490)+1,1)=" ",1,0),99999)))</f>
        <v/>
      </c>
      <c r="N490" s="49" t="str">
        <f>IF(OR(O490="",O490=0,O490="0"),"",IF(LEN(O490)&lt;=K483,O490,IF(LEN(SUBSTITUTE(P490," ",""))=K483+1,LEFT(O490,K483),LEFT(O490,FIND("§",SUBSTITUTE(P490," ","§",LEN(P490)-LEN(SUBSTITUTE(P490," ",""))))-1))))</f>
        <v/>
      </c>
      <c r="O490" s="49" t="str">
        <f t="shared" si="112"/>
        <v/>
      </c>
      <c r="P490" s="49" t="str">
        <f>IF(OR(O490="",O490=0,O490="0"),"",LEFT(O490,K483+1))</f>
        <v/>
      </c>
      <c r="Q490" s="49"/>
      <c r="R490" s="107"/>
      <c r="S490" s="90" t="str">
        <f>IF(LEN(TRIM(T490))&gt;0,MAX(S46:S489)+1,"")</f>
        <v/>
      </c>
      <c r="T490" s="234"/>
      <c r="U490" s="107"/>
      <c r="V490" s="107"/>
      <c r="X490" s="224"/>
      <c r="Y490" s="281"/>
      <c r="Z490" s="282"/>
      <c r="AA490" s="281"/>
      <c r="AB490" s="280"/>
      <c r="AC490" s="279"/>
      <c r="AD490" s="278"/>
      <c r="AE490" s="277"/>
      <c r="AF490" s="276"/>
      <c r="AG490" s="275"/>
      <c r="AH490" s="274"/>
      <c r="AI490" s="273"/>
      <c r="AJ490" s="272"/>
      <c r="AK490" s="271"/>
      <c r="AL490" s="270"/>
      <c r="AM490" s="269"/>
      <c r="AN490" s="268"/>
      <c r="AO490" s="267"/>
      <c r="AP490" s="266"/>
      <c r="AQ490" s="265"/>
      <c r="AS490" s="2"/>
      <c r="AT490" s="842" t="s">
        <v>290</v>
      </c>
      <c r="AU490" s="843"/>
      <c r="AV490" s="843"/>
      <c r="AW490" s="843"/>
      <c r="AX490" s="843"/>
      <c r="AY490" s="843"/>
      <c r="AZ490" s="843"/>
      <c r="BA490" s="843"/>
      <c r="BB490" s="843"/>
      <c r="BC490" s="843"/>
      <c r="BD490" s="843"/>
      <c r="BE490" s="843"/>
      <c r="BF490" s="843"/>
      <c r="BG490" s="843"/>
      <c r="BH490" s="843"/>
      <c r="BI490" s="843"/>
      <c r="BJ490" s="843"/>
      <c r="BK490" s="844"/>
      <c r="BY490" s="3">
        <v>1</v>
      </c>
    </row>
    <row r="491" spans="10:77" ht="21" customHeight="1" thickBot="1">
      <c r="J491" s="910"/>
      <c r="K491" s="55"/>
      <c r="L491" s="49" t="str" cm="1">
        <f t="array" ref="L491">IF(ROW()=ROW(L481),K484,INDEX(M481:M494,ROW()-ROW(L481)))</f>
        <v/>
      </c>
      <c r="M491" s="89" t="str">
        <f>IF(OR(L491="",K483="",K483&lt;=0,N491=""),"",TRIM(MID(L491,LEN(N491)+1+IF(MID(L491,LEN(N491)+1,1)=" ",1,0),99999)))</f>
        <v/>
      </c>
      <c r="N491" s="49" t="str">
        <f>IF(OR(O491="",O491=0,O491="0"),"",IF(LEN(O491)&lt;=K483,O491,IF(LEN(SUBSTITUTE(P491," ",""))=K483+1,LEFT(O491,K483),LEFT(O491,FIND("§",SUBSTITUTE(P491," ","§",LEN(P491)-LEN(SUBSTITUTE(P491," ",""))))-1))))</f>
        <v/>
      </c>
      <c r="O491" s="49" t="str">
        <f t="shared" si="112"/>
        <v/>
      </c>
      <c r="P491" s="49" t="str">
        <f>IF(OR(O491="",O491=0,O491="0"),"",LEFT(O491,K483+1))</f>
        <v/>
      </c>
      <c r="Q491" s="49"/>
      <c r="R491" s="107"/>
      <c r="S491" s="90" t="str">
        <f>IF(LEN(TRIM(T491))&gt;0,MAX(S46:S490)+1,"")</f>
        <v/>
      </c>
      <c r="T491" s="234"/>
      <c r="U491" s="107"/>
      <c r="V491" s="107"/>
      <c r="X491" s="224"/>
      <c r="Y491" s="281"/>
      <c r="Z491" s="282"/>
      <c r="AA491" s="281"/>
      <c r="AB491" s="280"/>
      <c r="AC491" s="279"/>
      <c r="AD491" s="278"/>
      <c r="AE491" s="277"/>
      <c r="AF491" s="276"/>
      <c r="AG491" s="275"/>
      <c r="AH491" s="274"/>
      <c r="AI491" s="273"/>
      <c r="AJ491" s="272"/>
      <c r="AK491" s="271"/>
      <c r="AL491" s="270"/>
      <c r="AM491" s="269"/>
      <c r="AN491" s="268"/>
      <c r="AO491" s="267"/>
      <c r="AP491" s="266"/>
      <c r="AQ491" s="265"/>
      <c r="AS491" s="2"/>
      <c r="AT491" s="845"/>
      <c r="AU491" s="846"/>
      <c r="AV491" s="846"/>
      <c r="AW491" s="846"/>
      <c r="AX491" s="846"/>
      <c r="AY491" s="846"/>
      <c r="AZ491" s="846"/>
      <c r="BA491" s="846"/>
      <c r="BB491" s="846"/>
      <c r="BC491" s="846"/>
      <c r="BD491" s="846"/>
      <c r="BE491" s="846"/>
      <c r="BF491" s="846"/>
      <c r="BG491" s="846"/>
      <c r="BH491" s="846"/>
      <c r="BI491" s="846"/>
      <c r="BJ491" s="846"/>
      <c r="BK491" s="847"/>
      <c r="BY491" s="3">
        <v>1</v>
      </c>
    </row>
    <row r="492" spans="10:77" ht="21" customHeight="1">
      <c r="J492" s="910"/>
      <c r="K492" s="55"/>
      <c r="L492" s="49" t="str" cm="1">
        <f t="array" ref="L492">IF(ROW()=ROW(L481),K484,INDEX(M481:M494,ROW()-ROW(L481)))</f>
        <v/>
      </c>
      <c r="M492" s="89" t="str">
        <f>IF(OR(L492="",K483="",K483&lt;=0,N492=""),"",TRIM(MID(L492,LEN(N492)+1+IF(MID(L492,LEN(N492)+1,1)=" ",1,0),99999)))</f>
        <v/>
      </c>
      <c r="N492" s="49" t="str">
        <f>IF(OR(O492="",O492=0,O492="0"),"",IF(LEN(O492)&lt;=K483,O492,IF(LEN(SUBSTITUTE(P492," ",""))=K483+1,LEFT(O492,K483),LEFT(O492,FIND("§",SUBSTITUTE(P492," ","§",LEN(P492)-LEN(SUBSTITUTE(P492," ",""))))-1))))</f>
        <v/>
      </c>
      <c r="O492" s="49" t="str">
        <f t="shared" si="112"/>
        <v/>
      </c>
      <c r="P492" s="49" t="str">
        <f>IF(OR(O492="",O492=0,O492="0"),"",LEFT(O492,K483+1))</f>
        <v/>
      </c>
      <c r="Q492" s="49"/>
      <c r="R492" s="107"/>
      <c r="S492" s="90" t="str">
        <f>IF(LEN(TRIM(T492))&gt;0,MAX(S46:S491)+1,"")</f>
        <v/>
      </c>
      <c r="T492" s="234"/>
      <c r="U492" s="107"/>
      <c r="V492" s="107"/>
      <c r="X492" s="224"/>
      <c r="Y492" s="281"/>
      <c r="Z492" s="282"/>
      <c r="AA492" s="281"/>
      <c r="AB492" s="280"/>
      <c r="AC492" s="279"/>
      <c r="AD492" s="278"/>
      <c r="AE492" s="277"/>
      <c r="AF492" s="276"/>
      <c r="AG492" s="275"/>
      <c r="AH492" s="274"/>
      <c r="AI492" s="273"/>
      <c r="AJ492" s="272"/>
      <c r="AK492" s="271"/>
      <c r="AL492" s="270"/>
      <c r="AM492" s="269"/>
      <c r="AN492" s="268"/>
      <c r="AO492" s="267"/>
      <c r="AP492" s="266"/>
      <c r="AQ492" s="265"/>
      <c r="AS492" s="2"/>
      <c r="BY492" s="3">
        <v>1</v>
      </c>
    </row>
    <row r="493" spans="10:77" ht="21" customHeight="1">
      <c r="J493" s="910"/>
      <c r="K493" s="55"/>
      <c r="L493" s="49" t="str" cm="1">
        <f t="array" ref="L493">IF(ROW()=ROW(L481),K484,INDEX(M481:M494,ROW()-ROW(L481)))</f>
        <v/>
      </c>
      <c r="M493" s="89" t="str">
        <f>IF(OR(L493="",K483="",K483&lt;=0,N493=""),"",TRIM(MID(L493,LEN(N493)+1+IF(MID(L493,LEN(N493)+1,1)=" ",1,0),99999)))</f>
        <v/>
      </c>
      <c r="N493" s="49" t="str">
        <f>IF(OR(O493="",O493=0,O493="0"),"",IF(LEN(O493)&lt;=K483,O493,IF(LEN(SUBSTITUTE(P493," ",""))=K483+1,LEFT(O493,K483),LEFT(O493,FIND("§",SUBSTITUTE(P493," ","§",LEN(P493)-LEN(SUBSTITUTE(P493," ",""))))-1))))</f>
        <v/>
      </c>
      <c r="O493" s="49" t="str">
        <f t="shared" si="112"/>
        <v/>
      </c>
      <c r="P493" s="49" t="str">
        <f>IF(OR(O493="",O493=0,O493="0"),"",LEFT(O493,K483+1))</f>
        <v/>
      </c>
      <c r="Q493" s="49"/>
      <c r="R493" s="107"/>
      <c r="S493" s="90" t="str">
        <f>IF(LEN(TRIM(T493))&gt;0,MAX(S46:S492)+1,"")</f>
        <v/>
      </c>
      <c r="T493" s="234"/>
      <c r="U493" s="107"/>
      <c r="V493" s="107"/>
      <c r="X493" s="224"/>
      <c r="Y493" s="281"/>
      <c r="Z493" s="282"/>
      <c r="AA493" s="281"/>
      <c r="AB493" s="280"/>
      <c r="AC493" s="279"/>
      <c r="AD493" s="278"/>
      <c r="AE493" s="277"/>
      <c r="AF493" s="276"/>
      <c r="AG493" s="275"/>
      <c r="AH493" s="274"/>
      <c r="AI493" s="273"/>
      <c r="AJ493" s="272"/>
      <c r="AK493" s="271"/>
      <c r="AL493" s="270"/>
      <c r="AM493" s="269"/>
      <c r="AN493" s="268"/>
      <c r="AO493" s="267"/>
      <c r="AP493" s="266"/>
      <c r="AQ493" s="265"/>
      <c r="BY493" s="3">
        <v>1</v>
      </c>
    </row>
    <row r="494" spans="10:77" ht="21" customHeight="1">
      <c r="J494" s="910"/>
      <c r="K494" s="55"/>
      <c r="L494" s="49" t="str" cm="1">
        <f t="array" ref="L494">IF(ROW()=ROW(L481),K484,INDEX(M481:M494,ROW()-ROW(L481)))</f>
        <v/>
      </c>
      <c r="M494" s="89" t="str">
        <f>IF(OR(L494="",K483="",K483&lt;=0,N494=""),"",TRIM(MID(L494,LEN(N494)+1+IF(MID(L494,LEN(N494)+1,1)=" ",1,0),99999)))</f>
        <v/>
      </c>
      <c r="N494" s="49" t="str">
        <f>IF(OR(O494="",O494=0,O494="0"),"",IF(LEN(O494)&lt;=K483,O494,IF(LEN(SUBSTITUTE(P494," ",""))=K483+1,LEFT(O494,K483),LEFT(O494,FIND("§",SUBSTITUTE(P494," ","§",LEN(P494)-LEN(SUBSTITUTE(P494," ",""))))-1))))</f>
        <v/>
      </c>
      <c r="O494" s="49" t="str">
        <f t="shared" si="112"/>
        <v/>
      </c>
      <c r="P494" s="49" t="str">
        <f>IF(OR(O494="",O494=0,O494="0"),"",LEFT(O494,K483+1))</f>
        <v/>
      </c>
      <c r="Q494" s="49"/>
      <c r="R494" s="107"/>
      <c r="S494" s="90" t="str">
        <f>IF(LEN(TRIM(T494))&gt;0,MAX(S46:S493)+1,"")</f>
        <v/>
      </c>
      <c r="T494" s="234"/>
      <c r="U494" s="107"/>
      <c r="V494" s="107"/>
      <c r="X494" s="224"/>
      <c r="Y494" s="281"/>
      <c r="Z494" s="282"/>
      <c r="AA494" s="281"/>
      <c r="AB494" s="280"/>
      <c r="AC494" s="279"/>
      <c r="AD494" s="278"/>
      <c r="AE494" s="277"/>
      <c r="AF494" s="276"/>
      <c r="AG494" s="275"/>
      <c r="AH494" s="274"/>
      <c r="AI494" s="273"/>
      <c r="AJ494" s="272"/>
      <c r="AK494" s="271"/>
      <c r="AL494" s="270"/>
      <c r="AM494" s="269"/>
      <c r="AN494" s="268"/>
      <c r="AO494" s="267"/>
      <c r="AP494" s="266"/>
      <c r="AQ494" s="265"/>
      <c r="BY494" s="3">
        <v>1</v>
      </c>
    </row>
    <row r="495" spans="10:77" ht="21" customHeight="1">
      <c r="J495" s="910"/>
      <c r="K495" s="88" t="str">
        <f>IF(TRIM(SUBSTITUTE(R79,CHAR(160),""))="","",R79)</f>
        <v/>
      </c>
      <c r="L495" s="49" t="str" cm="1">
        <f t="array" ref="L495">IF(ROW()=ROW(L495),K498,INDEX(M495:M508,ROW()-ROW(L495)))</f>
        <v/>
      </c>
      <c r="M495" s="89" t="str">
        <f>IF(OR(L495="",K497="",K497&lt;=0,N495=""),"",TRIM(MID(L495,LEN(N495)+1+IF(MID(L495,LEN(N495)+1,1)=" ",1,0),99999)))</f>
        <v/>
      </c>
      <c r="N495" s="49" t="str">
        <f>IF(OR(O495="",O495=0,O495="0"),"",IF(LEN(O495)&lt;=K497,O495,IF(LEN(SUBSTITUTE(P495," ",""))=K497+1,LEFT(O495,K497),LEFT(O495,FIND("§",SUBSTITUTE(P495," ","§",LEN(P495)-LEN(SUBSTITUTE(P495," ",""))))-1))))</f>
        <v/>
      </c>
      <c r="O495" s="49" t="str">
        <f t="shared" ref="O495:O558" si="125">IF(OR(L495="",L495=0),"",TRIM(SUBSTITUTE(SUBSTITUTE(L495,CHAR(160)," "),CHAR(10)," ")))</f>
        <v/>
      </c>
      <c r="P495" s="49" t="str">
        <f>IF(OR(O495="",O495=0,O495="0"),"",LEFT(O495,K497+1))</f>
        <v/>
      </c>
      <c r="Q495" s="49"/>
      <c r="R495" s="107"/>
      <c r="S495" s="90" t="str">
        <f>IF(LEN(TRIM(T495))&gt;0,MAX(S46:S494)+1,"")</f>
        <v/>
      </c>
      <c r="T495" s="234"/>
      <c r="U495" s="107"/>
      <c r="V495" s="107"/>
      <c r="X495" s="224"/>
      <c r="Y495" s="281"/>
      <c r="Z495" s="282"/>
      <c r="AA495" s="281"/>
      <c r="AB495" s="280"/>
      <c r="AC495" s="279"/>
      <c r="AD495" s="278"/>
      <c r="AE495" s="277"/>
      <c r="AF495" s="276"/>
      <c r="AG495" s="275"/>
      <c r="AH495" s="274"/>
      <c r="AI495" s="273"/>
      <c r="AJ495" s="272"/>
      <c r="AK495" s="271"/>
      <c r="AL495" s="270"/>
      <c r="AM495" s="269"/>
      <c r="AN495" s="268"/>
      <c r="AO495" s="267"/>
      <c r="AP495" s="266"/>
      <c r="AQ495" s="265"/>
      <c r="BY495" s="3">
        <v>1</v>
      </c>
    </row>
    <row r="496" spans="10:77" ht="21" customHeight="1">
      <c r="J496" s="910"/>
      <c r="K496" s="55" t="str">
        <f>TRIM(SUBSTITUTE(SUBSTITUTE(SUBSTITUTE(SUBSTITUTE(SUBSTITUTE(SUBSTITUTE(SUBSTITUTE(SUBSTITUTE(SUBSTITUTE(CLEAN(IF(OR(LEFT(K495,1)="-",LEFT(K495,1)="="),MID(K495,2,99999),K495)),"—","-"),"–","-"),CHAR(160)," "),CHAR(9)," "),CHAR(13)," "),CHAR(10)," ")," "," ")," "," ")," "," "))</f>
        <v/>
      </c>
      <c r="L496" s="49" t="str" cm="1">
        <f t="array" ref="L496">IF(ROW()=ROW(L495),K498,INDEX(M495:M508,ROW()-ROW(L495)))</f>
        <v/>
      </c>
      <c r="M496" s="89" t="str">
        <f>IF(OR(L496="",K497="",K497&lt;=0,N496=""),"",TRIM(MID(L496,LEN(N496)+1+IF(MID(L496,LEN(N496)+1,1)=" ",1,0),99999)))</f>
        <v/>
      </c>
      <c r="N496" s="49" t="str">
        <f>IF(OR(O496="",O496=0,O496="0"),"",IF(LEN(O496)&lt;=K497,O496,IF(LEN(SUBSTITUTE(P496," ",""))=K497+1,LEFT(O496,K497),LEFT(O496,FIND("§",SUBSTITUTE(P496," ","§",LEN(P496)-LEN(SUBSTITUTE(P496," ",""))))-1))))</f>
        <v/>
      </c>
      <c r="O496" s="49" t="str">
        <f t="shared" si="125"/>
        <v/>
      </c>
      <c r="P496" s="49" t="str">
        <f>IF(OR(O496="",O496=0,O496="0"),"",LEFT(O496,K497+1))</f>
        <v/>
      </c>
      <c r="Q496" s="49"/>
      <c r="R496" s="107"/>
      <c r="S496" s="90" t="str">
        <f>IF(LEN(TRIM(T496))&gt;0,MAX(S46:S495)+1,"")</f>
        <v/>
      </c>
      <c r="T496" s="234"/>
      <c r="U496" s="107"/>
      <c r="V496" s="107"/>
      <c r="X496" s="224"/>
      <c r="Y496" s="281"/>
      <c r="Z496" s="282"/>
      <c r="AA496" s="281"/>
      <c r="AB496" s="280"/>
      <c r="AC496" s="279"/>
      <c r="AD496" s="278"/>
      <c r="AE496" s="277"/>
      <c r="AF496" s="276"/>
      <c r="AG496" s="275"/>
      <c r="AH496" s="274"/>
      <c r="AI496" s="273"/>
      <c r="AJ496" s="272"/>
      <c r="AK496" s="271"/>
      <c r="AL496" s="270"/>
      <c r="AM496" s="269"/>
      <c r="AN496" s="268"/>
      <c r="AO496" s="267"/>
      <c r="AP496" s="266"/>
      <c r="AQ496" s="265"/>
      <c r="BY496" s="3">
        <v>1</v>
      </c>
    </row>
    <row r="497" spans="10:77" ht="21" customHeight="1">
      <c r="J497" s="910"/>
      <c r="K497" s="92">
        <f>K44</f>
        <v>120</v>
      </c>
      <c r="L497" s="49" t="str" cm="1">
        <f t="array" ref="L497">IF(ROW()=ROW(L495),K498,INDEX(M495:M508,ROW()-ROW(L495)))</f>
        <v/>
      </c>
      <c r="M497" s="89" t="str">
        <f>IF(OR(L497="",K497="",K497&lt;=0,N497=""),"",TRIM(MID(L497,LEN(N497)+1+IF(MID(L497,LEN(N497)+1,1)=" ",1,0),99999)))</f>
        <v/>
      </c>
      <c r="N497" s="49" t="str">
        <f>IF(OR(O497="",O497=0,O497="0"),"",IF(LEN(O497)&lt;=K497,O497,IF(LEN(SUBSTITUTE(P497," ",""))=K497+1,LEFT(O497,K497),LEFT(O497,FIND("§",SUBSTITUTE(P497," ","§",LEN(P497)-LEN(SUBSTITUTE(P497," ",""))))-1))))</f>
        <v/>
      </c>
      <c r="O497" s="49" t="str">
        <f t="shared" si="125"/>
        <v/>
      </c>
      <c r="P497" s="49" t="str">
        <f>IF(OR(O497="",O497=0,O497="0"),"",LEFT(O497,K497+1))</f>
        <v/>
      </c>
      <c r="Q497" s="49"/>
      <c r="R497" s="107"/>
      <c r="S497" s="90" t="str">
        <f>IF(LEN(TRIM(T497))&gt;0,MAX(S46:S496)+1,"")</f>
        <v/>
      </c>
      <c r="T497" s="234"/>
      <c r="U497" s="107"/>
      <c r="V497" s="107"/>
      <c r="X497" s="224"/>
      <c r="Y497" s="281"/>
      <c r="Z497" s="282"/>
      <c r="AA497" s="281"/>
      <c r="AB497" s="280"/>
      <c r="AC497" s="279"/>
      <c r="AD497" s="278"/>
      <c r="AE497" s="277"/>
      <c r="AF497" s="276"/>
      <c r="AG497" s="275"/>
      <c r="AH497" s="274"/>
      <c r="AI497" s="273"/>
      <c r="AJ497" s="272"/>
      <c r="AK497" s="271"/>
      <c r="AL497" s="270"/>
      <c r="AM497" s="269"/>
      <c r="AN497" s="268"/>
      <c r="AO497" s="267"/>
      <c r="AP497" s="266"/>
      <c r="AQ497" s="265"/>
      <c r="BY497" s="3">
        <v>1</v>
      </c>
    </row>
    <row r="498" spans="10:77" ht="21" customHeight="1">
      <c r="J498" s="910"/>
      <c r="K498" s="55" t="str">
        <f>IF(UPPER(TRIM(K45))="X",K502,K496)</f>
        <v/>
      </c>
      <c r="L498" s="49" t="str" cm="1">
        <f t="array" ref="L498">IF(ROW()=ROW(L495),K498,INDEX(M495:M508,ROW()-ROW(L495)))</f>
        <v/>
      </c>
      <c r="M498" s="89" t="str">
        <f>IF(OR(L498="",K497="",K497&lt;=0,N498=""),"",TRIM(MID(L498,LEN(N498)+1+IF(MID(L498,LEN(N498)+1,1)=" ",1,0),99999)))</f>
        <v/>
      </c>
      <c r="N498" s="49" t="str">
        <f>IF(OR(O498="",O498=0,O498="0"),"",IF(LEN(O498)&lt;=K497,O498,IF(LEN(SUBSTITUTE(P498," ",""))=K497+1,LEFT(O498,K497),LEFT(O498,FIND("§",SUBSTITUTE(P498," ","§",LEN(P498)-LEN(SUBSTITUTE(P498," ",""))))-1))))</f>
        <v/>
      </c>
      <c r="O498" s="49" t="str">
        <f t="shared" si="125"/>
        <v/>
      </c>
      <c r="P498" s="49" t="str">
        <f>IF(OR(O498="",O498=0,O498="0"),"",LEFT(O498,K497+1))</f>
        <v/>
      </c>
      <c r="Q498" s="49"/>
      <c r="R498" s="107"/>
      <c r="S498" s="90" t="str">
        <f>IF(LEN(TRIM(T498))&gt;0,MAX(S46:S497)+1,"")</f>
        <v/>
      </c>
      <c r="T498" s="234"/>
      <c r="U498" s="107"/>
      <c r="V498" s="107"/>
      <c r="X498" s="224"/>
      <c r="Y498" s="281"/>
      <c r="Z498" s="282"/>
      <c r="AA498" s="281"/>
      <c r="AB498" s="280"/>
      <c r="AC498" s="279"/>
      <c r="AD498" s="278"/>
      <c r="AE498" s="277"/>
      <c r="AF498" s="276"/>
      <c r="AG498" s="275"/>
      <c r="AH498" s="274"/>
      <c r="AI498" s="273"/>
      <c r="AJ498" s="272"/>
      <c r="AK498" s="271"/>
      <c r="AL498" s="270"/>
      <c r="AM498" s="269"/>
      <c r="AN498" s="268"/>
      <c r="AO498" s="267"/>
      <c r="AP498" s="266"/>
      <c r="AQ498" s="265"/>
      <c r="BY498" s="3">
        <v>1</v>
      </c>
    </row>
    <row r="499" spans="10:77" ht="21" customHeight="1">
      <c r="J499" s="910"/>
      <c r="K499" s="94" t="str">
        <f>TRIM(SUBSTITUTE(SUBSTITUTE(SUBSTITUTE(SUBSTITUTE(SUBSTITUTE(SUBSTITUTE(SUBSTITUTE(SUBSTITUTE(SUBSTITUTE(SUBSTITUTE(K496,","," "),";"," "),":"," "),"!"," "),"?"," "),"…"," "),"»"," "),"«"," "),"/"," "),"."," "))</f>
        <v/>
      </c>
      <c r="L499" s="49" t="str" cm="1">
        <f t="array" ref="L499">IF(ROW()=ROW(L495),K498,INDEX(M495:M508,ROW()-ROW(L495)))</f>
        <v/>
      </c>
      <c r="M499" s="89" t="str">
        <f>IF(OR(L499="",K497="",K497&lt;=0,N499=""),"",TRIM(MID(L499,LEN(N499)+1+IF(MID(L499,LEN(N499)+1,1)=" ",1,0),99999)))</f>
        <v/>
      </c>
      <c r="N499" s="49" t="str">
        <f>IF(OR(O499="",O499=0,O499="0"),"",IF(LEN(O499)&lt;=K497,O499,IF(LEN(SUBSTITUTE(P499," ",""))=K497+1,LEFT(O499,K497),LEFT(O499,FIND("§",SUBSTITUTE(P499," ","§",LEN(P499)-LEN(SUBSTITUTE(P499," ",""))))-1))))</f>
        <v/>
      </c>
      <c r="O499" s="49" t="str">
        <f t="shared" si="125"/>
        <v/>
      </c>
      <c r="P499" s="49" t="str">
        <f>IF(OR(O499="",O499=0,O499="0"),"",LEFT(O499,K497+1))</f>
        <v/>
      </c>
      <c r="Q499" s="49"/>
      <c r="R499" s="107"/>
      <c r="S499" s="90" t="str">
        <f>IF(LEN(TRIM(T499))&gt;0,MAX(S46:S498)+1,"")</f>
        <v/>
      </c>
      <c r="T499" s="234"/>
      <c r="U499" s="107"/>
      <c r="V499" s="107"/>
      <c r="X499" s="224"/>
      <c r="Y499" s="281"/>
      <c r="Z499" s="282"/>
      <c r="AA499" s="281"/>
      <c r="AB499" s="280"/>
      <c r="AC499" s="279"/>
      <c r="AD499" s="278"/>
      <c r="AE499" s="277"/>
      <c r="AF499" s="276"/>
      <c r="AG499" s="275"/>
      <c r="AH499" s="274"/>
      <c r="AI499" s="273"/>
      <c r="AJ499" s="272"/>
      <c r="AK499" s="271"/>
      <c r="AL499" s="270"/>
      <c r="AM499" s="269"/>
      <c r="AN499" s="268"/>
      <c r="AO499" s="267"/>
      <c r="AP499" s="266"/>
      <c r="AQ499" s="265"/>
      <c r="BY499" s="3">
        <v>1</v>
      </c>
    </row>
    <row r="500" spans="10:77" ht="21" customHeight="1">
      <c r="J500" s="910"/>
      <c r="K500" s="49" t="str">
        <f>TRIM(SUBSTITUTE(SUBSTITUTE(SUBSTITUTE(SUBSTITUTE(SUBSTITUTE(SUBSTITUTE(SUBSTITUTE(SUBSTITUTE(K499,"("," "),")"," "),CHAR(34)," "),"-"," "),"_"," "),"&lt;"," "),"&gt;"," "),"="," "))</f>
        <v/>
      </c>
      <c r="L500" s="49" t="str" cm="1">
        <f t="array" ref="L500">IF(ROW()=ROW(L495),K498,INDEX(M495:M508,ROW()-ROW(L495)))</f>
        <v/>
      </c>
      <c r="M500" s="89" t="str">
        <f>IF(OR(L500="",K497="",K497&lt;=0,N500=""),"",TRIM(MID(L500,LEN(N500)+1+IF(MID(L500,LEN(N500)+1,1)=" ",1,0),99999)))</f>
        <v/>
      </c>
      <c r="N500" s="49" t="str">
        <f>IF(OR(O500="",O500=0,O500="0"),"",IF(LEN(O500)&lt;=K497,O500,IF(LEN(SUBSTITUTE(P500," ",""))=K497+1,LEFT(O500,K497),LEFT(O500,FIND("§",SUBSTITUTE(P500," ","§",LEN(P500)-LEN(SUBSTITUTE(P500," ",""))))-1))))</f>
        <v/>
      </c>
      <c r="O500" s="49" t="str">
        <f t="shared" si="125"/>
        <v/>
      </c>
      <c r="P500" s="49" t="str">
        <f>IF(OR(O500="",O500=0,O500="0"),"",LEFT(O500,K497+1))</f>
        <v/>
      </c>
      <c r="Q500" s="49"/>
      <c r="R500" s="107"/>
      <c r="S500" s="90" t="str">
        <f>IF(LEN(TRIM(T500))&gt;0,MAX(S46:S499)+1,"")</f>
        <v/>
      </c>
      <c r="T500" s="234"/>
      <c r="U500" s="107"/>
      <c r="V500" s="107"/>
      <c r="X500" s="224"/>
      <c r="Y500" s="281"/>
      <c r="Z500" s="282"/>
      <c r="AA500" s="281"/>
      <c r="AB500" s="280"/>
      <c r="AC500" s="279"/>
      <c r="AD500" s="278"/>
      <c r="AE500" s="277"/>
      <c r="AF500" s="276"/>
      <c r="AG500" s="275"/>
      <c r="AH500" s="274"/>
      <c r="AI500" s="273"/>
      <c r="AJ500" s="272"/>
      <c r="AK500" s="271"/>
      <c r="AL500" s="270"/>
      <c r="AM500" s="269"/>
      <c r="AN500" s="268"/>
      <c r="AO500" s="267"/>
      <c r="AP500" s="266"/>
      <c r="AQ500" s="265"/>
      <c r="BY500" s="3">
        <v>1</v>
      </c>
    </row>
    <row r="501" spans="10:77" ht="21" customHeight="1">
      <c r="J501" s="910"/>
      <c r="K501" s="55" t="str">
        <f>TRIM(SUBSTITUTE(SUBSTITUTE(SUBSTITUTE(SUBSTITUTE(K500,"►"," "),"▼"," "),"▲"," "),"◄"," "))</f>
        <v/>
      </c>
      <c r="L501" s="49" t="str" cm="1">
        <f t="array" ref="L501">IF(ROW()=ROW(L495),K498,INDEX(M495:M508,ROW()-ROW(L495)))</f>
        <v/>
      </c>
      <c r="M501" s="89" t="str">
        <f>IF(OR(L501="",K497="",K497&lt;=0,N501=""),"",TRIM(MID(L501,LEN(N501)+1+IF(MID(L501,LEN(N501)+1,1)=" ",1,0),99999)))</f>
        <v/>
      </c>
      <c r="N501" s="49" t="str">
        <f>IF(OR(O501="",O501=0,O501="0"),"",IF(LEN(O501)&lt;=K497,O501,IF(LEN(SUBSTITUTE(P501," ",""))=K497+1,LEFT(O501,K497),LEFT(O501,FIND("§",SUBSTITUTE(P501," ","§",LEN(P501)-LEN(SUBSTITUTE(P501," ",""))))-1))))</f>
        <v/>
      </c>
      <c r="O501" s="49" t="str">
        <f t="shared" si="125"/>
        <v/>
      </c>
      <c r="P501" s="49" t="str">
        <f>IF(OR(O501="",O501=0,O501="0"),"",LEFT(O501,K497+1))</f>
        <v/>
      </c>
      <c r="Q501" s="49"/>
      <c r="R501" s="107"/>
      <c r="S501" s="90" t="str">
        <f>IF(LEN(TRIM(T501))&gt;0,MAX(S46:S500)+1,"")</f>
        <v/>
      </c>
      <c r="T501" s="234"/>
      <c r="U501" s="107"/>
      <c r="V501" s="107"/>
      <c r="X501" s="224"/>
      <c r="Y501" s="281"/>
      <c r="Z501" s="282"/>
      <c r="AA501" s="281"/>
      <c r="AB501" s="280"/>
      <c r="AC501" s="279"/>
      <c r="AD501" s="278"/>
      <c r="AE501" s="277"/>
      <c r="AF501" s="276"/>
      <c r="AG501" s="275"/>
      <c r="AH501" s="274"/>
      <c r="AI501" s="273"/>
      <c r="AJ501" s="272"/>
      <c r="AK501" s="271"/>
      <c r="AL501" s="270"/>
      <c r="AM501" s="269"/>
      <c r="AN501" s="268"/>
      <c r="AO501" s="267"/>
      <c r="AP501" s="266"/>
      <c r="AQ501" s="265"/>
      <c r="BY501" s="3">
        <v>1</v>
      </c>
    </row>
    <row r="502" spans="10:77" ht="21" customHeight="1">
      <c r="J502" s="910"/>
      <c r="K502" s="55" t="str">
        <f>TRIM(SUBSTITUTE(SUBSTITUTE(K501,"“"," "),"”"," "))</f>
        <v/>
      </c>
      <c r="L502" s="49" t="str" cm="1">
        <f t="array" ref="L502">IF(ROW()=ROW(L495),K498,INDEX(M495:M508,ROW()-ROW(L495)))</f>
        <v/>
      </c>
      <c r="M502" s="89" t="str">
        <f>IF(OR(L502="",K497="",K497&lt;=0,N502=""),"",TRIM(MID(L502,LEN(N502)+1+IF(MID(L502,LEN(N502)+1,1)=" ",1,0),99999)))</f>
        <v/>
      </c>
      <c r="N502" s="49" t="str">
        <f>IF(OR(O502="",O502=0,O502="0"),"",IF(LEN(O502)&lt;=K497,O502,IF(LEN(SUBSTITUTE(P502," ",""))=K497+1,LEFT(O502,K497),LEFT(O502,FIND("§",SUBSTITUTE(P502," ","§",LEN(P502)-LEN(SUBSTITUTE(P502," ",""))))-1))))</f>
        <v/>
      </c>
      <c r="O502" s="49" t="str">
        <f t="shared" si="125"/>
        <v/>
      </c>
      <c r="P502" s="49" t="str">
        <f>IF(OR(O502="",O502=0,O502="0"),"",LEFT(O502,K497+1))</f>
        <v/>
      </c>
      <c r="Q502" s="49"/>
      <c r="R502" s="107"/>
      <c r="S502" s="90" t="str">
        <f>IF(LEN(TRIM(T502))&gt;0,MAX(S46:S501)+1,"")</f>
        <v/>
      </c>
      <c r="T502" s="234"/>
      <c r="U502" s="107"/>
      <c r="V502" s="107"/>
      <c r="X502" s="224"/>
      <c r="Y502" s="281"/>
      <c r="Z502" s="282"/>
      <c r="AA502" s="281"/>
      <c r="AB502" s="280"/>
      <c r="AC502" s="279"/>
      <c r="AD502" s="278"/>
      <c r="AE502" s="277"/>
      <c r="AF502" s="276"/>
      <c r="AG502" s="275"/>
      <c r="AH502" s="274"/>
      <c r="AI502" s="273"/>
      <c r="AJ502" s="272"/>
      <c r="AK502" s="271"/>
      <c r="AL502" s="270"/>
      <c r="AM502" s="269"/>
      <c r="AN502" s="268"/>
      <c r="AO502" s="267"/>
      <c r="AP502" s="266"/>
      <c r="AQ502" s="265"/>
      <c r="BY502" s="3">
        <v>1</v>
      </c>
    </row>
    <row r="503" spans="10:77" ht="21" customHeight="1">
      <c r="J503" s="910"/>
      <c r="K503" s="55"/>
      <c r="L503" s="49" t="str" cm="1">
        <f t="array" ref="L503">IF(ROW()=ROW(L495),K498,INDEX(M495:M508,ROW()-ROW(L495)))</f>
        <v/>
      </c>
      <c r="M503" s="89" t="str">
        <f>IF(OR(L503="",K497="",K497&lt;=0,N503=""),"",TRIM(MID(L503,LEN(N503)+1+IF(MID(L503,LEN(N503)+1,1)=" ",1,0),99999)))</f>
        <v/>
      </c>
      <c r="N503" s="49" t="str">
        <f>IF(OR(O503="",O503=0,O503="0"),"",IF(LEN(O503)&lt;=K497,O503,IF(LEN(SUBSTITUTE(P503," ",""))=K497+1,LEFT(O503,K497),LEFT(O503,FIND("§",SUBSTITUTE(P503," ","§",LEN(P503)-LEN(SUBSTITUTE(P503," ",""))))-1))))</f>
        <v/>
      </c>
      <c r="O503" s="49" t="str">
        <f t="shared" si="125"/>
        <v/>
      </c>
      <c r="P503" s="49" t="str">
        <f>IF(OR(O503="",O503=0,O503="0"),"",LEFT(O503,K497+1))</f>
        <v/>
      </c>
      <c r="Q503" s="49"/>
      <c r="R503" s="107"/>
      <c r="S503" s="90" t="str">
        <f>IF(LEN(TRIM(T503))&gt;0,MAX(S46:S502)+1,"")</f>
        <v/>
      </c>
      <c r="T503" s="234"/>
      <c r="U503" s="107"/>
      <c r="V503" s="107"/>
      <c r="X503" s="224"/>
      <c r="Y503" s="281"/>
      <c r="Z503" s="282"/>
      <c r="AA503" s="281"/>
      <c r="AB503" s="280"/>
      <c r="AC503" s="279"/>
      <c r="AD503" s="278"/>
      <c r="AE503" s="277"/>
      <c r="AF503" s="276"/>
      <c r="AG503" s="275"/>
      <c r="AH503" s="274"/>
      <c r="AI503" s="273"/>
      <c r="AJ503" s="272"/>
      <c r="AK503" s="271"/>
      <c r="AL503" s="270"/>
      <c r="AM503" s="269"/>
      <c r="AN503" s="268"/>
      <c r="AO503" s="267"/>
      <c r="AP503" s="266"/>
      <c r="AQ503" s="265"/>
      <c r="BY503" s="3">
        <v>1</v>
      </c>
    </row>
    <row r="504" spans="10:77" ht="21" customHeight="1">
      <c r="J504" s="910"/>
      <c r="K504" s="55"/>
      <c r="L504" s="49" t="str" cm="1">
        <f t="array" ref="L504">IF(ROW()=ROW(L495),K498,INDEX(M495:M508,ROW()-ROW(L495)))</f>
        <v/>
      </c>
      <c r="M504" s="89" t="str">
        <f>IF(OR(L504="",K497="",K497&lt;=0,N504=""),"",TRIM(MID(L504,LEN(N504)+1+IF(MID(L504,LEN(N504)+1,1)=" ",1,0),99999)))</f>
        <v/>
      </c>
      <c r="N504" s="49" t="str">
        <f>IF(OR(O504="",O504=0,O504="0"),"",IF(LEN(O504)&lt;=K497,O504,IF(LEN(SUBSTITUTE(P504," ",""))=K497+1,LEFT(O504,K497),LEFT(O504,FIND("§",SUBSTITUTE(P504," ","§",LEN(P504)-LEN(SUBSTITUTE(P504," ",""))))-1))))</f>
        <v/>
      </c>
      <c r="O504" s="49" t="str">
        <f t="shared" si="125"/>
        <v/>
      </c>
      <c r="P504" s="49" t="str">
        <f>IF(OR(O504="",O504=0,O504="0"),"",LEFT(O504,K497+1))</f>
        <v/>
      </c>
      <c r="Q504" s="49"/>
      <c r="R504" s="107"/>
      <c r="S504" s="90" t="str">
        <f>IF(LEN(TRIM(T504))&gt;0,MAX(S46:S503)+1,"")</f>
        <v/>
      </c>
      <c r="T504" s="234"/>
      <c r="U504" s="107"/>
      <c r="V504" s="107"/>
      <c r="X504" s="224"/>
      <c r="Y504" s="281"/>
      <c r="Z504" s="282"/>
      <c r="AA504" s="281"/>
      <c r="AB504" s="280"/>
      <c r="AC504" s="279"/>
      <c r="AD504" s="278"/>
      <c r="AE504" s="277"/>
      <c r="AF504" s="276"/>
      <c r="AG504" s="275"/>
      <c r="AH504" s="274"/>
      <c r="AI504" s="273"/>
      <c r="AJ504" s="272"/>
      <c r="AK504" s="271"/>
      <c r="AL504" s="270"/>
      <c r="AM504" s="269"/>
      <c r="AN504" s="268"/>
      <c r="AO504" s="267"/>
      <c r="AP504" s="266"/>
      <c r="AQ504" s="265"/>
      <c r="BY504" s="3">
        <v>1</v>
      </c>
    </row>
    <row r="505" spans="10:77" ht="21" customHeight="1">
      <c r="J505" s="910"/>
      <c r="K505" s="55"/>
      <c r="L505" s="49" t="str" cm="1">
        <f t="array" ref="L505">IF(ROW()=ROW(L495),K498,INDEX(M495:M508,ROW()-ROW(L495)))</f>
        <v/>
      </c>
      <c r="M505" s="89" t="str">
        <f>IF(OR(L505="",K497="",K497&lt;=0,N505=""),"",TRIM(MID(L505,LEN(N505)+1+IF(MID(L505,LEN(N505)+1,1)=" ",1,0),99999)))</f>
        <v/>
      </c>
      <c r="N505" s="49" t="str">
        <f>IF(OR(O505="",O505=0,O505="0"),"",IF(LEN(O505)&lt;=K497,O505,IF(LEN(SUBSTITUTE(P505," ",""))=K497+1,LEFT(O505,K497),LEFT(O505,FIND("§",SUBSTITUTE(P505," ","§",LEN(P505)-LEN(SUBSTITUTE(P505," ",""))))-1))))</f>
        <v/>
      </c>
      <c r="O505" s="49" t="str">
        <f t="shared" si="125"/>
        <v/>
      </c>
      <c r="P505" s="49" t="str">
        <f>IF(OR(O505="",O505=0,O505="0"),"",LEFT(O505,K497+1))</f>
        <v/>
      </c>
      <c r="Q505" s="49"/>
      <c r="R505" s="107"/>
      <c r="S505" s="90" t="str">
        <f>IF(LEN(TRIM(T505))&gt;0,MAX(S46:S504)+1,"")</f>
        <v/>
      </c>
      <c r="T505" s="234"/>
      <c r="U505" s="107"/>
      <c r="V505" s="107"/>
      <c r="X505" s="224"/>
      <c r="Y505" s="281"/>
      <c r="Z505" s="282"/>
      <c r="AA505" s="281"/>
      <c r="AB505" s="280"/>
      <c r="AC505" s="279"/>
      <c r="AD505" s="278"/>
      <c r="AE505" s="277"/>
      <c r="AF505" s="276"/>
      <c r="AG505" s="275"/>
      <c r="AH505" s="274"/>
      <c r="AI505" s="273"/>
      <c r="AJ505" s="272"/>
      <c r="AK505" s="271"/>
      <c r="AL505" s="270"/>
      <c r="AM505" s="269"/>
      <c r="AN505" s="268"/>
      <c r="AO505" s="267"/>
      <c r="AP505" s="266"/>
      <c r="AQ505" s="265"/>
      <c r="BY505" s="3">
        <v>1</v>
      </c>
    </row>
    <row r="506" spans="10:77" ht="21" customHeight="1">
      <c r="J506" s="910"/>
      <c r="K506" s="55"/>
      <c r="L506" s="49" t="str" cm="1">
        <f t="array" ref="L506">IF(ROW()=ROW(L495),K498,INDEX(M495:M508,ROW()-ROW(L495)))</f>
        <v/>
      </c>
      <c r="M506" s="89" t="str">
        <f>IF(OR(L506="",K497="",K497&lt;=0,N506=""),"",TRIM(MID(L506,LEN(N506)+1+IF(MID(L506,LEN(N506)+1,1)=" ",1,0),99999)))</f>
        <v/>
      </c>
      <c r="N506" s="49" t="str">
        <f>IF(OR(O506="",O506=0,O506="0"),"",IF(LEN(O506)&lt;=K497,O506,IF(LEN(SUBSTITUTE(P506," ",""))=K497+1,LEFT(O506,K497),LEFT(O506,FIND("§",SUBSTITUTE(P506," ","§",LEN(P506)-LEN(SUBSTITUTE(P506," ",""))))-1))))</f>
        <v/>
      </c>
      <c r="O506" s="49" t="str">
        <f t="shared" si="125"/>
        <v/>
      </c>
      <c r="P506" s="49" t="str">
        <f>IF(OR(O506="",O506=0,O506="0"),"",LEFT(O506,K497+1))</f>
        <v/>
      </c>
      <c r="Q506" s="49"/>
      <c r="R506" s="107"/>
      <c r="S506" s="90" t="str">
        <f>IF(LEN(TRIM(T506))&gt;0,MAX(S46:S505)+1,"")</f>
        <v/>
      </c>
      <c r="T506" s="234"/>
      <c r="U506" s="107"/>
      <c r="V506" s="107"/>
      <c r="X506" s="224"/>
      <c r="Y506" s="281"/>
      <c r="Z506" s="282"/>
      <c r="AA506" s="281"/>
      <c r="AB506" s="280"/>
      <c r="AC506" s="279"/>
      <c r="AD506" s="278"/>
      <c r="AE506" s="277"/>
      <c r="AF506" s="276"/>
      <c r="AG506" s="275"/>
      <c r="AH506" s="274"/>
      <c r="AI506" s="273"/>
      <c r="AJ506" s="272"/>
      <c r="AK506" s="271"/>
      <c r="AL506" s="270"/>
      <c r="AM506" s="269"/>
      <c r="AN506" s="268"/>
      <c r="AO506" s="267"/>
      <c r="AP506" s="266"/>
      <c r="AQ506" s="265"/>
      <c r="BY506" s="3">
        <v>1</v>
      </c>
    </row>
    <row r="507" spans="10:77" ht="21" customHeight="1">
      <c r="J507" s="910"/>
      <c r="K507" s="55"/>
      <c r="L507" s="49" t="str" cm="1">
        <f t="array" ref="L507">IF(ROW()=ROW(L495),K498,INDEX(M495:M508,ROW()-ROW(L495)))</f>
        <v/>
      </c>
      <c r="M507" s="89" t="str">
        <f>IF(OR(L507="",K497="",K497&lt;=0,N507=""),"",TRIM(MID(L507,LEN(N507)+1+IF(MID(L507,LEN(N507)+1,1)=" ",1,0),99999)))</f>
        <v/>
      </c>
      <c r="N507" s="49" t="str">
        <f>IF(OR(O507="",O507=0,O507="0"),"",IF(LEN(O507)&lt;=K497,O507,IF(LEN(SUBSTITUTE(P507," ",""))=K497+1,LEFT(O507,K497),LEFT(O507,FIND("§",SUBSTITUTE(P507," ","§",LEN(P507)-LEN(SUBSTITUTE(P507," ",""))))-1))))</f>
        <v/>
      </c>
      <c r="O507" s="49" t="str">
        <f t="shared" si="125"/>
        <v/>
      </c>
      <c r="P507" s="49" t="str">
        <f>IF(OR(O507="",O507=0,O507="0"),"",LEFT(O507,K497+1))</f>
        <v/>
      </c>
      <c r="Q507" s="49"/>
      <c r="R507" s="107"/>
      <c r="S507" s="90" t="str">
        <f>IF(LEN(TRIM(T507))&gt;0,MAX(S46:S506)+1,"")</f>
        <v/>
      </c>
      <c r="T507" s="234"/>
      <c r="U507" s="107"/>
      <c r="V507" s="107"/>
      <c r="X507" s="224"/>
      <c r="Y507" s="281"/>
      <c r="Z507" s="282"/>
      <c r="AA507" s="281"/>
      <c r="AB507" s="280"/>
      <c r="AC507" s="279"/>
      <c r="AD507" s="278"/>
      <c r="AE507" s="277"/>
      <c r="AF507" s="276"/>
      <c r="AG507" s="275"/>
      <c r="AH507" s="274"/>
      <c r="AI507" s="273"/>
      <c r="AJ507" s="272"/>
      <c r="AK507" s="271"/>
      <c r="AL507" s="270"/>
      <c r="AM507" s="269"/>
      <c r="AN507" s="268"/>
      <c r="AO507" s="267"/>
      <c r="AP507" s="266"/>
      <c r="AQ507" s="265"/>
      <c r="BY507" s="3">
        <v>1</v>
      </c>
    </row>
    <row r="508" spans="10:77" ht="21" customHeight="1">
      <c r="J508" s="910"/>
      <c r="K508" s="55"/>
      <c r="L508" s="49" t="str" cm="1">
        <f t="array" ref="L508">IF(ROW()=ROW(L495),K498,INDEX(M495:M508,ROW()-ROW(L495)))</f>
        <v/>
      </c>
      <c r="M508" s="89" t="str">
        <f>IF(OR(L508="",K497="",K497&lt;=0,N508=""),"",TRIM(MID(L508,LEN(N508)+1+IF(MID(L508,LEN(N508)+1,1)=" ",1,0),99999)))</f>
        <v/>
      </c>
      <c r="N508" s="49" t="str">
        <f>IF(OR(O508="",O508=0,O508="0"),"",IF(LEN(O508)&lt;=K497,O508,IF(LEN(SUBSTITUTE(P508," ",""))=K497+1,LEFT(O508,K497),LEFT(O508,FIND("§",SUBSTITUTE(P508," ","§",LEN(P508)-LEN(SUBSTITUTE(P508," ",""))))-1))))</f>
        <v/>
      </c>
      <c r="O508" s="49" t="str">
        <f t="shared" si="125"/>
        <v/>
      </c>
      <c r="P508" s="49" t="str">
        <f>IF(OR(O508="",O508=0,O508="0"),"",LEFT(O508,K497+1))</f>
        <v/>
      </c>
      <c r="Q508" s="49"/>
      <c r="R508" s="107"/>
      <c r="S508" s="90" t="str">
        <f>IF(LEN(TRIM(T508))&gt;0,MAX(S46:S507)+1,"")</f>
        <v/>
      </c>
      <c r="T508" s="234"/>
      <c r="U508" s="107"/>
      <c r="V508" s="107"/>
      <c r="X508" s="224"/>
      <c r="Y508" s="281"/>
      <c r="Z508" s="282"/>
      <c r="AA508" s="281"/>
      <c r="AB508" s="280"/>
      <c r="AC508" s="279"/>
      <c r="AD508" s="278"/>
      <c r="AE508" s="277"/>
      <c r="AF508" s="276"/>
      <c r="AG508" s="275"/>
      <c r="AH508" s="274"/>
      <c r="AI508" s="273"/>
      <c r="AJ508" s="272"/>
      <c r="AK508" s="271"/>
      <c r="AL508" s="270"/>
      <c r="AM508" s="269"/>
      <c r="AN508" s="268"/>
      <c r="AO508" s="267"/>
      <c r="AP508" s="266"/>
      <c r="AQ508" s="265"/>
      <c r="BY508" s="3">
        <v>1</v>
      </c>
    </row>
    <row r="509" spans="10:77" ht="21" customHeight="1">
      <c r="J509" s="910"/>
      <c r="K509" s="88" t="str">
        <f>IF(TRIM(SUBSTITUTE(R80,CHAR(160),""))="","",R80)</f>
        <v/>
      </c>
      <c r="L509" s="49" t="str" cm="1">
        <f t="array" ref="L509">IF(ROW()=ROW(L509),K512,INDEX(M509:M522,ROW()-ROW(L509)))</f>
        <v/>
      </c>
      <c r="M509" s="89" t="str">
        <f>IF(OR(L509="",K511="",K511&lt;=0,N509=""),"",TRIM(MID(L509,LEN(N509)+1+IF(MID(L509,LEN(N509)+1,1)=" ",1,0),99999)))</f>
        <v/>
      </c>
      <c r="N509" s="49" t="str">
        <f>IF(OR(O509="",O509=0,O509="0"),"",IF(LEN(O509)&lt;=K511,O509,IF(LEN(SUBSTITUTE(P509," ",""))=K511+1,LEFT(O509,K511),LEFT(O509,FIND("§",SUBSTITUTE(P509," ","§",LEN(P509)-LEN(SUBSTITUTE(P509," ",""))))-1))))</f>
        <v/>
      </c>
      <c r="O509" s="49" t="str">
        <f t="shared" si="125"/>
        <v/>
      </c>
      <c r="P509" s="49" t="str">
        <f>IF(OR(O509="",O509=0,O509="0"),"",LEFT(O509,K511+1))</f>
        <v/>
      </c>
      <c r="Q509" s="49"/>
      <c r="R509" s="107"/>
      <c r="S509" s="90" t="str">
        <f>IF(LEN(TRIM(T509))&gt;0,MAX(S46:S508)+1,"")</f>
        <v/>
      </c>
      <c r="T509" s="234"/>
      <c r="U509" s="107"/>
      <c r="V509" s="107"/>
      <c r="X509" s="224"/>
      <c r="Y509" s="281"/>
      <c r="Z509" s="282"/>
      <c r="AA509" s="281"/>
      <c r="AB509" s="280"/>
      <c r="AC509" s="279"/>
      <c r="AD509" s="278"/>
      <c r="AE509" s="277"/>
      <c r="AF509" s="276"/>
      <c r="AG509" s="275"/>
      <c r="AH509" s="274"/>
      <c r="AI509" s="273"/>
      <c r="AJ509" s="272"/>
      <c r="AK509" s="271"/>
      <c r="AL509" s="270"/>
      <c r="AM509" s="269"/>
      <c r="AN509" s="268"/>
      <c r="AO509" s="267"/>
      <c r="AP509" s="266"/>
      <c r="AQ509" s="265"/>
      <c r="BY509" s="3">
        <v>1</v>
      </c>
    </row>
    <row r="510" spans="10:77" ht="21" customHeight="1">
      <c r="J510" s="910"/>
      <c r="K510" s="55" t="str">
        <f>TRIM(SUBSTITUTE(SUBSTITUTE(SUBSTITUTE(SUBSTITUTE(SUBSTITUTE(SUBSTITUTE(SUBSTITUTE(SUBSTITUTE(SUBSTITUTE(CLEAN(IF(OR(LEFT(K509,1)="-",LEFT(K509,1)="="),MID(K509,2,99999),K509)),"—","-"),"–","-"),CHAR(160)," "),CHAR(9)," "),CHAR(13)," "),CHAR(10)," ")," "," ")," "," ")," "," "))</f>
        <v/>
      </c>
      <c r="L510" s="49" t="str" cm="1">
        <f t="array" ref="L510">IF(ROW()=ROW(L509),K512,INDEX(M509:M522,ROW()-ROW(L509)))</f>
        <v/>
      </c>
      <c r="M510" s="89" t="str">
        <f>IF(OR(L510="",K511="",K511&lt;=0,N510=""),"",TRIM(MID(L510,LEN(N510)+1+IF(MID(L510,LEN(N510)+1,1)=" ",1,0),99999)))</f>
        <v/>
      </c>
      <c r="N510" s="49" t="str">
        <f>IF(OR(O510="",O510=0,O510="0"),"",IF(LEN(O510)&lt;=K511,O510,IF(LEN(SUBSTITUTE(P510," ",""))=K511+1,LEFT(O510,K511),LEFT(O510,FIND("§",SUBSTITUTE(P510," ","§",LEN(P510)-LEN(SUBSTITUTE(P510," ",""))))-1))))</f>
        <v/>
      </c>
      <c r="O510" s="49" t="str">
        <f t="shared" si="125"/>
        <v/>
      </c>
      <c r="P510" s="49" t="str">
        <f>IF(OR(O510="",O510=0,O510="0"),"",LEFT(O510,K511+1))</f>
        <v/>
      </c>
      <c r="Q510" s="49"/>
      <c r="R510" s="107"/>
      <c r="S510" s="90" t="str">
        <f>IF(LEN(TRIM(T510))&gt;0,MAX(S46:S509)+1,"")</f>
        <v/>
      </c>
      <c r="T510" s="234"/>
      <c r="U510" s="107"/>
      <c r="V510" s="107"/>
      <c r="X510" s="224"/>
      <c r="Y510" s="281"/>
      <c r="Z510" s="282"/>
      <c r="AA510" s="281"/>
      <c r="AB510" s="280"/>
      <c r="AC510" s="279"/>
      <c r="AD510" s="278"/>
      <c r="AE510" s="277"/>
      <c r="AF510" s="276"/>
      <c r="AG510" s="275"/>
      <c r="AH510" s="274"/>
      <c r="AI510" s="273"/>
      <c r="AJ510" s="272"/>
      <c r="AK510" s="271"/>
      <c r="AL510" s="270"/>
      <c r="AM510" s="269"/>
      <c r="AN510" s="268"/>
      <c r="AO510" s="267"/>
      <c r="AP510" s="266"/>
      <c r="AQ510" s="265"/>
      <c r="BY510" s="3">
        <v>1</v>
      </c>
    </row>
    <row r="511" spans="10:77" ht="21" customHeight="1">
      <c r="J511" s="910"/>
      <c r="K511" s="92">
        <f>K44</f>
        <v>120</v>
      </c>
      <c r="L511" s="49" t="str" cm="1">
        <f t="array" ref="L511">IF(ROW()=ROW(L509),K512,INDEX(M509:M522,ROW()-ROW(L509)))</f>
        <v/>
      </c>
      <c r="M511" s="89" t="str">
        <f>IF(OR(L511="",K511="",K511&lt;=0,N511=""),"",TRIM(MID(L511,LEN(N511)+1+IF(MID(L511,LEN(N511)+1,1)=" ",1,0),99999)))</f>
        <v/>
      </c>
      <c r="N511" s="49" t="str">
        <f>IF(OR(O511="",O511=0,O511="0"),"",IF(LEN(O511)&lt;=K511,O511,IF(LEN(SUBSTITUTE(P511," ",""))=K511+1,LEFT(O511,K511),LEFT(O511,FIND("§",SUBSTITUTE(P511," ","§",LEN(P511)-LEN(SUBSTITUTE(P511," ",""))))-1))))</f>
        <v/>
      </c>
      <c r="O511" s="49" t="str">
        <f t="shared" si="125"/>
        <v/>
      </c>
      <c r="P511" s="49" t="str">
        <f>IF(OR(O511="",O511=0,O511="0"),"",LEFT(O511,K511+1))</f>
        <v/>
      </c>
      <c r="Q511" s="49"/>
      <c r="R511" s="107"/>
      <c r="S511" s="90" t="str">
        <f>IF(LEN(TRIM(T511))&gt;0,MAX(S46:S510)+1,"")</f>
        <v/>
      </c>
      <c r="T511" s="234"/>
      <c r="U511" s="107"/>
      <c r="V511" s="107"/>
      <c r="X511" s="224"/>
      <c r="Y511" s="281"/>
      <c r="Z511" s="282"/>
      <c r="AA511" s="281"/>
      <c r="AB511" s="280"/>
      <c r="AC511" s="279"/>
      <c r="AD511" s="278"/>
      <c r="AE511" s="277"/>
      <c r="AF511" s="276"/>
      <c r="AG511" s="275"/>
      <c r="AH511" s="274"/>
      <c r="AI511" s="273"/>
      <c r="AJ511" s="272"/>
      <c r="AK511" s="271"/>
      <c r="AL511" s="270"/>
      <c r="AM511" s="269"/>
      <c r="AN511" s="268"/>
      <c r="AO511" s="267"/>
      <c r="AP511" s="266"/>
      <c r="AQ511" s="265"/>
      <c r="BY511" s="3">
        <v>1</v>
      </c>
    </row>
    <row r="512" spans="10:77" ht="21" customHeight="1">
      <c r="J512" s="910"/>
      <c r="K512" s="55" t="str">
        <f>IF(UPPER(TRIM(K45))="X",K516,K510)</f>
        <v/>
      </c>
      <c r="L512" s="49" t="str" cm="1">
        <f t="array" ref="L512">IF(ROW()=ROW(L509),K512,INDEX(M509:M522,ROW()-ROW(L509)))</f>
        <v/>
      </c>
      <c r="M512" s="89" t="str">
        <f>IF(OR(L512="",K511="",K511&lt;=0,N512=""),"",TRIM(MID(L512,LEN(N512)+1+IF(MID(L512,LEN(N512)+1,1)=" ",1,0),99999)))</f>
        <v/>
      </c>
      <c r="N512" s="49" t="str">
        <f>IF(OR(O512="",O512=0,O512="0"),"",IF(LEN(O512)&lt;=K511,O512,IF(LEN(SUBSTITUTE(P512," ",""))=K511+1,LEFT(O512,K511),LEFT(O512,FIND("§",SUBSTITUTE(P512," ","§",LEN(P512)-LEN(SUBSTITUTE(P512," ",""))))-1))))</f>
        <v/>
      </c>
      <c r="O512" s="49" t="str">
        <f t="shared" si="125"/>
        <v/>
      </c>
      <c r="P512" s="49" t="str">
        <f>IF(OR(O512="",O512=0,O512="0"),"",LEFT(O512,K511+1))</f>
        <v/>
      </c>
      <c r="Q512" s="49"/>
      <c r="R512" s="107"/>
      <c r="S512" s="90" t="str">
        <f>IF(LEN(TRIM(T512))&gt;0,MAX(S46:S511)+1,"")</f>
        <v/>
      </c>
      <c r="T512" s="234"/>
      <c r="U512" s="107"/>
      <c r="V512" s="107"/>
      <c r="X512" s="224"/>
      <c r="Y512" s="281"/>
      <c r="Z512" s="282"/>
      <c r="AA512" s="281"/>
      <c r="AB512" s="280"/>
      <c r="AC512" s="279"/>
      <c r="AD512" s="278"/>
      <c r="AE512" s="277"/>
      <c r="AF512" s="276"/>
      <c r="AG512" s="275"/>
      <c r="AH512" s="274"/>
      <c r="AI512" s="273"/>
      <c r="AJ512" s="272"/>
      <c r="AK512" s="271"/>
      <c r="AL512" s="270"/>
      <c r="AM512" s="269"/>
      <c r="AN512" s="268"/>
      <c r="AO512" s="267"/>
      <c r="AP512" s="266"/>
      <c r="AQ512" s="265"/>
      <c r="BY512" s="3">
        <v>1</v>
      </c>
    </row>
    <row r="513" spans="10:77" ht="21" customHeight="1">
      <c r="J513" s="910"/>
      <c r="K513" s="94" t="str">
        <f>TRIM(SUBSTITUTE(SUBSTITUTE(SUBSTITUTE(SUBSTITUTE(SUBSTITUTE(SUBSTITUTE(SUBSTITUTE(SUBSTITUTE(SUBSTITUTE(SUBSTITUTE(K510,","," "),";"," "),":"," "),"!"," "),"?"," "),"…"," "),"»"," "),"«"," "),"/"," "),"."," "))</f>
        <v/>
      </c>
      <c r="L513" s="49" t="str" cm="1">
        <f t="array" ref="L513">IF(ROW()=ROW(L509),K512,INDEX(M509:M522,ROW()-ROW(L509)))</f>
        <v/>
      </c>
      <c r="M513" s="89" t="str">
        <f>IF(OR(L513="",K511="",K511&lt;=0,N513=""),"",TRIM(MID(L513,LEN(N513)+1+IF(MID(L513,LEN(N513)+1,1)=" ",1,0),99999)))</f>
        <v/>
      </c>
      <c r="N513" s="49" t="str">
        <f>IF(OR(O513="",O513=0,O513="0"),"",IF(LEN(O513)&lt;=K511,O513,IF(LEN(SUBSTITUTE(P513," ",""))=K511+1,LEFT(O513,K511),LEFT(O513,FIND("§",SUBSTITUTE(P513," ","§",LEN(P513)-LEN(SUBSTITUTE(P513," ",""))))-1))))</f>
        <v/>
      </c>
      <c r="O513" s="49" t="str">
        <f t="shared" si="125"/>
        <v/>
      </c>
      <c r="P513" s="49" t="str">
        <f>IF(OR(O513="",O513=0,O513="0"),"",LEFT(O513,K511+1))</f>
        <v/>
      </c>
      <c r="Q513" s="49"/>
      <c r="R513" s="107"/>
      <c r="S513" s="90" t="str">
        <f>IF(LEN(TRIM(T513))&gt;0,MAX(S46:S512)+1,"")</f>
        <v/>
      </c>
      <c r="T513" s="234"/>
      <c r="U513" s="107"/>
      <c r="V513" s="107"/>
      <c r="X513" s="224"/>
      <c r="Y513" s="281"/>
      <c r="Z513" s="282"/>
      <c r="AA513" s="281"/>
      <c r="AB513" s="280"/>
      <c r="AC513" s="279"/>
      <c r="AD513" s="278"/>
      <c r="AE513" s="277"/>
      <c r="AF513" s="276"/>
      <c r="AG513" s="275"/>
      <c r="AH513" s="274"/>
      <c r="AI513" s="273"/>
      <c r="AJ513" s="272"/>
      <c r="AK513" s="271"/>
      <c r="AL513" s="270"/>
      <c r="AM513" s="269"/>
      <c r="AN513" s="268"/>
      <c r="AO513" s="267"/>
      <c r="AP513" s="266"/>
      <c r="AQ513" s="265"/>
      <c r="BY513" s="3">
        <v>1</v>
      </c>
    </row>
    <row r="514" spans="10:77" ht="21" customHeight="1">
      <c r="J514" s="910"/>
      <c r="K514" s="49" t="str">
        <f>TRIM(SUBSTITUTE(SUBSTITUTE(SUBSTITUTE(SUBSTITUTE(SUBSTITUTE(SUBSTITUTE(SUBSTITUTE(SUBSTITUTE(K513,"("," "),")"," "),CHAR(34)," "),"-"," "),"_"," "),"&lt;"," "),"&gt;"," "),"="," "))</f>
        <v/>
      </c>
      <c r="L514" s="49" t="str" cm="1">
        <f t="array" ref="L514">IF(ROW()=ROW(L509),K512,INDEX(M509:M522,ROW()-ROW(L509)))</f>
        <v/>
      </c>
      <c r="M514" s="89" t="str">
        <f>IF(OR(L514="",K511="",K511&lt;=0,N514=""),"",TRIM(MID(L514,LEN(N514)+1+IF(MID(L514,LEN(N514)+1,1)=" ",1,0),99999)))</f>
        <v/>
      </c>
      <c r="N514" s="49" t="str">
        <f>IF(OR(O514="",O514=0,O514="0"),"",IF(LEN(O514)&lt;=K511,O514,IF(LEN(SUBSTITUTE(P514," ",""))=K511+1,LEFT(O514,K511),LEFT(O514,FIND("§",SUBSTITUTE(P514," ","§",LEN(P514)-LEN(SUBSTITUTE(P514," ",""))))-1))))</f>
        <v/>
      </c>
      <c r="O514" s="49" t="str">
        <f t="shared" si="125"/>
        <v/>
      </c>
      <c r="P514" s="49" t="str">
        <f>IF(OR(O514="",O514=0,O514="0"),"",LEFT(O514,K511+1))</f>
        <v/>
      </c>
      <c r="Q514" s="49"/>
      <c r="R514" s="107"/>
      <c r="S514" s="90" t="str">
        <f>IF(LEN(TRIM(T514))&gt;0,MAX(S46:S513)+1,"")</f>
        <v/>
      </c>
      <c r="T514" s="234"/>
      <c r="U514" s="107"/>
      <c r="V514" s="107"/>
      <c r="X514" s="224"/>
      <c r="Y514" s="281"/>
      <c r="Z514" s="282"/>
      <c r="AA514" s="281"/>
      <c r="AB514" s="280"/>
      <c r="AC514" s="279"/>
      <c r="AD514" s="278"/>
      <c r="AE514" s="277"/>
      <c r="AF514" s="276"/>
      <c r="AG514" s="275"/>
      <c r="AH514" s="274"/>
      <c r="AI514" s="273"/>
      <c r="AJ514" s="272"/>
      <c r="AK514" s="271"/>
      <c r="AL514" s="270"/>
      <c r="AM514" s="269"/>
      <c r="AN514" s="268"/>
      <c r="AO514" s="267"/>
      <c r="AP514" s="266"/>
      <c r="AQ514" s="265"/>
      <c r="BY514" s="3">
        <v>1</v>
      </c>
    </row>
    <row r="515" spans="10:77" ht="21" customHeight="1">
      <c r="J515" s="910"/>
      <c r="K515" s="55" t="str">
        <f>TRIM(SUBSTITUTE(SUBSTITUTE(SUBSTITUTE(SUBSTITUTE(K514,"►"," "),"▼"," "),"▲"," "),"◄"," "))</f>
        <v/>
      </c>
      <c r="L515" s="49" t="str" cm="1">
        <f t="array" ref="L515">IF(ROW()=ROW(L509),K512,INDEX(M509:M522,ROW()-ROW(L509)))</f>
        <v/>
      </c>
      <c r="M515" s="89" t="str">
        <f>IF(OR(L515="",K511="",K511&lt;=0,N515=""),"",TRIM(MID(L515,LEN(N515)+1+IF(MID(L515,LEN(N515)+1,1)=" ",1,0),99999)))</f>
        <v/>
      </c>
      <c r="N515" s="49" t="str">
        <f>IF(OR(O515="",O515=0,O515="0"),"",IF(LEN(O515)&lt;=K511,O515,IF(LEN(SUBSTITUTE(P515," ",""))=K511+1,LEFT(O515,K511),LEFT(O515,FIND("§",SUBSTITUTE(P515," ","§",LEN(P515)-LEN(SUBSTITUTE(P515," ",""))))-1))))</f>
        <v/>
      </c>
      <c r="O515" s="49" t="str">
        <f t="shared" si="125"/>
        <v/>
      </c>
      <c r="P515" s="49" t="str">
        <f>IF(OR(O515="",O515=0,O515="0"),"",LEFT(O515,K511+1))</f>
        <v/>
      </c>
      <c r="Q515" s="49"/>
      <c r="R515" s="107"/>
      <c r="S515" s="90" t="str">
        <f>IF(LEN(TRIM(T515))&gt;0,MAX(S46:S514)+1,"")</f>
        <v/>
      </c>
      <c r="T515" s="234"/>
      <c r="U515" s="107"/>
      <c r="V515" s="107"/>
      <c r="X515" s="224"/>
      <c r="Y515" s="281"/>
      <c r="Z515" s="282"/>
      <c r="AA515" s="281"/>
      <c r="AB515" s="280"/>
      <c r="AC515" s="279"/>
      <c r="AD515" s="278"/>
      <c r="AE515" s="277"/>
      <c r="AF515" s="276"/>
      <c r="AG515" s="275"/>
      <c r="AH515" s="274"/>
      <c r="AI515" s="273"/>
      <c r="AJ515" s="272"/>
      <c r="AK515" s="271"/>
      <c r="AL515" s="270"/>
      <c r="AM515" s="269"/>
      <c r="AN515" s="268"/>
      <c r="AO515" s="267"/>
      <c r="AP515" s="266"/>
      <c r="AQ515" s="265"/>
      <c r="BY515" s="3">
        <v>1</v>
      </c>
    </row>
    <row r="516" spans="10:77" ht="21" customHeight="1">
      <c r="J516" s="910"/>
      <c r="K516" s="55" t="str">
        <f>TRIM(SUBSTITUTE(SUBSTITUTE(K515,"“"," "),"”"," "))</f>
        <v/>
      </c>
      <c r="L516" s="49" t="str" cm="1">
        <f t="array" ref="L516">IF(ROW()=ROW(L509),K512,INDEX(M509:M522,ROW()-ROW(L509)))</f>
        <v/>
      </c>
      <c r="M516" s="89" t="str">
        <f>IF(OR(L516="",K511="",K511&lt;=0,N516=""),"",TRIM(MID(L516,LEN(N516)+1+IF(MID(L516,LEN(N516)+1,1)=" ",1,0),99999)))</f>
        <v/>
      </c>
      <c r="N516" s="49" t="str">
        <f>IF(OR(O516="",O516=0,O516="0"),"",IF(LEN(O516)&lt;=K511,O516,IF(LEN(SUBSTITUTE(P516," ",""))=K511+1,LEFT(O516,K511),LEFT(O516,FIND("§",SUBSTITUTE(P516," ","§",LEN(P516)-LEN(SUBSTITUTE(P516," ",""))))-1))))</f>
        <v/>
      </c>
      <c r="O516" s="49" t="str">
        <f t="shared" si="125"/>
        <v/>
      </c>
      <c r="P516" s="49" t="str">
        <f>IF(OR(O516="",O516=0,O516="0"),"",LEFT(O516,K511+1))</f>
        <v/>
      </c>
      <c r="Q516" s="49"/>
      <c r="R516" s="107"/>
      <c r="S516" s="90" t="str">
        <f>IF(LEN(TRIM(T516))&gt;0,MAX(S46:S515)+1,"")</f>
        <v/>
      </c>
      <c r="T516" s="234"/>
      <c r="U516" s="107"/>
      <c r="V516" s="107"/>
      <c r="X516" s="224"/>
      <c r="Y516" s="281"/>
      <c r="Z516" s="282"/>
      <c r="AA516" s="281"/>
      <c r="AB516" s="280"/>
      <c r="AC516" s="279"/>
      <c r="AD516" s="278"/>
      <c r="AE516" s="277"/>
      <c r="AF516" s="276"/>
      <c r="AG516" s="275"/>
      <c r="AH516" s="274"/>
      <c r="AI516" s="273"/>
      <c r="AJ516" s="272"/>
      <c r="AK516" s="271"/>
      <c r="AL516" s="270"/>
      <c r="AM516" s="269"/>
      <c r="AN516" s="268"/>
      <c r="AO516" s="267"/>
      <c r="AP516" s="266"/>
      <c r="AQ516" s="265"/>
      <c r="BY516" s="3">
        <v>1</v>
      </c>
    </row>
    <row r="517" spans="10:77" ht="21" customHeight="1">
      <c r="J517" s="910"/>
      <c r="K517" s="55"/>
      <c r="L517" s="49" t="str" cm="1">
        <f t="array" ref="L517">IF(ROW()=ROW(L509),K512,INDEX(M509:M522,ROW()-ROW(L509)))</f>
        <v/>
      </c>
      <c r="M517" s="89" t="str">
        <f>IF(OR(L517="",K511="",K511&lt;=0,N517=""),"",TRIM(MID(L517,LEN(N517)+1+IF(MID(L517,LEN(N517)+1,1)=" ",1,0),99999)))</f>
        <v/>
      </c>
      <c r="N517" s="49" t="str">
        <f>IF(OR(O517="",O517=0,O517="0"),"",IF(LEN(O517)&lt;=K511,O517,IF(LEN(SUBSTITUTE(P517," ",""))=K511+1,LEFT(O517,K511),LEFT(O517,FIND("§",SUBSTITUTE(P517," ","§",LEN(P517)-LEN(SUBSTITUTE(P517," ",""))))-1))))</f>
        <v/>
      </c>
      <c r="O517" s="49" t="str">
        <f t="shared" si="125"/>
        <v/>
      </c>
      <c r="P517" s="49" t="str">
        <f>IF(OR(O517="",O517=0,O517="0"),"",LEFT(O517,K511+1))</f>
        <v/>
      </c>
      <c r="Q517" s="49"/>
      <c r="R517" s="107"/>
      <c r="S517" s="90" t="str">
        <f>IF(LEN(TRIM(T517))&gt;0,MAX(S46:S516)+1,"")</f>
        <v/>
      </c>
      <c r="T517" s="234"/>
      <c r="U517" s="107"/>
      <c r="V517" s="107"/>
      <c r="X517" s="224"/>
      <c r="Y517" s="281"/>
      <c r="Z517" s="282"/>
      <c r="AA517" s="281"/>
      <c r="AB517" s="280"/>
      <c r="AC517" s="279"/>
      <c r="AD517" s="278"/>
      <c r="AE517" s="277"/>
      <c r="AF517" s="276"/>
      <c r="AG517" s="275"/>
      <c r="AH517" s="274"/>
      <c r="AI517" s="273"/>
      <c r="AJ517" s="272"/>
      <c r="AK517" s="271"/>
      <c r="AL517" s="270"/>
      <c r="AM517" s="269"/>
      <c r="AN517" s="268"/>
      <c r="AO517" s="267"/>
      <c r="AP517" s="266"/>
      <c r="AQ517" s="265"/>
      <c r="BY517" s="3">
        <v>1</v>
      </c>
    </row>
    <row r="518" spans="10:77" ht="21" customHeight="1">
      <c r="J518" s="910"/>
      <c r="K518" s="55"/>
      <c r="L518" s="49" t="str" cm="1">
        <f t="array" ref="L518">IF(ROW()=ROW(L509),K512,INDEX(M509:M522,ROW()-ROW(L509)))</f>
        <v/>
      </c>
      <c r="M518" s="89" t="str">
        <f>IF(OR(L518="",K511="",K511&lt;=0,N518=""),"",TRIM(MID(L518,LEN(N518)+1+IF(MID(L518,LEN(N518)+1,1)=" ",1,0),99999)))</f>
        <v/>
      </c>
      <c r="N518" s="49" t="str">
        <f>IF(OR(O518="",O518=0,O518="0"),"",IF(LEN(O518)&lt;=K511,O518,IF(LEN(SUBSTITUTE(P518," ",""))=K511+1,LEFT(O518,K511),LEFT(O518,FIND("§",SUBSTITUTE(P518," ","§",LEN(P518)-LEN(SUBSTITUTE(P518," ",""))))-1))))</f>
        <v/>
      </c>
      <c r="O518" s="49" t="str">
        <f t="shared" si="125"/>
        <v/>
      </c>
      <c r="P518" s="49" t="str">
        <f>IF(OR(O518="",O518=0,O518="0"),"",LEFT(O518,K511+1))</f>
        <v/>
      </c>
      <c r="Q518" s="49"/>
      <c r="R518" s="107"/>
      <c r="S518" s="90" t="str">
        <f>IF(LEN(TRIM(T518))&gt;0,MAX(S46:S517)+1,"")</f>
        <v/>
      </c>
      <c r="T518" s="234"/>
      <c r="U518" s="107"/>
      <c r="V518" s="107"/>
      <c r="X518" s="224"/>
      <c r="Y518" s="281"/>
      <c r="Z518" s="282"/>
      <c r="AA518" s="281"/>
      <c r="AB518" s="280"/>
      <c r="AC518" s="279"/>
      <c r="AD518" s="278"/>
      <c r="AE518" s="277"/>
      <c r="AF518" s="276"/>
      <c r="AG518" s="275"/>
      <c r="AH518" s="274"/>
      <c r="AI518" s="273"/>
      <c r="AJ518" s="272"/>
      <c r="AK518" s="271"/>
      <c r="AL518" s="270"/>
      <c r="AM518" s="269"/>
      <c r="AN518" s="268"/>
      <c r="AO518" s="267"/>
      <c r="AP518" s="266"/>
      <c r="AQ518" s="265"/>
      <c r="BY518" s="3">
        <v>1</v>
      </c>
    </row>
    <row r="519" spans="10:77" ht="21" customHeight="1">
      <c r="J519" s="910"/>
      <c r="K519" s="55"/>
      <c r="L519" s="49" t="str" cm="1">
        <f t="array" ref="L519">IF(ROW()=ROW(L509),K512,INDEX(M509:M522,ROW()-ROW(L509)))</f>
        <v/>
      </c>
      <c r="M519" s="89" t="str">
        <f>IF(OR(L519="",K511="",K511&lt;=0,N519=""),"",TRIM(MID(L519,LEN(N519)+1+IF(MID(L519,LEN(N519)+1,1)=" ",1,0),99999)))</f>
        <v/>
      </c>
      <c r="N519" s="49" t="str">
        <f>IF(OR(O519="",O519=0,O519="0"),"",IF(LEN(O519)&lt;=K511,O519,IF(LEN(SUBSTITUTE(P519," ",""))=K511+1,LEFT(O519,K511),LEFT(O519,FIND("§",SUBSTITUTE(P519," ","§",LEN(P519)-LEN(SUBSTITUTE(P519," ",""))))-1))))</f>
        <v/>
      </c>
      <c r="O519" s="49" t="str">
        <f t="shared" si="125"/>
        <v/>
      </c>
      <c r="P519" s="49" t="str">
        <f>IF(OR(O519="",O519=0,O519="0"),"",LEFT(O519,K511+1))</f>
        <v/>
      </c>
      <c r="Q519" s="49"/>
      <c r="R519" s="107"/>
      <c r="S519" s="90" t="str">
        <f>IF(LEN(TRIM(T519))&gt;0,MAX(S46:S518)+1,"")</f>
        <v/>
      </c>
      <c r="T519" s="234"/>
      <c r="U519" s="107"/>
      <c r="V519" s="107"/>
      <c r="X519" s="224"/>
      <c r="Y519" s="281"/>
      <c r="Z519" s="282"/>
      <c r="AA519" s="281"/>
      <c r="AB519" s="280"/>
      <c r="AC519" s="279"/>
      <c r="AD519" s="278"/>
      <c r="AE519" s="277"/>
      <c r="AF519" s="276"/>
      <c r="AG519" s="275"/>
      <c r="AH519" s="274"/>
      <c r="AI519" s="273"/>
      <c r="AJ519" s="272"/>
      <c r="AK519" s="271"/>
      <c r="AL519" s="270"/>
      <c r="AM519" s="269"/>
      <c r="AN519" s="268"/>
      <c r="AO519" s="267"/>
      <c r="AP519" s="266"/>
      <c r="AQ519" s="265"/>
      <c r="BY519" s="3">
        <v>1</v>
      </c>
    </row>
    <row r="520" spans="10:77" ht="21" customHeight="1">
      <c r="J520" s="910"/>
      <c r="K520" s="55"/>
      <c r="L520" s="49" t="str" cm="1">
        <f t="array" ref="L520">IF(ROW()=ROW(L509),K512,INDEX(M509:M522,ROW()-ROW(L509)))</f>
        <v/>
      </c>
      <c r="M520" s="89" t="str">
        <f>IF(OR(L520="",K511="",K511&lt;=0,N520=""),"",TRIM(MID(L520,LEN(N520)+1+IF(MID(L520,LEN(N520)+1,1)=" ",1,0),99999)))</f>
        <v/>
      </c>
      <c r="N520" s="49" t="str">
        <f>IF(OR(O520="",O520=0,O520="0"),"",IF(LEN(O520)&lt;=K511,O520,IF(LEN(SUBSTITUTE(P520," ",""))=K511+1,LEFT(O520,K511),LEFT(O520,FIND("§",SUBSTITUTE(P520," ","§",LEN(P520)-LEN(SUBSTITUTE(P520," ",""))))-1))))</f>
        <v/>
      </c>
      <c r="O520" s="49" t="str">
        <f t="shared" si="125"/>
        <v/>
      </c>
      <c r="P520" s="49" t="str">
        <f>IF(OR(O520="",O520=0,O520="0"),"",LEFT(O520,K511+1))</f>
        <v/>
      </c>
      <c r="Q520" s="49"/>
      <c r="R520" s="107"/>
      <c r="S520" s="90" t="str">
        <f>IF(LEN(TRIM(T520))&gt;0,MAX(S46:S519)+1,"")</f>
        <v/>
      </c>
      <c r="T520" s="234"/>
      <c r="U520" s="107"/>
      <c r="V520" s="107"/>
      <c r="X520" s="224"/>
      <c r="Y520" s="281"/>
      <c r="Z520" s="282"/>
      <c r="AA520" s="281"/>
      <c r="AB520" s="280"/>
      <c r="AC520" s="279"/>
      <c r="AD520" s="278"/>
      <c r="AE520" s="277"/>
      <c r="AF520" s="276"/>
      <c r="AG520" s="275"/>
      <c r="AH520" s="274"/>
      <c r="AI520" s="273"/>
      <c r="AJ520" s="272"/>
      <c r="AK520" s="271"/>
      <c r="AL520" s="270"/>
      <c r="AM520" s="269"/>
      <c r="AN520" s="268"/>
      <c r="AO520" s="267"/>
      <c r="AP520" s="266"/>
      <c r="AQ520" s="265"/>
      <c r="BY520" s="3">
        <v>1</v>
      </c>
    </row>
    <row r="521" spans="10:77" ht="21" customHeight="1">
      <c r="J521" s="910"/>
      <c r="K521" s="55"/>
      <c r="L521" s="49" t="str" cm="1">
        <f t="array" ref="L521">IF(ROW()=ROW(L509),K512,INDEX(M509:M522,ROW()-ROW(L509)))</f>
        <v/>
      </c>
      <c r="M521" s="89" t="str">
        <f>IF(OR(L521="",K511="",K511&lt;=0,N521=""),"",TRIM(MID(L521,LEN(N521)+1+IF(MID(L521,LEN(N521)+1,1)=" ",1,0),99999)))</f>
        <v/>
      </c>
      <c r="N521" s="49" t="str">
        <f>IF(OR(O521="",O521=0,O521="0"),"",IF(LEN(O521)&lt;=K511,O521,IF(LEN(SUBSTITUTE(P521," ",""))=K511+1,LEFT(O521,K511),LEFT(O521,FIND("§",SUBSTITUTE(P521," ","§",LEN(P521)-LEN(SUBSTITUTE(P521," ",""))))-1))))</f>
        <v/>
      </c>
      <c r="O521" s="49" t="str">
        <f t="shared" si="125"/>
        <v/>
      </c>
      <c r="P521" s="49" t="str">
        <f>IF(OR(O521="",O521=0,O521="0"),"",LEFT(O521,K511+1))</f>
        <v/>
      </c>
      <c r="Q521" s="49"/>
      <c r="R521" s="107"/>
      <c r="S521" s="90" t="str">
        <f>IF(LEN(TRIM(T521))&gt;0,MAX(S46:S520)+1,"")</f>
        <v/>
      </c>
      <c r="T521" s="234"/>
      <c r="U521" s="107"/>
      <c r="V521" s="107"/>
      <c r="X521" s="224"/>
      <c r="Y521" s="281"/>
      <c r="Z521" s="282"/>
      <c r="AA521" s="281"/>
      <c r="AB521" s="280"/>
      <c r="AC521" s="279"/>
      <c r="AD521" s="278"/>
      <c r="AE521" s="277"/>
      <c r="AF521" s="276"/>
      <c r="AG521" s="275"/>
      <c r="AH521" s="274"/>
      <c r="AI521" s="273"/>
      <c r="AJ521" s="272"/>
      <c r="AK521" s="271"/>
      <c r="AL521" s="270"/>
      <c r="AM521" s="269"/>
      <c r="AN521" s="268"/>
      <c r="AO521" s="267"/>
      <c r="AP521" s="266"/>
      <c r="AQ521" s="265"/>
      <c r="BY521" s="3">
        <v>1</v>
      </c>
    </row>
    <row r="522" spans="10:77" ht="21" customHeight="1">
      <c r="J522" s="910"/>
      <c r="K522" s="55"/>
      <c r="L522" s="49" t="str" cm="1">
        <f t="array" ref="L522">IF(ROW()=ROW(L509),K512,INDEX(M509:M522,ROW()-ROW(L509)))</f>
        <v/>
      </c>
      <c r="M522" s="89" t="str">
        <f>IF(OR(L522="",K511="",K511&lt;=0,N522=""),"",TRIM(MID(L522,LEN(N522)+1+IF(MID(L522,LEN(N522)+1,1)=" ",1,0),99999)))</f>
        <v/>
      </c>
      <c r="N522" s="49" t="str">
        <f>IF(OR(O522="",O522=0,O522="0"),"",IF(LEN(O522)&lt;=K511,O522,IF(LEN(SUBSTITUTE(P522," ",""))=K511+1,LEFT(O522,K511),LEFT(O522,FIND("§",SUBSTITUTE(P522," ","§",LEN(P522)-LEN(SUBSTITUTE(P522," ",""))))-1))))</f>
        <v/>
      </c>
      <c r="O522" s="49" t="str">
        <f t="shared" si="125"/>
        <v/>
      </c>
      <c r="P522" s="49" t="str">
        <f>IF(OR(O522="",O522=0,O522="0"),"",LEFT(O522,K511+1))</f>
        <v/>
      </c>
      <c r="Q522" s="49"/>
      <c r="R522" s="107"/>
      <c r="S522" s="90" t="str">
        <f>IF(LEN(TRIM(T522))&gt;0,MAX(S46:S521)+1,"")</f>
        <v/>
      </c>
      <c r="T522" s="234"/>
      <c r="U522" s="107"/>
      <c r="V522" s="107"/>
      <c r="X522" s="224"/>
      <c r="Y522" s="281"/>
      <c r="Z522" s="282"/>
      <c r="AA522" s="281"/>
      <c r="AB522" s="280"/>
      <c r="AC522" s="279"/>
      <c r="AD522" s="278"/>
      <c r="AE522" s="277"/>
      <c r="AF522" s="276"/>
      <c r="AG522" s="275"/>
      <c r="AH522" s="274"/>
      <c r="AI522" s="273"/>
      <c r="AJ522" s="272"/>
      <c r="AK522" s="271"/>
      <c r="AL522" s="270"/>
      <c r="AM522" s="269"/>
      <c r="AN522" s="268"/>
      <c r="AO522" s="267"/>
      <c r="AP522" s="266"/>
      <c r="AQ522" s="265"/>
      <c r="BY522" s="3">
        <v>1</v>
      </c>
    </row>
    <row r="523" spans="10:77" ht="21" customHeight="1">
      <c r="J523" s="910"/>
      <c r="K523" s="88" t="str">
        <f>IF(TRIM(SUBSTITUTE(R81,CHAR(160),""))="","",R81)</f>
        <v/>
      </c>
      <c r="L523" s="49" t="str" cm="1">
        <f t="array" ref="L523">IF(ROW()=ROW(L523),K526,INDEX(M523:M536,ROW()-ROW(L523)))</f>
        <v/>
      </c>
      <c r="M523" s="89" t="str">
        <f>IF(OR(L523="",K525="",K525&lt;=0,N523=""),"",TRIM(MID(L523,LEN(N523)+1+IF(MID(L523,LEN(N523)+1,1)=" ",1,0),99999)))</f>
        <v/>
      </c>
      <c r="N523" s="49" t="str">
        <f>IF(OR(O523="",O523=0,O523="0"),"",IF(LEN(O523)&lt;=K525,O523,IF(LEN(SUBSTITUTE(P523," ",""))=K525+1,LEFT(O523,K525),LEFT(O523,FIND("§",SUBSTITUTE(P523," ","§",LEN(P523)-LEN(SUBSTITUTE(P523," ",""))))-1))))</f>
        <v/>
      </c>
      <c r="O523" s="49" t="str">
        <f t="shared" si="125"/>
        <v/>
      </c>
      <c r="P523" s="49" t="str">
        <f>IF(OR(O523="",O523=0,O523="0"),"",LEFT(O523,K525+1))</f>
        <v/>
      </c>
      <c r="Q523" s="49"/>
      <c r="R523" s="107"/>
      <c r="S523" s="90" t="str">
        <f>IF(LEN(TRIM(T523))&gt;0,MAX(S46:S522)+1,"")</f>
        <v/>
      </c>
      <c r="T523" s="234"/>
      <c r="U523" s="107"/>
      <c r="V523" s="107"/>
      <c r="X523" s="224"/>
      <c r="Y523" s="281"/>
      <c r="Z523" s="282"/>
      <c r="AA523" s="281"/>
      <c r="AB523" s="280"/>
      <c r="AC523" s="279"/>
      <c r="AD523" s="278"/>
      <c r="AE523" s="277"/>
      <c r="AF523" s="276"/>
      <c r="AG523" s="275"/>
      <c r="AH523" s="274"/>
      <c r="AI523" s="273"/>
      <c r="AJ523" s="272"/>
      <c r="AK523" s="271"/>
      <c r="AL523" s="270"/>
      <c r="AM523" s="269"/>
      <c r="AN523" s="268"/>
      <c r="AO523" s="267"/>
      <c r="AP523" s="266"/>
      <c r="AQ523" s="265"/>
      <c r="BY523" s="3">
        <v>1</v>
      </c>
    </row>
    <row r="524" spans="10:77" ht="21" customHeight="1">
      <c r="J524" s="910"/>
      <c r="K524" s="55" t="str">
        <f>TRIM(SUBSTITUTE(SUBSTITUTE(SUBSTITUTE(SUBSTITUTE(SUBSTITUTE(SUBSTITUTE(SUBSTITUTE(SUBSTITUTE(SUBSTITUTE(CLEAN(IF(OR(LEFT(K523,1)="-",LEFT(K523,1)="="),MID(K523,2,99999),K523)),"—","-"),"–","-"),CHAR(160)," "),CHAR(9)," "),CHAR(13)," "),CHAR(10)," ")," "," ")," "," ")," "," "))</f>
        <v/>
      </c>
      <c r="L524" s="49" t="str" cm="1">
        <f t="array" ref="L524">IF(ROW()=ROW(L523),K526,INDEX(M523:M536,ROW()-ROW(L523)))</f>
        <v/>
      </c>
      <c r="M524" s="89" t="str">
        <f>IF(OR(L524="",K525="",K525&lt;=0,N524=""),"",TRIM(MID(L524,LEN(N524)+1+IF(MID(L524,LEN(N524)+1,1)=" ",1,0),99999)))</f>
        <v/>
      </c>
      <c r="N524" s="49" t="str">
        <f>IF(OR(O524="",O524=0,O524="0"),"",IF(LEN(O524)&lt;=K525,O524,IF(LEN(SUBSTITUTE(P524," ",""))=K525+1,LEFT(O524,K525),LEFT(O524,FIND("§",SUBSTITUTE(P524," ","§",LEN(P524)-LEN(SUBSTITUTE(P524," ",""))))-1))))</f>
        <v/>
      </c>
      <c r="O524" s="49" t="str">
        <f t="shared" si="125"/>
        <v/>
      </c>
      <c r="P524" s="49" t="str">
        <f>IF(OR(O524="",O524=0,O524="0"),"",LEFT(O524,K525+1))</f>
        <v/>
      </c>
      <c r="Q524" s="49"/>
      <c r="R524" s="107"/>
      <c r="S524" s="90" t="str">
        <f>IF(LEN(TRIM(T524))&gt;0,MAX(S46:S523)+1,"")</f>
        <v/>
      </c>
      <c r="T524" s="234"/>
      <c r="U524" s="107"/>
      <c r="V524" s="107"/>
      <c r="X524" s="224"/>
      <c r="Y524" s="281"/>
      <c r="Z524" s="282"/>
      <c r="AA524" s="281"/>
      <c r="AB524" s="280"/>
      <c r="AC524" s="279"/>
      <c r="AD524" s="278"/>
      <c r="AE524" s="277"/>
      <c r="AF524" s="276"/>
      <c r="AG524" s="275"/>
      <c r="AH524" s="274"/>
      <c r="AI524" s="273"/>
      <c r="AJ524" s="272"/>
      <c r="AK524" s="271"/>
      <c r="AL524" s="270"/>
      <c r="AM524" s="269"/>
      <c r="AN524" s="268"/>
      <c r="AO524" s="267"/>
      <c r="AP524" s="266"/>
      <c r="AQ524" s="265"/>
      <c r="BY524" s="3">
        <v>1</v>
      </c>
    </row>
    <row r="525" spans="10:77" ht="21" customHeight="1">
      <c r="J525" s="910"/>
      <c r="K525" s="92">
        <f>K44</f>
        <v>120</v>
      </c>
      <c r="L525" s="49" t="str" cm="1">
        <f t="array" ref="L525">IF(ROW()=ROW(L523),K526,INDEX(M523:M536,ROW()-ROW(L523)))</f>
        <v/>
      </c>
      <c r="M525" s="89" t="str">
        <f>IF(OR(L525="",K525="",K525&lt;=0,N525=""),"",TRIM(MID(L525,LEN(N525)+1+IF(MID(L525,LEN(N525)+1,1)=" ",1,0),99999)))</f>
        <v/>
      </c>
      <c r="N525" s="49" t="str">
        <f>IF(OR(O525="",O525=0,O525="0"),"",IF(LEN(O525)&lt;=K525,O525,IF(LEN(SUBSTITUTE(P525," ",""))=K525+1,LEFT(O525,K525),LEFT(O525,FIND("§",SUBSTITUTE(P525," ","§",LEN(P525)-LEN(SUBSTITUTE(P525," ",""))))-1))))</f>
        <v/>
      </c>
      <c r="O525" s="49" t="str">
        <f t="shared" si="125"/>
        <v/>
      </c>
      <c r="P525" s="49" t="str">
        <f>IF(OR(O525="",O525=0,O525="0"),"",LEFT(O525,K525+1))</f>
        <v/>
      </c>
      <c r="Q525" s="49"/>
      <c r="R525" s="107"/>
      <c r="S525" s="90" t="str">
        <f>IF(LEN(TRIM(T525))&gt;0,MAX(S46:S524)+1,"")</f>
        <v/>
      </c>
      <c r="T525" s="234"/>
      <c r="U525" s="107"/>
      <c r="V525" s="107"/>
      <c r="X525" s="224"/>
      <c r="Y525" s="281"/>
      <c r="Z525" s="282"/>
      <c r="AA525" s="281"/>
      <c r="AB525" s="280"/>
      <c r="AC525" s="279"/>
      <c r="AD525" s="278"/>
      <c r="AE525" s="277"/>
      <c r="AF525" s="276"/>
      <c r="AG525" s="275"/>
      <c r="AH525" s="274"/>
      <c r="AI525" s="273"/>
      <c r="AJ525" s="272"/>
      <c r="AK525" s="271"/>
      <c r="AL525" s="270"/>
      <c r="AM525" s="269"/>
      <c r="AN525" s="268"/>
      <c r="AO525" s="267"/>
      <c r="AP525" s="266"/>
      <c r="AQ525" s="265"/>
      <c r="BY525" s="3">
        <v>1</v>
      </c>
    </row>
    <row r="526" spans="10:77" ht="21" customHeight="1">
      <c r="J526" s="910"/>
      <c r="K526" s="55" t="str">
        <f>IF(UPPER(TRIM(K45))="X",K530,K524)</f>
        <v/>
      </c>
      <c r="L526" s="49" t="str" cm="1">
        <f t="array" ref="L526">IF(ROW()=ROW(L523),K526,INDEX(M523:M536,ROW()-ROW(L523)))</f>
        <v/>
      </c>
      <c r="M526" s="89" t="str">
        <f>IF(OR(L526="",K525="",K525&lt;=0,N526=""),"",TRIM(MID(L526,LEN(N526)+1+IF(MID(L526,LEN(N526)+1,1)=" ",1,0),99999)))</f>
        <v/>
      </c>
      <c r="N526" s="49" t="str">
        <f>IF(OR(O526="",O526=0,O526="0"),"",IF(LEN(O526)&lt;=K525,O526,IF(LEN(SUBSTITUTE(P526," ",""))=K525+1,LEFT(O526,K525),LEFT(O526,FIND("§",SUBSTITUTE(P526," ","§",LEN(P526)-LEN(SUBSTITUTE(P526," ",""))))-1))))</f>
        <v/>
      </c>
      <c r="O526" s="49" t="str">
        <f t="shared" si="125"/>
        <v/>
      </c>
      <c r="P526" s="49" t="str">
        <f>IF(OR(O526="",O526=0,O526="0"),"",LEFT(O526,K525+1))</f>
        <v/>
      </c>
      <c r="Q526" s="49"/>
      <c r="R526" s="107"/>
      <c r="S526" s="90" t="str">
        <f>IF(LEN(TRIM(T526))&gt;0,MAX(S46:S525)+1,"")</f>
        <v/>
      </c>
      <c r="T526" s="234"/>
      <c r="U526" s="107"/>
      <c r="V526" s="107"/>
      <c r="X526" s="224"/>
      <c r="Y526" s="281"/>
      <c r="Z526" s="282"/>
      <c r="AA526" s="281"/>
      <c r="AB526" s="280"/>
      <c r="AC526" s="279"/>
      <c r="AD526" s="278"/>
      <c r="AE526" s="277"/>
      <c r="AF526" s="276"/>
      <c r="AG526" s="275"/>
      <c r="AH526" s="274"/>
      <c r="AI526" s="273"/>
      <c r="AJ526" s="272"/>
      <c r="AK526" s="271"/>
      <c r="AL526" s="270"/>
      <c r="AM526" s="269"/>
      <c r="AN526" s="268"/>
      <c r="AO526" s="267"/>
      <c r="AP526" s="266"/>
      <c r="AQ526" s="265"/>
      <c r="BY526" s="3">
        <v>1</v>
      </c>
    </row>
    <row r="527" spans="10:77" ht="21" customHeight="1">
      <c r="J527" s="910"/>
      <c r="K527" s="94" t="str">
        <f>TRIM(SUBSTITUTE(SUBSTITUTE(SUBSTITUTE(SUBSTITUTE(SUBSTITUTE(SUBSTITUTE(SUBSTITUTE(SUBSTITUTE(SUBSTITUTE(SUBSTITUTE(K524,","," "),";"," "),":"," "),"!"," "),"?"," "),"…"," "),"»"," "),"«"," "),"/"," "),"."," "))</f>
        <v/>
      </c>
      <c r="L527" s="49" t="str" cm="1">
        <f t="array" ref="L527">IF(ROW()=ROW(L523),K526,INDEX(M523:M536,ROW()-ROW(L523)))</f>
        <v/>
      </c>
      <c r="M527" s="89" t="str">
        <f>IF(OR(L527="",K525="",K525&lt;=0,N527=""),"",TRIM(MID(L527,LEN(N527)+1+IF(MID(L527,LEN(N527)+1,1)=" ",1,0),99999)))</f>
        <v/>
      </c>
      <c r="N527" s="49" t="str">
        <f>IF(OR(O527="",O527=0,O527="0"),"",IF(LEN(O527)&lt;=K525,O527,IF(LEN(SUBSTITUTE(P527," ",""))=K525+1,LEFT(O527,K525),LEFT(O527,FIND("§",SUBSTITUTE(P527," ","§",LEN(P527)-LEN(SUBSTITUTE(P527," ",""))))-1))))</f>
        <v/>
      </c>
      <c r="O527" s="49" t="str">
        <f t="shared" si="125"/>
        <v/>
      </c>
      <c r="P527" s="49" t="str">
        <f>IF(OR(O527="",O527=0,O527="0"),"",LEFT(O527,K525+1))</f>
        <v/>
      </c>
      <c r="Q527" s="49"/>
      <c r="R527" s="107"/>
      <c r="S527" s="90" t="str">
        <f>IF(LEN(TRIM(T527))&gt;0,MAX(S46:S526)+1,"")</f>
        <v/>
      </c>
      <c r="T527" s="234"/>
      <c r="U527" s="107"/>
      <c r="V527" s="107"/>
      <c r="X527" s="224"/>
      <c r="Y527" s="281"/>
      <c r="Z527" s="282"/>
      <c r="AA527" s="281"/>
      <c r="AB527" s="280"/>
      <c r="AC527" s="279"/>
      <c r="AD527" s="278"/>
      <c r="AE527" s="277"/>
      <c r="AF527" s="276"/>
      <c r="AG527" s="275"/>
      <c r="AH527" s="274"/>
      <c r="AI527" s="273"/>
      <c r="AJ527" s="272"/>
      <c r="AK527" s="271"/>
      <c r="AL527" s="270"/>
      <c r="AM527" s="269"/>
      <c r="AN527" s="268"/>
      <c r="AO527" s="267"/>
      <c r="AP527" s="266"/>
      <c r="AQ527" s="265"/>
      <c r="BY527" s="3">
        <v>1</v>
      </c>
    </row>
    <row r="528" spans="10:77" ht="21" customHeight="1">
      <c r="J528" s="910"/>
      <c r="K528" s="49" t="str">
        <f>TRIM(SUBSTITUTE(SUBSTITUTE(SUBSTITUTE(SUBSTITUTE(SUBSTITUTE(SUBSTITUTE(SUBSTITUTE(SUBSTITUTE(K527,"("," "),")"," "),CHAR(34)," "),"-"," "),"_"," "),"&lt;"," "),"&gt;"," "),"="," "))</f>
        <v/>
      </c>
      <c r="L528" s="49" t="str" cm="1">
        <f t="array" ref="L528">IF(ROW()=ROW(L523),K526,INDEX(M523:M536,ROW()-ROW(L523)))</f>
        <v/>
      </c>
      <c r="M528" s="89" t="str">
        <f>IF(OR(L528="",K525="",K525&lt;=0,N528=""),"",TRIM(MID(L528,LEN(N528)+1+IF(MID(L528,LEN(N528)+1,1)=" ",1,0),99999)))</f>
        <v/>
      </c>
      <c r="N528" s="49" t="str">
        <f>IF(OR(O528="",O528=0,O528="0"),"",IF(LEN(O528)&lt;=K525,O528,IF(LEN(SUBSTITUTE(P528," ",""))=K525+1,LEFT(O528,K525),LEFT(O528,FIND("§",SUBSTITUTE(P528," ","§",LEN(P528)-LEN(SUBSTITUTE(P528," ",""))))-1))))</f>
        <v/>
      </c>
      <c r="O528" s="49" t="str">
        <f t="shared" si="125"/>
        <v/>
      </c>
      <c r="P528" s="49" t="str">
        <f>IF(OR(O528="",O528=0,O528="0"),"",LEFT(O528,K525+1))</f>
        <v/>
      </c>
      <c r="Q528" s="49"/>
      <c r="R528" s="107"/>
      <c r="S528" s="90" t="str">
        <f>IF(LEN(TRIM(T528))&gt;0,MAX(S46:S527)+1,"")</f>
        <v/>
      </c>
      <c r="T528" s="234"/>
      <c r="U528" s="107"/>
      <c r="V528" s="107"/>
      <c r="X528" s="224"/>
      <c r="Y528" s="281"/>
      <c r="Z528" s="282"/>
      <c r="AA528" s="281"/>
      <c r="AB528" s="280"/>
      <c r="AC528" s="279"/>
      <c r="AD528" s="278"/>
      <c r="AE528" s="277"/>
      <c r="AF528" s="276"/>
      <c r="AG528" s="275"/>
      <c r="AH528" s="274"/>
      <c r="AI528" s="273"/>
      <c r="AJ528" s="272"/>
      <c r="AK528" s="271"/>
      <c r="AL528" s="270"/>
      <c r="AM528" s="269"/>
      <c r="AN528" s="268"/>
      <c r="AO528" s="267"/>
      <c r="AP528" s="266"/>
      <c r="AQ528" s="265"/>
      <c r="BY528" s="3">
        <v>1</v>
      </c>
    </row>
    <row r="529" spans="10:77" ht="21" customHeight="1">
      <c r="J529" s="910"/>
      <c r="K529" s="55" t="str">
        <f>TRIM(SUBSTITUTE(SUBSTITUTE(SUBSTITUTE(SUBSTITUTE(K528,"►"," "),"▼"," "),"▲"," "),"◄"," "))</f>
        <v/>
      </c>
      <c r="L529" s="49" t="str" cm="1">
        <f t="array" ref="L529">IF(ROW()=ROW(L523),K526,INDEX(M523:M536,ROW()-ROW(L523)))</f>
        <v/>
      </c>
      <c r="M529" s="89" t="str">
        <f>IF(OR(L529="",K525="",K525&lt;=0,N529=""),"",TRIM(MID(L529,LEN(N529)+1+IF(MID(L529,LEN(N529)+1,1)=" ",1,0),99999)))</f>
        <v/>
      </c>
      <c r="N529" s="49" t="str">
        <f>IF(OR(O529="",O529=0,O529="0"),"",IF(LEN(O529)&lt;=K525,O529,IF(LEN(SUBSTITUTE(P529," ",""))=K525+1,LEFT(O529,K525),LEFT(O529,FIND("§",SUBSTITUTE(P529," ","§",LEN(P529)-LEN(SUBSTITUTE(P529," ",""))))-1))))</f>
        <v/>
      </c>
      <c r="O529" s="49" t="str">
        <f t="shared" si="125"/>
        <v/>
      </c>
      <c r="P529" s="49" t="str">
        <f>IF(OR(O529="",O529=0,O529="0"),"",LEFT(O529,K525+1))</f>
        <v/>
      </c>
      <c r="Q529" s="49"/>
      <c r="R529" s="107"/>
      <c r="S529" s="90" t="str">
        <f>IF(LEN(TRIM(T529))&gt;0,MAX(S46:S528)+1,"")</f>
        <v/>
      </c>
      <c r="T529" s="234"/>
      <c r="U529" s="107"/>
      <c r="V529" s="107"/>
      <c r="X529" s="224"/>
      <c r="Y529" s="281"/>
      <c r="Z529" s="282"/>
      <c r="AA529" s="281"/>
      <c r="AB529" s="280"/>
      <c r="AC529" s="279"/>
      <c r="AD529" s="278"/>
      <c r="AE529" s="277"/>
      <c r="AF529" s="276"/>
      <c r="AG529" s="275"/>
      <c r="AH529" s="274"/>
      <c r="AI529" s="273"/>
      <c r="AJ529" s="272"/>
      <c r="AK529" s="271"/>
      <c r="AL529" s="270"/>
      <c r="AM529" s="269"/>
      <c r="AN529" s="268"/>
      <c r="AO529" s="267"/>
      <c r="AP529" s="266"/>
      <c r="AQ529" s="265"/>
      <c r="BY529" s="3">
        <v>1</v>
      </c>
    </row>
    <row r="530" spans="10:77" ht="21" customHeight="1">
      <c r="J530" s="910"/>
      <c r="K530" s="55" t="str">
        <f>TRIM(SUBSTITUTE(SUBSTITUTE(K529,"“"," "),"”"," "))</f>
        <v/>
      </c>
      <c r="L530" s="49" t="str" cm="1">
        <f t="array" ref="L530">IF(ROW()=ROW(L523),K526,INDEX(M523:M536,ROW()-ROW(L523)))</f>
        <v/>
      </c>
      <c r="M530" s="89" t="str">
        <f>IF(OR(L530="",K525="",K525&lt;=0,N530=""),"",TRIM(MID(L530,LEN(N530)+1+IF(MID(L530,LEN(N530)+1,1)=" ",1,0),99999)))</f>
        <v/>
      </c>
      <c r="N530" s="49" t="str">
        <f>IF(OR(O530="",O530=0,O530="0"),"",IF(LEN(O530)&lt;=K525,O530,IF(LEN(SUBSTITUTE(P530," ",""))=K525+1,LEFT(O530,K525),LEFT(O530,FIND("§",SUBSTITUTE(P530," ","§",LEN(P530)-LEN(SUBSTITUTE(P530," ",""))))-1))))</f>
        <v/>
      </c>
      <c r="O530" s="49" t="str">
        <f t="shared" si="125"/>
        <v/>
      </c>
      <c r="P530" s="49" t="str">
        <f>IF(OR(O530="",O530=0,O530="0"),"",LEFT(O530,K525+1))</f>
        <v/>
      </c>
      <c r="Q530" s="49"/>
      <c r="R530" s="107"/>
      <c r="S530" s="90" t="str">
        <f>IF(LEN(TRIM(T530))&gt;0,MAX(S46:S529)+1,"")</f>
        <v/>
      </c>
      <c r="T530" s="234"/>
      <c r="U530" s="107"/>
      <c r="V530" s="107"/>
      <c r="X530" s="224"/>
      <c r="Y530" s="281"/>
      <c r="Z530" s="282"/>
      <c r="AA530" s="281"/>
      <c r="AB530" s="280"/>
      <c r="AC530" s="279"/>
      <c r="AD530" s="278"/>
      <c r="AE530" s="277"/>
      <c r="AF530" s="276"/>
      <c r="AG530" s="275"/>
      <c r="AH530" s="274"/>
      <c r="AI530" s="273"/>
      <c r="AJ530" s="272"/>
      <c r="AK530" s="271"/>
      <c r="AL530" s="270"/>
      <c r="AM530" s="269"/>
      <c r="AN530" s="268"/>
      <c r="AO530" s="267"/>
      <c r="AP530" s="266"/>
      <c r="AQ530" s="265"/>
      <c r="BY530" s="3">
        <v>1</v>
      </c>
    </row>
    <row r="531" spans="10:77" ht="21" customHeight="1">
      <c r="J531" s="910"/>
      <c r="K531" s="55"/>
      <c r="L531" s="49" t="str" cm="1">
        <f t="array" ref="L531">IF(ROW()=ROW(L523),K526,INDEX(M523:M536,ROW()-ROW(L523)))</f>
        <v/>
      </c>
      <c r="M531" s="89" t="str">
        <f>IF(OR(L531="",K525="",K525&lt;=0,N531=""),"",TRIM(MID(L531,LEN(N531)+1+IF(MID(L531,LEN(N531)+1,1)=" ",1,0),99999)))</f>
        <v/>
      </c>
      <c r="N531" s="49" t="str">
        <f>IF(OR(O531="",O531=0,O531="0"),"",IF(LEN(O531)&lt;=K525,O531,IF(LEN(SUBSTITUTE(P531," ",""))=K525+1,LEFT(O531,K525),LEFT(O531,FIND("§",SUBSTITUTE(P531," ","§",LEN(P531)-LEN(SUBSTITUTE(P531," ",""))))-1))))</f>
        <v/>
      </c>
      <c r="O531" s="49" t="str">
        <f t="shared" si="125"/>
        <v/>
      </c>
      <c r="P531" s="49" t="str">
        <f>IF(OR(O531="",O531=0,O531="0"),"",LEFT(O531,K525+1))</f>
        <v/>
      </c>
      <c r="Q531" s="49"/>
      <c r="R531" s="107"/>
      <c r="S531" s="90" t="str">
        <f>IF(LEN(TRIM(T531))&gt;0,MAX(S46:S530)+1,"")</f>
        <v/>
      </c>
      <c r="T531" s="234"/>
      <c r="U531" s="107"/>
      <c r="V531" s="107"/>
      <c r="X531" s="224"/>
      <c r="Y531" s="281"/>
      <c r="Z531" s="282"/>
      <c r="AA531" s="281"/>
      <c r="AB531" s="280"/>
      <c r="AC531" s="279"/>
      <c r="AD531" s="278"/>
      <c r="AE531" s="277"/>
      <c r="AF531" s="276"/>
      <c r="AG531" s="275"/>
      <c r="AH531" s="274"/>
      <c r="AI531" s="273"/>
      <c r="AJ531" s="272"/>
      <c r="AK531" s="271"/>
      <c r="AL531" s="270"/>
      <c r="AM531" s="269"/>
      <c r="AN531" s="268"/>
      <c r="AO531" s="267"/>
      <c r="AP531" s="266"/>
      <c r="AQ531" s="265"/>
      <c r="BY531" s="3">
        <v>1</v>
      </c>
    </row>
    <row r="532" spans="10:77" ht="21" customHeight="1">
      <c r="J532" s="910"/>
      <c r="K532" s="55"/>
      <c r="L532" s="49" t="str" cm="1">
        <f t="array" ref="L532">IF(ROW()=ROW(L523),K526,INDEX(M523:M536,ROW()-ROW(L523)))</f>
        <v/>
      </c>
      <c r="M532" s="89" t="str">
        <f>IF(OR(L532="",K525="",K525&lt;=0,N532=""),"",TRIM(MID(L532,LEN(N532)+1+IF(MID(L532,LEN(N532)+1,1)=" ",1,0),99999)))</f>
        <v/>
      </c>
      <c r="N532" s="49" t="str">
        <f>IF(OR(O532="",O532=0,O532="0"),"",IF(LEN(O532)&lt;=K525,O532,IF(LEN(SUBSTITUTE(P532," ",""))=K525+1,LEFT(O532,K525),LEFT(O532,FIND("§",SUBSTITUTE(P532," ","§",LEN(P532)-LEN(SUBSTITUTE(P532," ",""))))-1))))</f>
        <v/>
      </c>
      <c r="O532" s="49" t="str">
        <f t="shared" si="125"/>
        <v/>
      </c>
      <c r="P532" s="49" t="str">
        <f>IF(OR(O532="",O532=0,O532="0"),"",LEFT(O532,K525+1))</f>
        <v/>
      </c>
      <c r="Q532" s="49"/>
      <c r="R532" s="107"/>
      <c r="S532" s="90" t="str">
        <f>IF(LEN(TRIM(T532))&gt;0,MAX(S46:S531)+1,"")</f>
        <v/>
      </c>
      <c r="T532" s="234"/>
      <c r="U532" s="107"/>
      <c r="V532" s="107"/>
      <c r="X532" s="224"/>
      <c r="Y532" s="281"/>
      <c r="Z532" s="282"/>
      <c r="AA532" s="281"/>
      <c r="AB532" s="280"/>
      <c r="AC532" s="279"/>
      <c r="AD532" s="278"/>
      <c r="AE532" s="277"/>
      <c r="AF532" s="276"/>
      <c r="AG532" s="275"/>
      <c r="AH532" s="274"/>
      <c r="AI532" s="273"/>
      <c r="AJ532" s="272"/>
      <c r="AK532" s="271"/>
      <c r="AL532" s="270"/>
      <c r="AM532" s="269"/>
      <c r="AN532" s="268"/>
      <c r="AO532" s="267"/>
      <c r="AP532" s="266"/>
      <c r="AQ532" s="265"/>
      <c r="BY532" s="3">
        <v>1</v>
      </c>
    </row>
    <row r="533" spans="10:77" ht="21" customHeight="1">
      <c r="J533" s="910"/>
      <c r="K533" s="55"/>
      <c r="L533" s="49" t="str" cm="1">
        <f t="array" ref="L533">IF(ROW()=ROW(L523),K526,INDEX(M523:M536,ROW()-ROW(L523)))</f>
        <v/>
      </c>
      <c r="M533" s="89" t="str">
        <f>IF(OR(L533="",K525="",K525&lt;=0,N533=""),"",TRIM(MID(L533,LEN(N533)+1+IF(MID(L533,LEN(N533)+1,1)=" ",1,0),99999)))</f>
        <v/>
      </c>
      <c r="N533" s="49" t="str">
        <f>IF(OR(O533="",O533=0,O533="0"),"",IF(LEN(O533)&lt;=K525,O533,IF(LEN(SUBSTITUTE(P533," ",""))=K525+1,LEFT(O533,K525),LEFT(O533,FIND("§",SUBSTITUTE(P533," ","§",LEN(P533)-LEN(SUBSTITUTE(P533," ",""))))-1))))</f>
        <v/>
      </c>
      <c r="O533" s="49" t="str">
        <f t="shared" si="125"/>
        <v/>
      </c>
      <c r="P533" s="49" t="str">
        <f>IF(OR(O533="",O533=0,O533="0"),"",LEFT(O533,K525+1))</f>
        <v/>
      </c>
      <c r="Q533" s="49"/>
      <c r="R533" s="107"/>
      <c r="S533" s="90" t="str">
        <f>IF(LEN(TRIM(T533))&gt;0,MAX(S46:S532)+1,"")</f>
        <v/>
      </c>
      <c r="T533" s="234"/>
      <c r="U533" s="107"/>
      <c r="V533" s="107"/>
      <c r="X533" s="224"/>
      <c r="Y533" s="281"/>
      <c r="Z533" s="282"/>
      <c r="AA533" s="281"/>
      <c r="AB533" s="280"/>
      <c r="AC533" s="279"/>
      <c r="AD533" s="278"/>
      <c r="AE533" s="277"/>
      <c r="AF533" s="276"/>
      <c r="AG533" s="275"/>
      <c r="AH533" s="274"/>
      <c r="AI533" s="273"/>
      <c r="AJ533" s="272"/>
      <c r="AK533" s="271"/>
      <c r="AL533" s="270"/>
      <c r="AM533" s="269"/>
      <c r="AN533" s="268"/>
      <c r="AO533" s="267"/>
      <c r="AP533" s="266"/>
      <c r="AQ533" s="265"/>
      <c r="BY533" s="3">
        <v>1</v>
      </c>
    </row>
    <row r="534" spans="10:77" ht="21" customHeight="1">
      <c r="J534" s="910"/>
      <c r="K534" s="55"/>
      <c r="L534" s="49" t="str" cm="1">
        <f t="array" ref="L534">IF(ROW()=ROW(L523),K526,INDEX(M523:M536,ROW()-ROW(L523)))</f>
        <v/>
      </c>
      <c r="M534" s="89" t="str">
        <f>IF(OR(L534="",K525="",K525&lt;=0,N534=""),"",TRIM(MID(L534,LEN(N534)+1+IF(MID(L534,LEN(N534)+1,1)=" ",1,0),99999)))</f>
        <v/>
      </c>
      <c r="N534" s="49" t="str">
        <f>IF(OR(O534="",O534=0,O534="0"),"",IF(LEN(O534)&lt;=K525,O534,IF(LEN(SUBSTITUTE(P534," ",""))=K525+1,LEFT(O534,K525),LEFT(O534,FIND("§",SUBSTITUTE(P534," ","§",LEN(P534)-LEN(SUBSTITUTE(P534," ",""))))-1))))</f>
        <v/>
      </c>
      <c r="O534" s="49" t="str">
        <f t="shared" si="125"/>
        <v/>
      </c>
      <c r="P534" s="49" t="str">
        <f>IF(OR(O534="",O534=0,O534="0"),"",LEFT(O534,K525+1))</f>
        <v/>
      </c>
      <c r="Q534" s="49"/>
      <c r="R534" s="107"/>
      <c r="S534" s="90" t="str">
        <f>IF(LEN(TRIM(T534))&gt;0,MAX(S46:S533)+1,"")</f>
        <v/>
      </c>
      <c r="T534" s="234"/>
      <c r="U534" s="107"/>
      <c r="V534" s="107"/>
      <c r="X534" s="224"/>
      <c r="Y534" s="281"/>
      <c r="Z534" s="282"/>
      <c r="AA534" s="281"/>
      <c r="AB534" s="280"/>
      <c r="AC534" s="279"/>
      <c r="AD534" s="278"/>
      <c r="AE534" s="277"/>
      <c r="AF534" s="276"/>
      <c r="AG534" s="275"/>
      <c r="AH534" s="274"/>
      <c r="AI534" s="273"/>
      <c r="AJ534" s="272"/>
      <c r="AK534" s="271"/>
      <c r="AL534" s="270"/>
      <c r="AM534" s="269"/>
      <c r="AN534" s="268"/>
      <c r="AO534" s="267"/>
      <c r="AP534" s="266"/>
      <c r="AQ534" s="265"/>
      <c r="BY534" s="3">
        <v>1</v>
      </c>
    </row>
    <row r="535" spans="10:77" ht="21" customHeight="1">
      <c r="J535" s="910"/>
      <c r="K535" s="55"/>
      <c r="L535" s="49" t="str" cm="1">
        <f t="array" ref="L535">IF(ROW()=ROW(L523),K526,INDEX(M523:M536,ROW()-ROW(L523)))</f>
        <v/>
      </c>
      <c r="M535" s="89" t="str">
        <f>IF(OR(L535="",K525="",K525&lt;=0,N535=""),"",TRIM(MID(L535,LEN(N535)+1+IF(MID(L535,LEN(N535)+1,1)=" ",1,0),99999)))</f>
        <v/>
      </c>
      <c r="N535" s="49" t="str">
        <f>IF(OR(O535="",O535=0,O535="0"),"",IF(LEN(O535)&lt;=K525,O535,IF(LEN(SUBSTITUTE(P535," ",""))=K525+1,LEFT(O535,K525),LEFT(O535,FIND("§",SUBSTITUTE(P535," ","§",LEN(P535)-LEN(SUBSTITUTE(P535," ",""))))-1))))</f>
        <v/>
      </c>
      <c r="O535" s="49" t="str">
        <f t="shared" si="125"/>
        <v/>
      </c>
      <c r="P535" s="49" t="str">
        <f>IF(OR(O535="",O535=0,O535="0"),"",LEFT(O535,K525+1))</f>
        <v/>
      </c>
      <c r="Q535" s="49"/>
      <c r="R535" s="107"/>
      <c r="S535" s="90" t="str">
        <f>IF(LEN(TRIM(T535))&gt;0,MAX(S46:S534)+1,"")</f>
        <v/>
      </c>
      <c r="T535" s="234"/>
      <c r="U535" s="107"/>
      <c r="V535" s="107"/>
      <c r="X535" s="224"/>
      <c r="Y535" s="281"/>
      <c r="Z535" s="282"/>
      <c r="AA535" s="281"/>
      <c r="AB535" s="280"/>
      <c r="AC535" s="279"/>
      <c r="AD535" s="278"/>
      <c r="AE535" s="277"/>
      <c r="AF535" s="276"/>
      <c r="AG535" s="275"/>
      <c r="AH535" s="274"/>
      <c r="AI535" s="273"/>
      <c r="AJ535" s="272"/>
      <c r="AK535" s="271"/>
      <c r="AL535" s="270"/>
      <c r="AM535" s="269"/>
      <c r="AN535" s="268"/>
      <c r="AO535" s="267"/>
      <c r="AP535" s="266"/>
      <c r="AQ535" s="265"/>
      <c r="BY535" s="3">
        <v>1</v>
      </c>
    </row>
    <row r="536" spans="10:77" ht="21" customHeight="1">
      <c r="J536" s="910"/>
      <c r="K536" s="55"/>
      <c r="L536" s="49" t="str" cm="1">
        <f t="array" ref="L536">IF(ROW()=ROW(L523),K526,INDEX(M523:M536,ROW()-ROW(L523)))</f>
        <v/>
      </c>
      <c r="M536" s="89" t="str">
        <f>IF(OR(L536="",K525="",K525&lt;=0,N536=""),"",TRIM(MID(L536,LEN(N536)+1+IF(MID(L536,LEN(N536)+1,1)=" ",1,0),99999)))</f>
        <v/>
      </c>
      <c r="N536" s="49" t="str">
        <f>IF(OR(O536="",O536=0,O536="0"),"",IF(LEN(O536)&lt;=K525,O536,IF(LEN(SUBSTITUTE(P536," ",""))=K525+1,LEFT(O536,K525),LEFT(O536,FIND("§",SUBSTITUTE(P536," ","§",LEN(P536)-LEN(SUBSTITUTE(P536," ",""))))-1))))</f>
        <v/>
      </c>
      <c r="O536" s="49" t="str">
        <f t="shared" si="125"/>
        <v/>
      </c>
      <c r="P536" s="49" t="str">
        <f>IF(OR(O536="",O536=0,O536="0"),"",LEFT(O536,K525+1))</f>
        <v/>
      </c>
      <c r="Q536" s="49"/>
      <c r="R536" s="107"/>
      <c r="S536" s="90" t="str">
        <f>IF(LEN(TRIM(T536))&gt;0,MAX(S46:S535)+1,"")</f>
        <v/>
      </c>
      <c r="T536" s="234"/>
      <c r="U536" s="107"/>
      <c r="V536" s="107"/>
      <c r="X536" s="224"/>
      <c r="Y536" s="281"/>
      <c r="Z536" s="282"/>
      <c r="AA536" s="281"/>
      <c r="AB536" s="280"/>
      <c r="AC536" s="279"/>
      <c r="AD536" s="278"/>
      <c r="AE536" s="277"/>
      <c r="AF536" s="276"/>
      <c r="AG536" s="275"/>
      <c r="AH536" s="274"/>
      <c r="AI536" s="273"/>
      <c r="AJ536" s="272"/>
      <c r="AK536" s="271"/>
      <c r="AL536" s="270"/>
      <c r="AM536" s="269"/>
      <c r="AN536" s="268"/>
      <c r="AO536" s="267"/>
      <c r="AP536" s="266"/>
      <c r="AQ536" s="265"/>
      <c r="BY536" s="3">
        <v>1</v>
      </c>
    </row>
    <row r="537" spans="10:77" ht="21" customHeight="1">
      <c r="J537" s="910"/>
      <c r="K537" s="88" t="str">
        <f>IF(TRIM(SUBSTITUTE(R82,CHAR(160),""))="","",R82)</f>
        <v/>
      </c>
      <c r="L537" s="49" t="str" cm="1">
        <f t="array" ref="L537">IF(ROW()=ROW(L537),K540,INDEX(M537:M550,ROW()-ROW(L537)))</f>
        <v/>
      </c>
      <c r="M537" s="89" t="str">
        <f>IF(OR(L537="",K539="",K539&lt;=0,N537=""),"",TRIM(MID(L537,LEN(N537)+1+IF(MID(L537,LEN(N537)+1,1)=" ",1,0),99999)))</f>
        <v/>
      </c>
      <c r="N537" s="49" t="str">
        <f>IF(OR(O537="",O537=0,O537="0"),"",IF(LEN(O537)&lt;=K539,O537,IF(LEN(SUBSTITUTE(P537," ",""))=K539+1,LEFT(O537,K539),LEFT(O537,FIND("§",SUBSTITUTE(P537," ","§",LEN(P537)-LEN(SUBSTITUTE(P537," ",""))))-1))))</f>
        <v/>
      </c>
      <c r="O537" s="49" t="str">
        <f t="shared" si="125"/>
        <v/>
      </c>
      <c r="P537" s="49" t="str">
        <f>IF(OR(O537="",O537=0,O537="0"),"",LEFT(O537,K539+1))</f>
        <v/>
      </c>
      <c r="Q537" s="49"/>
      <c r="R537" s="107"/>
      <c r="S537" s="90" t="str">
        <f>IF(LEN(TRIM(T537))&gt;0,MAX(S46:S536)+1,"")</f>
        <v/>
      </c>
      <c r="T537" s="234"/>
      <c r="U537" s="107"/>
      <c r="V537" s="107"/>
      <c r="X537" s="224"/>
      <c r="Y537" s="281"/>
      <c r="Z537" s="282"/>
      <c r="AA537" s="281"/>
      <c r="AB537" s="280"/>
      <c r="AC537" s="279"/>
      <c r="AD537" s="278"/>
      <c r="AE537" s="277"/>
      <c r="AF537" s="276"/>
      <c r="AG537" s="275"/>
      <c r="AH537" s="274"/>
      <c r="AI537" s="273"/>
      <c r="AJ537" s="272"/>
      <c r="AK537" s="271"/>
      <c r="AL537" s="270"/>
      <c r="AM537" s="269"/>
      <c r="AN537" s="268"/>
      <c r="AO537" s="267"/>
      <c r="AP537" s="266"/>
      <c r="AQ537" s="265"/>
      <c r="BY537" s="3">
        <v>1</v>
      </c>
    </row>
    <row r="538" spans="10:77" ht="21" customHeight="1">
      <c r="J538" s="910"/>
      <c r="K538" s="55" t="str">
        <f>TRIM(SUBSTITUTE(SUBSTITUTE(SUBSTITUTE(SUBSTITUTE(SUBSTITUTE(SUBSTITUTE(SUBSTITUTE(SUBSTITUTE(SUBSTITUTE(CLEAN(IF(OR(LEFT(K537,1)="-",LEFT(K537,1)="="),MID(K537,2,99999),K537)),"—","-"),"–","-"),CHAR(160)," "),CHAR(9)," "),CHAR(13)," "),CHAR(10)," ")," "," ")," "," ")," "," "))</f>
        <v/>
      </c>
      <c r="L538" s="49" t="str" cm="1">
        <f t="array" ref="L538">IF(ROW()=ROW(L537),K540,INDEX(M537:M550,ROW()-ROW(L537)))</f>
        <v/>
      </c>
      <c r="M538" s="89" t="str">
        <f>IF(OR(L538="",K539="",K539&lt;=0,N538=""),"",TRIM(MID(L538,LEN(N538)+1+IF(MID(L538,LEN(N538)+1,1)=" ",1,0),99999)))</f>
        <v/>
      </c>
      <c r="N538" s="49" t="str">
        <f>IF(OR(O538="",O538=0,O538="0"),"",IF(LEN(O538)&lt;=K539,O538,IF(LEN(SUBSTITUTE(P538," ",""))=K539+1,LEFT(O538,K539),LEFT(O538,FIND("§",SUBSTITUTE(P538," ","§",LEN(P538)-LEN(SUBSTITUTE(P538," ",""))))-1))))</f>
        <v/>
      </c>
      <c r="O538" s="49" t="str">
        <f t="shared" si="125"/>
        <v/>
      </c>
      <c r="P538" s="49" t="str">
        <f>IF(OR(O538="",O538=0,O538="0"),"",LEFT(O538,K539+1))</f>
        <v/>
      </c>
      <c r="Q538" s="49"/>
      <c r="R538" s="107"/>
      <c r="S538" s="90" t="str">
        <f>IF(LEN(TRIM(T538))&gt;0,MAX(S46:S537)+1,"")</f>
        <v/>
      </c>
      <c r="T538" s="234"/>
      <c r="U538" s="107"/>
      <c r="V538" s="107"/>
      <c r="X538" s="224"/>
      <c r="Y538" s="281"/>
      <c r="Z538" s="282"/>
      <c r="AA538" s="281"/>
      <c r="AB538" s="280"/>
      <c r="AC538" s="279"/>
      <c r="AD538" s="278"/>
      <c r="AE538" s="277"/>
      <c r="AF538" s="276"/>
      <c r="AG538" s="275"/>
      <c r="AH538" s="274"/>
      <c r="AI538" s="273"/>
      <c r="AJ538" s="272"/>
      <c r="AK538" s="271"/>
      <c r="AL538" s="270"/>
      <c r="AM538" s="269"/>
      <c r="AN538" s="268"/>
      <c r="AO538" s="267"/>
      <c r="AP538" s="266"/>
      <c r="AQ538" s="265"/>
      <c r="BY538" s="3">
        <v>1</v>
      </c>
    </row>
    <row r="539" spans="10:77" ht="21" customHeight="1">
      <c r="J539" s="910"/>
      <c r="K539" s="92">
        <f>K44</f>
        <v>120</v>
      </c>
      <c r="L539" s="49" t="str" cm="1">
        <f t="array" ref="L539">IF(ROW()=ROW(L537),K540,INDEX(M537:M550,ROW()-ROW(L537)))</f>
        <v/>
      </c>
      <c r="M539" s="89" t="str">
        <f>IF(OR(L539="",K539="",K539&lt;=0,N539=""),"",TRIM(MID(L539,LEN(N539)+1+IF(MID(L539,LEN(N539)+1,1)=" ",1,0),99999)))</f>
        <v/>
      </c>
      <c r="N539" s="49" t="str">
        <f>IF(OR(O539="",O539=0,O539="0"),"",IF(LEN(O539)&lt;=K539,O539,IF(LEN(SUBSTITUTE(P539," ",""))=K539+1,LEFT(O539,K539),LEFT(O539,FIND("§",SUBSTITUTE(P539," ","§",LEN(P539)-LEN(SUBSTITUTE(P539," ",""))))-1))))</f>
        <v/>
      </c>
      <c r="O539" s="49" t="str">
        <f t="shared" si="125"/>
        <v/>
      </c>
      <c r="P539" s="49" t="str">
        <f>IF(OR(O539="",O539=0,O539="0"),"",LEFT(O539,K539+1))</f>
        <v/>
      </c>
      <c r="Q539" s="49"/>
      <c r="R539" s="107"/>
      <c r="S539" s="90" t="str">
        <f>IF(LEN(TRIM(T539))&gt;0,MAX(S46:S538)+1,"")</f>
        <v/>
      </c>
      <c r="T539" s="234"/>
      <c r="U539" s="107"/>
      <c r="V539" s="107"/>
      <c r="X539" s="224"/>
      <c r="Y539" s="281"/>
      <c r="Z539" s="282"/>
      <c r="AA539" s="281"/>
      <c r="AB539" s="280"/>
      <c r="AC539" s="279"/>
      <c r="AD539" s="278"/>
      <c r="AE539" s="277"/>
      <c r="AF539" s="276"/>
      <c r="AG539" s="275"/>
      <c r="AH539" s="274"/>
      <c r="AI539" s="273"/>
      <c r="AJ539" s="272"/>
      <c r="AK539" s="271"/>
      <c r="AL539" s="270"/>
      <c r="AM539" s="269"/>
      <c r="AN539" s="268"/>
      <c r="AO539" s="267"/>
      <c r="AP539" s="266"/>
      <c r="AQ539" s="265"/>
      <c r="BY539" s="3">
        <v>1</v>
      </c>
    </row>
    <row r="540" spans="10:77" ht="21" customHeight="1">
      <c r="J540" s="910"/>
      <c r="K540" s="55" t="str">
        <f>IF(UPPER(TRIM(K45))="X",K544,K538)</f>
        <v/>
      </c>
      <c r="L540" s="49" t="str" cm="1">
        <f t="array" ref="L540">IF(ROW()=ROW(L537),K540,INDEX(M537:M550,ROW()-ROW(L537)))</f>
        <v/>
      </c>
      <c r="M540" s="89" t="str">
        <f>IF(OR(L540="",K539="",K539&lt;=0,N540=""),"",TRIM(MID(L540,LEN(N540)+1+IF(MID(L540,LEN(N540)+1,1)=" ",1,0),99999)))</f>
        <v/>
      </c>
      <c r="N540" s="49" t="str">
        <f>IF(OR(O540="",O540=0,O540="0"),"",IF(LEN(O540)&lt;=K539,O540,IF(LEN(SUBSTITUTE(P540," ",""))=K539+1,LEFT(O540,K539),LEFT(O540,FIND("§",SUBSTITUTE(P540," ","§",LEN(P540)-LEN(SUBSTITUTE(P540," ",""))))-1))))</f>
        <v/>
      </c>
      <c r="O540" s="49" t="str">
        <f t="shared" si="125"/>
        <v/>
      </c>
      <c r="P540" s="49" t="str">
        <f>IF(OR(O540="",O540=0,O540="0"),"",LEFT(O540,K539+1))</f>
        <v/>
      </c>
      <c r="Q540" s="49"/>
      <c r="R540" s="107"/>
      <c r="S540" s="90" t="str">
        <f>IF(LEN(TRIM(T540))&gt;0,MAX(S46:S539)+1,"")</f>
        <v/>
      </c>
      <c r="T540" s="234"/>
      <c r="U540" s="107"/>
      <c r="V540" s="107"/>
      <c r="X540" s="224"/>
      <c r="Y540" s="281"/>
      <c r="Z540" s="282"/>
      <c r="AA540" s="281"/>
      <c r="AB540" s="280"/>
      <c r="AC540" s="279"/>
      <c r="AD540" s="278"/>
      <c r="AE540" s="277"/>
      <c r="AF540" s="276"/>
      <c r="AG540" s="275"/>
      <c r="AH540" s="274"/>
      <c r="AI540" s="273"/>
      <c r="AJ540" s="272"/>
      <c r="AK540" s="271"/>
      <c r="AL540" s="270"/>
      <c r="AM540" s="269"/>
      <c r="AN540" s="268"/>
      <c r="AO540" s="267"/>
      <c r="AP540" s="266"/>
      <c r="AQ540" s="265"/>
      <c r="BY540" s="3">
        <v>1</v>
      </c>
    </row>
    <row r="541" spans="10:77" ht="21" customHeight="1">
      <c r="J541" s="910"/>
      <c r="K541" s="94" t="str">
        <f>TRIM(SUBSTITUTE(SUBSTITUTE(SUBSTITUTE(SUBSTITUTE(SUBSTITUTE(SUBSTITUTE(SUBSTITUTE(SUBSTITUTE(SUBSTITUTE(SUBSTITUTE(K538,","," "),";"," "),":"," "),"!"," "),"?"," "),"…"," "),"»"," "),"«"," "),"/"," "),"."," "))</f>
        <v/>
      </c>
      <c r="L541" s="49" t="str" cm="1">
        <f t="array" ref="L541">IF(ROW()=ROW(L537),K540,INDEX(M537:M550,ROW()-ROW(L537)))</f>
        <v/>
      </c>
      <c r="M541" s="89" t="str">
        <f>IF(OR(L541="",K539="",K539&lt;=0,N541=""),"",TRIM(MID(L541,LEN(N541)+1+IF(MID(L541,LEN(N541)+1,1)=" ",1,0),99999)))</f>
        <v/>
      </c>
      <c r="N541" s="49" t="str">
        <f>IF(OR(O541="",O541=0,O541="0"),"",IF(LEN(O541)&lt;=K539,O541,IF(LEN(SUBSTITUTE(P541," ",""))=K539+1,LEFT(O541,K539),LEFT(O541,FIND("§",SUBSTITUTE(P541," ","§",LEN(P541)-LEN(SUBSTITUTE(P541," ",""))))-1))))</f>
        <v/>
      </c>
      <c r="O541" s="49" t="str">
        <f t="shared" si="125"/>
        <v/>
      </c>
      <c r="P541" s="49" t="str">
        <f>IF(OR(O541="",O541=0,O541="0"),"",LEFT(O541,K539+1))</f>
        <v/>
      </c>
      <c r="Q541" s="49"/>
      <c r="R541" s="107"/>
      <c r="S541" s="90" t="str">
        <f>IF(LEN(TRIM(T541))&gt;0,MAX(S46:S540)+1,"")</f>
        <v/>
      </c>
      <c r="T541" s="234"/>
      <c r="U541" s="107"/>
      <c r="V541" s="107"/>
      <c r="X541" s="224"/>
      <c r="Y541" s="281"/>
      <c r="Z541" s="282"/>
      <c r="AA541" s="281"/>
      <c r="AB541" s="280"/>
      <c r="AC541" s="279"/>
      <c r="AD541" s="278"/>
      <c r="AE541" s="277"/>
      <c r="AF541" s="276"/>
      <c r="AG541" s="275"/>
      <c r="AH541" s="274"/>
      <c r="AI541" s="273"/>
      <c r="AJ541" s="272"/>
      <c r="AK541" s="271"/>
      <c r="AL541" s="270"/>
      <c r="AM541" s="269"/>
      <c r="AN541" s="268"/>
      <c r="AO541" s="267"/>
      <c r="AP541" s="266"/>
      <c r="AQ541" s="265"/>
      <c r="BY541" s="3">
        <v>1</v>
      </c>
    </row>
    <row r="542" spans="10:77" ht="21" customHeight="1">
      <c r="J542" s="910"/>
      <c r="K542" s="49" t="str">
        <f>TRIM(SUBSTITUTE(SUBSTITUTE(SUBSTITUTE(SUBSTITUTE(SUBSTITUTE(SUBSTITUTE(SUBSTITUTE(SUBSTITUTE(K541,"("," "),")"," "),CHAR(34)," "),"-"," "),"_"," "),"&lt;"," "),"&gt;"," "),"="," "))</f>
        <v/>
      </c>
      <c r="L542" s="49" t="str" cm="1">
        <f t="array" ref="L542">IF(ROW()=ROW(L537),K540,INDEX(M537:M550,ROW()-ROW(L537)))</f>
        <v/>
      </c>
      <c r="M542" s="89" t="str">
        <f>IF(OR(L542="",K539="",K539&lt;=0,N542=""),"",TRIM(MID(L542,LEN(N542)+1+IF(MID(L542,LEN(N542)+1,1)=" ",1,0),99999)))</f>
        <v/>
      </c>
      <c r="N542" s="49" t="str">
        <f>IF(OR(O542="",O542=0,O542="0"),"",IF(LEN(O542)&lt;=K539,O542,IF(LEN(SUBSTITUTE(P542," ",""))=K539+1,LEFT(O542,K539),LEFT(O542,FIND("§",SUBSTITUTE(P542," ","§",LEN(P542)-LEN(SUBSTITUTE(P542," ",""))))-1))))</f>
        <v/>
      </c>
      <c r="O542" s="49" t="str">
        <f t="shared" si="125"/>
        <v/>
      </c>
      <c r="P542" s="49" t="str">
        <f>IF(OR(O542="",O542=0,O542="0"),"",LEFT(O542,K539+1))</f>
        <v/>
      </c>
      <c r="Q542" s="49"/>
      <c r="R542" s="107"/>
      <c r="S542" s="90" t="str">
        <f>IF(LEN(TRIM(T542))&gt;0,MAX(S46:S541)+1,"")</f>
        <v/>
      </c>
      <c r="T542" s="234"/>
      <c r="U542" s="107"/>
      <c r="V542" s="107"/>
      <c r="X542" s="224"/>
      <c r="Y542" s="281"/>
      <c r="Z542" s="282"/>
      <c r="AA542" s="281"/>
      <c r="AB542" s="280"/>
      <c r="AC542" s="279"/>
      <c r="AD542" s="278"/>
      <c r="AE542" s="277"/>
      <c r="AF542" s="276"/>
      <c r="AG542" s="275"/>
      <c r="AH542" s="274"/>
      <c r="AI542" s="273"/>
      <c r="AJ542" s="272"/>
      <c r="AK542" s="271"/>
      <c r="AL542" s="270"/>
      <c r="AM542" s="269"/>
      <c r="AN542" s="268"/>
      <c r="AO542" s="267"/>
      <c r="AP542" s="266"/>
      <c r="AQ542" s="265"/>
      <c r="BY542" s="3">
        <v>1</v>
      </c>
    </row>
    <row r="543" spans="10:77" ht="21" customHeight="1">
      <c r="J543" s="910"/>
      <c r="K543" s="55" t="str">
        <f>TRIM(SUBSTITUTE(SUBSTITUTE(SUBSTITUTE(SUBSTITUTE(K542,"►"," "),"▼"," "),"▲"," "),"◄"," "))</f>
        <v/>
      </c>
      <c r="L543" s="49" t="str" cm="1">
        <f t="array" ref="L543">IF(ROW()=ROW(L537),K540,INDEX(M537:M550,ROW()-ROW(L537)))</f>
        <v/>
      </c>
      <c r="M543" s="89" t="str">
        <f>IF(OR(L543="",K539="",K539&lt;=0,N543=""),"",TRIM(MID(L543,LEN(N543)+1+IF(MID(L543,LEN(N543)+1,1)=" ",1,0),99999)))</f>
        <v/>
      </c>
      <c r="N543" s="49" t="str">
        <f>IF(OR(O543="",O543=0,O543="0"),"",IF(LEN(O543)&lt;=K539,O543,IF(LEN(SUBSTITUTE(P543," ",""))=K539+1,LEFT(O543,K539),LEFT(O543,FIND("§",SUBSTITUTE(P543," ","§",LEN(P543)-LEN(SUBSTITUTE(P543," ",""))))-1))))</f>
        <v/>
      </c>
      <c r="O543" s="49" t="str">
        <f t="shared" si="125"/>
        <v/>
      </c>
      <c r="P543" s="49" t="str">
        <f>IF(OR(O543="",O543=0,O543="0"),"",LEFT(O543,K539+1))</f>
        <v/>
      </c>
      <c r="Q543" s="49"/>
      <c r="R543" s="107"/>
      <c r="S543" s="90" t="str">
        <f>IF(LEN(TRIM(T543))&gt;0,MAX(S46:S542)+1,"")</f>
        <v/>
      </c>
      <c r="T543" s="234"/>
      <c r="U543" s="107"/>
      <c r="V543" s="107"/>
      <c r="X543" s="224"/>
      <c r="Y543" s="281"/>
      <c r="Z543" s="282"/>
      <c r="AA543" s="281"/>
      <c r="AB543" s="280"/>
      <c r="AC543" s="279"/>
      <c r="AD543" s="278"/>
      <c r="AE543" s="277"/>
      <c r="AF543" s="276"/>
      <c r="AG543" s="275"/>
      <c r="AH543" s="274"/>
      <c r="AI543" s="273"/>
      <c r="AJ543" s="272"/>
      <c r="AK543" s="271"/>
      <c r="AL543" s="270"/>
      <c r="AM543" s="269"/>
      <c r="AN543" s="268"/>
      <c r="AO543" s="267"/>
      <c r="AP543" s="266"/>
      <c r="AQ543" s="265"/>
      <c r="BY543" s="3">
        <v>1</v>
      </c>
    </row>
    <row r="544" spans="10:77" ht="21" customHeight="1">
      <c r="J544" s="910"/>
      <c r="K544" s="55" t="str">
        <f>TRIM(SUBSTITUTE(SUBSTITUTE(K543,"“"," "),"”"," "))</f>
        <v/>
      </c>
      <c r="L544" s="49" t="str" cm="1">
        <f t="array" ref="L544">IF(ROW()=ROW(L537),K540,INDEX(M537:M550,ROW()-ROW(L537)))</f>
        <v/>
      </c>
      <c r="M544" s="89" t="str">
        <f>IF(OR(L544="",K539="",K539&lt;=0,N544=""),"",TRIM(MID(L544,LEN(N544)+1+IF(MID(L544,LEN(N544)+1,1)=" ",1,0),99999)))</f>
        <v/>
      </c>
      <c r="N544" s="49" t="str">
        <f>IF(OR(O544="",O544=0,O544="0"),"",IF(LEN(O544)&lt;=K539,O544,IF(LEN(SUBSTITUTE(P544," ",""))=K539+1,LEFT(O544,K539),LEFT(O544,FIND("§",SUBSTITUTE(P544," ","§",LEN(P544)-LEN(SUBSTITUTE(P544," ",""))))-1))))</f>
        <v/>
      </c>
      <c r="O544" s="49" t="str">
        <f t="shared" si="125"/>
        <v/>
      </c>
      <c r="P544" s="49" t="str">
        <f>IF(OR(O544="",O544=0,O544="0"),"",LEFT(O544,K539+1))</f>
        <v/>
      </c>
      <c r="Q544" s="49"/>
      <c r="R544" s="107"/>
      <c r="S544" s="90" t="str">
        <f>IF(LEN(TRIM(T544))&gt;0,MAX(S46:S543)+1,"")</f>
        <v/>
      </c>
      <c r="T544" s="234"/>
      <c r="U544" s="107"/>
      <c r="V544" s="107"/>
      <c r="X544" s="224"/>
      <c r="Y544" s="281"/>
      <c r="Z544" s="282"/>
      <c r="AA544" s="281"/>
      <c r="AB544" s="280"/>
      <c r="AC544" s="279"/>
      <c r="AD544" s="278"/>
      <c r="AE544" s="277"/>
      <c r="AF544" s="276"/>
      <c r="AG544" s="275"/>
      <c r="AH544" s="274"/>
      <c r="AI544" s="273"/>
      <c r="AJ544" s="272"/>
      <c r="AK544" s="271"/>
      <c r="AL544" s="270"/>
      <c r="AM544" s="269"/>
      <c r="AN544" s="268"/>
      <c r="AO544" s="267"/>
      <c r="AP544" s="266"/>
      <c r="AQ544" s="265"/>
      <c r="BY544" s="3">
        <v>1</v>
      </c>
    </row>
    <row r="545" spans="10:77" ht="21" customHeight="1">
      <c r="J545" s="910"/>
      <c r="K545" s="55"/>
      <c r="L545" s="49" t="str" cm="1">
        <f t="array" ref="L545">IF(ROW()=ROW(L537),K540,INDEX(M537:M550,ROW()-ROW(L537)))</f>
        <v/>
      </c>
      <c r="M545" s="89" t="str">
        <f>IF(OR(L545="",K539="",K539&lt;=0,N545=""),"",TRIM(MID(L545,LEN(N545)+1+IF(MID(L545,LEN(N545)+1,1)=" ",1,0),99999)))</f>
        <v/>
      </c>
      <c r="N545" s="49" t="str">
        <f>IF(OR(O545="",O545=0,O545="0"),"",IF(LEN(O545)&lt;=K539,O545,IF(LEN(SUBSTITUTE(P545," ",""))=K539+1,LEFT(O545,K539),LEFT(O545,FIND("§",SUBSTITUTE(P545," ","§",LEN(P545)-LEN(SUBSTITUTE(P545," ",""))))-1))))</f>
        <v/>
      </c>
      <c r="O545" s="49" t="str">
        <f t="shared" si="125"/>
        <v/>
      </c>
      <c r="P545" s="49" t="str">
        <f>IF(OR(O545="",O545=0,O545="0"),"",LEFT(O545,K539+1))</f>
        <v/>
      </c>
      <c r="Q545" s="49"/>
      <c r="R545" s="107"/>
      <c r="S545" s="90" t="str">
        <f>IF(LEN(TRIM(T545))&gt;0,MAX(S46:S544)+1,"")</f>
        <v/>
      </c>
      <c r="T545" s="234"/>
      <c r="U545" s="107"/>
      <c r="V545" s="107"/>
      <c r="X545" s="224"/>
      <c r="Y545" s="281"/>
      <c r="Z545" s="282"/>
      <c r="AA545" s="281"/>
      <c r="AB545" s="280"/>
      <c r="AC545" s="279"/>
      <c r="AD545" s="278"/>
      <c r="AE545" s="277"/>
      <c r="AF545" s="276"/>
      <c r="AG545" s="275"/>
      <c r="AH545" s="274"/>
      <c r="AI545" s="273"/>
      <c r="AJ545" s="272"/>
      <c r="AK545" s="271"/>
      <c r="AL545" s="270"/>
      <c r="AM545" s="269"/>
      <c r="AN545" s="268"/>
      <c r="AO545" s="267"/>
      <c r="AP545" s="266"/>
      <c r="AQ545" s="265"/>
      <c r="BY545" s="3">
        <v>1</v>
      </c>
    </row>
    <row r="546" spans="10:77" ht="21" customHeight="1">
      <c r="J546" s="910"/>
      <c r="K546" s="55"/>
      <c r="L546" s="49" t="str" cm="1">
        <f t="array" ref="L546">IF(ROW()=ROW(L537),K540,INDEX(M537:M550,ROW()-ROW(L537)))</f>
        <v/>
      </c>
      <c r="M546" s="89" t="str">
        <f>IF(OR(L546="",K539="",K539&lt;=0,N546=""),"",TRIM(MID(L546,LEN(N546)+1+IF(MID(L546,LEN(N546)+1,1)=" ",1,0),99999)))</f>
        <v/>
      </c>
      <c r="N546" s="49" t="str">
        <f>IF(OR(O546="",O546=0,O546="0"),"",IF(LEN(O546)&lt;=K539,O546,IF(LEN(SUBSTITUTE(P546," ",""))=K539+1,LEFT(O546,K539),LEFT(O546,FIND("§",SUBSTITUTE(P546," ","§",LEN(P546)-LEN(SUBSTITUTE(P546," ",""))))-1))))</f>
        <v/>
      </c>
      <c r="O546" s="49" t="str">
        <f t="shared" si="125"/>
        <v/>
      </c>
      <c r="P546" s="49" t="str">
        <f>IF(OR(O546="",O546=0,O546="0"),"",LEFT(O546,K539+1))</f>
        <v/>
      </c>
      <c r="Q546" s="49"/>
      <c r="R546" s="107"/>
      <c r="S546" s="90" t="str">
        <f>IF(LEN(TRIM(T546))&gt;0,MAX(S46:S545)+1,"")</f>
        <v/>
      </c>
      <c r="T546" s="234"/>
      <c r="U546" s="107"/>
      <c r="V546" s="107"/>
      <c r="X546" s="224"/>
      <c r="Y546" s="281"/>
      <c r="Z546" s="282"/>
      <c r="AA546" s="281"/>
      <c r="AB546" s="280"/>
      <c r="AC546" s="279"/>
      <c r="AD546" s="278"/>
      <c r="AE546" s="277"/>
      <c r="AF546" s="276"/>
      <c r="AG546" s="275"/>
      <c r="AH546" s="274"/>
      <c r="AI546" s="273"/>
      <c r="AJ546" s="272"/>
      <c r="AK546" s="271"/>
      <c r="AL546" s="270"/>
      <c r="AM546" s="269"/>
      <c r="AN546" s="268"/>
      <c r="AO546" s="267"/>
      <c r="AP546" s="266"/>
      <c r="AQ546" s="265"/>
      <c r="BY546" s="3">
        <v>1</v>
      </c>
    </row>
    <row r="547" spans="10:77" ht="21" customHeight="1">
      <c r="J547" s="910"/>
      <c r="K547" s="55"/>
      <c r="L547" s="49" t="str" cm="1">
        <f t="array" ref="L547">IF(ROW()=ROW(L537),K540,INDEX(M537:M550,ROW()-ROW(L537)))</f>
        <v/>
      </c>
      <c r="M547" s="89" t="str">
        <f>IF(OR(L547="",K539="",K539&lt;=0,N547=""),"",TRIM(MID(L547,LEN(N547)+1+IF(MID(L547,LEN(N547)+1,1)=" ",1,0),99999)))</f>
        <v/>
      </c>
      <c r="N547" s="49" t="str">
        <f>IF(OR(O547="",O547=0,O547="0"),"",IF(LEN(O547)&lt;=K539,O547,IF(LEN(SUBSTITUTE(P547," ",""))=K539+1,LEFT(O547,K539),LEFT(O547,FIND("§",SUBSTITUTE(P547," ","§",LEN(P547)-LEN(SUBSTITUTE(P547," ",""))))-1))))</f>
        <v/>
      </c>
      <c r="O547" s="49" t="str">
        <f t="shared" si="125"/>
        <v/>
      </c>
      <c r="P547" s="49" t="str">
        <f>IF(OR(O547="",O547=0,O547="0"),"",LEFT(O547,K539+1))</f>
        <v/>
      </c>
      <c r="Q547" s="49"/>
      <c r="R547" s="107"/>
      <c r="S547" s="90" t="str">
        <f>IF(LEN(TRIM(T547))&gt;0,MAX(S46:S546)+1,"")</f>
        <v/>
      </c>
      <c r="T547" s="234"/>
      <c r="U547" s="107"/>
      <c r="V547" s="107"/>
      <c r="X547" s="224"/>
      <c r="Y547" s="281"/>
      <c r="Z547" s="282"/>
      <c r="AA547" s="281"/>
      <c r="AB547" s="280"/>
      <c r="AC547" s="279"/>
      <c r="AD547" s="278"/>
      <c r="AE547" s="277"/>
      <c r="AF547" s="276"/>
      <c r="AG547" s="275"/>
      <c r="AH547" s="274"/>
      <c r="AI547" s="273"/>
      <c r="AJ547" s="272"/>
      <c r="AK547" s="271"/>
      <c r="AL547" s="270"/>
      <c r="AM547" s="269"/>
      <c r="AN547" s="268"/>
      <c r="AO547" s="267"/>
      <c r="AP547" s="266"/>
      <c r="AQ547" s="265"/>
      <c r="BY547" s="3">
        <v>1</v>
      </c>
    </row>
    <row r="548" spans="10:77" ht="21" customHeight="1">
      <c r="J548" s="910"/>
      <c r="K548" s="55"/>
      <c r="L548" s="49" t="str" cm="1">
        <f t="array" ref="L548">IF(ROW()=ROW(L537),K540,INDEX(M537:M550,ROW()-ROW(L537)))</f>
        <v/>
      </c>
      <c r="M548" s="89" t="str">
        <f>IF(OR(L548="",K539="",K539&lt;=0,N548=""),"",TRIM(MID(L548,LEN(N548)+1+IF(MID(L548,LEN(N548)+1,1)=" ",1,0),99999)))</f>
        <v/>
      </c>
      <c r="N548" s="49" t="str">
        <f>IF(OR(O548="",O548=0,O548="0"),"",IF(LEN(O548)&lt;=K539,O548,IF(LEN(SUBSTITUTE(P548," ",""))=K539+1,LEFT(O548,K539),LEFT(O548,FIND("§",SUBSTITUTE(P548," ","§",LEN(P548)-LEN(SUBSTITUTE(P548," ",""))))-1))))</f>
        <v/>
      </c>
      <c r="O548" s="49" t="str">
        <f t="shared" si="125"/>
        <v/>
      </c>
      <c r="P548" s="49" t="str">
        <f>IF(OR(O548="",O548=0,O548="0"),"",LEFT(O548,K539+1))</f>
        <v/>
      </c>
      <c r="Q548" s="49"/>
      <c r="R548" s="107"/>
      <c r="S548" s="90" t="str">
        <f>IF(LEN(TRIM(T548))&gt;0,MAX(S46:S547)+1,"")</f>
        <v/>
      </c>
      <c r="T548" s="234"/>
      <c r="U548" s="107"/>
      <c r="V548" s="107"/>
      <c r="X548" s="224"/>
      <c r="Y548" s="281"/>
      <c r="Z548" s="282"/>
      <c r="AA548" s="281"/>
      <c r="AB548" s="280"/>
      <c r="AC548" s="279"/>
      <c r="AD548" s="278"/>
      <c r="AE548" s="277"/>
      <c r="AF548" s="276"/>
      <c r="AG548" s="275"/>
      <c r="AH548" s="274"/>
      <c r="AI548" s="273"/>
      <c r="AJ548" s="272"/>
      <c r="AK548" s="271"/>
      <c r="AL548" s="270"/>
      <c r="AM548" s="269"/>
      <c r="AN548" s="268"/>
      <c r="AO548" s="267"/>
      <c r="AP548" s="266"/>
      <c r="AQ548" s="265"/>
      <c r="BY548" s="3">
        <v>1</v>
      </c>
    </row>
    <row r="549" spans="10:77" ht="21" customHeight="1">
      <c r="J549" s="910"/>
      <c r="K549" s="55"/>
      <c r="L549" s="49" t="str" cm="1">
        <f t="array" ref="L549">IF(ROW()=ROW(L537),K540,INDEX(M537:M550,ROW()-ROW(L537)))</f>
        <v/>
      </c>
      <c r="M549" s="89" t="str">
        <f>IF(OR(L549="",K539="",K539&lt;=0,N549=""),"",TRIM(MID(L549,LEN(N549)+1+IF(MID(L549,LEN(N549)+1,1)=" ",1,0),99999)))</f>
        <v/>
      </c>
      <c r="N549" s="49" t="str">
        <f>IF(OR(O549="",O549=0,O549="0"),"",IF(LEN(O549)&lt;=K539,O549,IF(LEN(SUBSTITUTE(P549," ",""))=K539+1,LEFT(O549,K539),LEFT(O549,FIND("§",SUBSTITUTE(P549," ","§",LEN(P549)-LEN(SUBSTITUTE(P549," ",""))))-1))))</f>
        <v/>
      </c>
      <c r="O549" s="49" t="str">
        <f t="shared" si="125"/>
        <v/>
      </c>
      <c r="P549" s="49" t="str">
        <f>IF(OR(O549="",O549=0,O549="0"),"",LEFT(O549,K539+1))</f>
        <v/>
      </c>
      <c r="Q549" s="49"/>
      <c r="R549" s="107"/>
      <c r="S549" s="90" t="str">
        <f>IF(LEN(TRIM(T549))&gt;0,MAX(S46:S548)+1,"")</f>
        <v/>
      </c>
      <c r="T549" s="234"/>
      <c r="U549" s="107"/>
      <c r="V549" s="107"/>
      <c r="X549" s="224"/>
      <c r="Y549" s="281"/>
      <c r="Z549" s="282"/>
      <c r="AA549" s="281"/>
      <c r="AB549" s="280"/>
      <c r="AC549" s="279"/>
      <c r="AD549" s="278"/>
      <c r="AE549" s="277"/>
      <c r="AF549" s="276"/>
      <c r="AG549" s="275"/>
      <c r="AH549" s="274"/>
      <c r="AI549" s="273"/>
      <c r="AJ549" s="272"/>
      <c r="AK549" s="271"/>
      <c r="AL549" s="270"/>
      <c r="AM549" s="269"/>
      <c r="AN549" s="268"/>
      <c r="AO549" s="267"/>
      <c r="AP549" s="266"/>
      <c r="AQ549" s="265"/>
      <c r="BY549" s="3">
        <v>1</v>
      </c>
    </row>
    <row r="550" spans="10:77" ht="21" customHeight="1">
      <c r="J550" s="910"/>
      <c r="K550" s="55"/>
      <c r="L550" s="49" t="str" cm="1">
        <f t="array" ref="L550">IF(ROW()=ROW(L537),K540,INDEX(M537:M550,ROW()-ROW(L537)))</f>
        <v/>
      </c>
      <c r="M550" s="89" t="str">
        <f>IF(OR(L550="",K539="",K539&lt;=0,N550=""),"",TRIM(MID(L550,LEN(N550)+1+IF(MID(L550,LEN(N550)+1,1)=" ",1,0),99999)))</f>
        <v/>
      </c>
      <c r="N550" s="49" t="str">
        <f>IF(OR(O550="",O550=0,O550="0"),"",IF(LEN(O550)&lt;=K539,O550,IF(LEN(SUBSTITUTE(P550," ",""))=K539+1,LEFT(O550,K539),LEFT(O550,FIND("§",SUBSTITUTE(P550," ","§",LEN(P550)-LEN(SUBSTITUTE(P550," ",""))))-1))))</f>
        <v/>
      </c>
      <c r="O550" s="49" t="str">
        <f t="shared" si="125"/>
        <v/>
      </c>
      <c r="P550" s="49" t="str">
        <f>IF(OR(O550="",O550=0,O550="0"),"",LEFT(O550,K539+1))</f>
        <v/>
      </c>
      <c r="Q550" s="49"/>
      <c r="R550" s="107"/>
      <c r="S550" s="90" t="str">
        <f>IF(LEN(TRIM(T550))&gt;0,MAX(S46:S549)+1,"")</f>
        <v/>
      </c>
      <c r="T550" s="234"/>
      <c r="U550" s="107"/>
      <c r="V550" s="107"/>
      <c r="X550" s="224"/>
      <c r="Y550" s="281"/>
      <c r="Z550" s="282"/>
      <c r="AA550" s="281"/>
      <c r="AB550" s="280"/>
      <c r="AC550" s="279"/>
      <c r="AD550" s="278"/>
      <c r="AE550" s="277"/>
      <c r="AF550" s="276"/>
      <c r="AG550" s="275"/>
      <c r="AH550" s="274"/>
      <c r="AI550" s="273"/>
      <c r="AJ550" s="272"/>
      <c r="AK550" s="271"/>
      <c r="AL550" s="270"/>
      <c r="AM550" s="269"/>
      <c r="AN550" s="268"/>
      <c r="AO550" s="267"/>
      <c r="AP550" s="266"/>
      <c r="AQ550" s="265"/>
      <c r="BY550" s="3">
        <v>1</v>
      </c>
    </row>
    <row r="551" spans="10:77" ht="21" customHeight="1">
      <c r="J551" s="910"/>
      <c r="K551" s="88" t="str">
        <f>IF(TRIM(SUBSTITUTE(R83,CHAR(160),""))="","",R83)</f>
        <v/>
      </c>
      <c r="L551" s="49" t="str" cm="1">
        <f t="array" ref="L551">IF(ROW()=ROW(L551),K554,INDEX(M551:M564,ROW()-ROW(L551)))</f>
        <v/>
      </c>
      <c r="M551" s="89" t="str">
        <f>IF(OR(L551="",K553="",K553&lt;=0,N551=""),"",TRIM(MID(L551,LEN(N551)+1+IF(MID(L551,LEN(N551)+1,1)=" ",1,0),99999)))</f>
        <v/>
      </c>
      <c r="N551" s="49" t="str">
        <f>IF(OR(O551="",O551=0,O551="0"),"",IF(LEN(O551)&lt;=K553,O551,IF(LEN(SUBSTITUTE(P551," ",""))=K553+1,LEFT(O551,K553),LEFT(O551,FIND("§",SUBSTITUTE(P551," ","§",LEN(P551)-LEN(SUBSTITUTE(P551," ",""))))-1))))</f>
        <v/>
      </c>
      <c r="O551" s="49" t="str">
        <f t="shared" si="125"/>
        <v/>
      </c>
      <c r="P551" s="49" t="str">
        <f>IF(OR(O551="",O551=0,O551="0"),"",LEFT(O551,K553+1))</f>
        <v/>
      </c>
      <c r="Q551" s="49"/>
      <c r="R551" s="107"/>
      <c r="S551" s="90" t="str">
        <f>IF(LEN(TRIM(T551))&gt;0,MAX(S46:S550)+1,"")</f>
        <v/>
      </c>
      <c r="T551" s="234"/>
      <c r="U551" s="107"/>
      <c r="V551" s="107"/>
      <c r="X551" s="224"/>
      <c r="Y551" s="281"/>
      <c r="Z551" s="282"/>
      <c r="AA551" s="281"/>
      <c r="AB551" s="280"/>
      <c r="AC551" s="279"/>
      <c r="AD551" s="278"/>
      <c r="AE551" s="277"/>
      <c r="AF551" s="276"/>
      <c r="AG551" s="275"/>
      <c r="AH551" s="274"/>
      <c r="AI551" s="273"/>
      <c r="AJ551" s="272"/>
      <c r="AK551" s="271"/>
      <c r="AL551" s="270"/>
      <c r="AM551" s="269"/>
      <c r="AN551" s="268"/>
      <c r="AO551" s="267"/>
      <c r="AP551" s="266"/>
      <c r="AQ551" s="265"/>
      <c r="BY551" s="3">
        <v>1</v>
      </c>
    </row>
    <row r="552" spans="10:77" ht="21" customHeight="1">
      <c r="J552" s="910"/>
      <c r="K552" s="55" t="str">
        <f>TRIM(SUBSTITUTE(SUBSTITUTE(SUBSTITUTE(SUBSTITUTE(SUBSTITUTE(SUBSTITUTE(SUBSTITUTE(SUBSTITUTE(SUBSTITUTE(CLEAN(IF(OR(LEFT(K551,1)="-",LEFT(K551,1)="="),MID(K551,2,99999),K551)),"—","-"),"–","-"),CHAR(160)," "),CHAR(9)," "),CHAR(13)," "),CHAR(10)," ")," "," ")," "," ")," "," "))</f>
        <v/>
      </c>
      <c r="L552" s="49" t="str" cm="1">
        <f t="array" ref="L552">IF(ROW()=ROW(L551),K554,INDEX(M551:M564,ROW()-ROW(L551)))</f>
        <v/>
      </c>
      <c r="M552" s="89" t="str">
        <f>IF(OR(L552="",K553="",K553&lt;=0,N552=""),"",TRIM(MID(L552,LEN(N552)+1+IF(MID(L552,LEN(N552)+1,1)=" ",1,0),99999)))</f>
        <v/>
      </c>
      <c r="N552" s="49" t="str">
        <f>IF(OR(O552="",O552=0,O552="0"),"",IF(LEN(O552)&lt;=K553,O552,IF(LEN(SUBSTITUTE(P552," ",""))=K553+1,LEFT(O552,K553),LEFT(O552,FIND("§",SUBSTITUTE(P552," ","§",LEN(P552)-LEN(SUBSTITUTE(P552," ",""))))-1))))</f>
        <v/>
      </c>
      <c r="O552" s="49" t="str">
        <f t="shared" si="125"/>
        <v/>
      </c>
      <c r="P552" s="49" t="str">
        <f>IF(OR(O552="",O552=0,O552="0"),"",LEFT(O552,K553+1))</f>
        <v/>
      </c>
      <c r="Q552" s="49"/>
      <c r="R552" s="107"/>
      <c r="S552" s="90" t="str">
        <f>IF(LEN(TRIM(T552))&gt;0,MAX(S46:S551)+1,"")</f>
        <v/>
      </c>
      <c r="T552" s="234"/>
      <c r="U552" s="107"/>
      <c r="V552" s="107"/>
      <c r="X552" s="224"/>
      <c r="Y552" s="281"/>
      <c r="Z552" s="282"/>
      <c r="AA552" s="281"/>
      <c r="AB552" s="280"/>
      <c r="AC552" s="279"/>
      <c r="AD552" s="278"/>
      <c r="AE552" s="277"/>
      <c r="AF552" s="276"/>
      <c r="AG552" s="275"/>
      <c r="AH552" s="274"/>
      <c r="AI552" s="273"/>
      <c r="AJ552" s="272"/>
      <c r="AK552" s="271"/>
      <c r="AL552" s="270"/>
      <c r="AM552" s="269"/>
      <c r="AN552" s="268"/>
      <c r="AO552" s="267"/>
      <c r="AP552" s="266"/>
      <c r="AQ552" s="265"/>
      <c r="BY552" s="3">
        <v>1</v>
      </c>
    </row>
    <row r="553" spans="10:77" ht="21" customHeight="1">
      <c r="J553" s="910"/>
      <c r="K553" s="92">
        <f>K44</f>
        <v>120</v>
      </c>
      <c r="L553" s="49" t="str" cm="1">
        <f t="array" ref="L553">IF(ROW()=ROW(L551),K554,INDEX(M551:M564,ROW()-ROW(L551)))</f>
        <v/>
      </c>
      <c r="M553" s="89" t="str">
        <f>IF(OR(L553="",K553="",K553&lt;=0,N553=""),"",TRIM(MID(L553,LEN(N553)+1+IF(MID(L553,LEN(N553)+1,1)=" ",1,0),99999)))</f>
        <v/>
      </c>
      <c r="N553" s="49" t="str">
        <f>IF(OR(O553="",O553=0,O553="0"),"",IF(LEN(O553)&lt;=K553,O553,IF(LEN(SUBSTITUTE(P553," ",""))=K553+1,LEFT(O553,K553),LEFT(O553,FIND("§",SUBSTITUTE(P553," ","§",LEN(P553)-LEN(SUBSTITUTE(P553," ",""))))-1))))</f>
        <v/>
      </c>
      <c r="O553" s="49" t="str">
        <f t="shared" si="125"/>
        <v/>
      </c>
      <c r="P553" s="49" t="str">
        <f>IF(OR(O553="",O553=0,O553="0"),"",LEFT(O553,K553+1))</f>
        <v/>
      </c>
      <c r="Q553" s="49"/>
      <c r="R553" s="107"/>
      <c r="S553" s="90" t="str">
        <f>IF(LEN(TRIM(T553))&gt;0,MAX(S46:S552)+1,"")</f>
        <v/>
      </c>
      <c r="T553" s="234"/>
      <c r="U553" s="107"/>
      <c r="V553" s="107"/>
      <c r="X553" s="224"/>
      <c r="Y553" s="281"/>
      <c r="Z553" s="282"/>
      <c r="AA553" s="281"/>
      <c r="AB553" s="280"/>
      <c r="AC553" s="279"/>
      <c r="AD553" s="278"/>
      <c r="AE553" s="277"/>
      <c r="AF553" s="276"/>
      <c r="AG553" s="275"/>
      <c r="AH553" s="274"/>
      <c r="AI553" s="273"/>
      <c r="AJ553" s="272"/>
      <c r="AK553" s="271"/>
      <c r="AL553" s="270"/>
      <c r="AM553" s="269"/>
      <c r="AN553" s="268"/>
      <c r="AO553" s="267"/>
      <c r="AP553" s="266"/>
      <c r="AQ553" s="265"/>
      <c r="BY553" s="3">
        <v>1</v>
      </c>
    </row>
    <row r="554" spans="10:77" ht="21" customHeight="1">
      <c r="J554" s="910"/>
      <c r="K554" s="55" t="str">
        <f>IF(UPPER(TRIM(K45))="X",K558,K552)</f>
        <v/>
      </c>
      <c r="L554" s="49" t="str" cm="1">
        <f t="array" ref="L554">IF(ROW()=ROW(L551),K554,INDEX(M551:M564,ROW()-ROW(L551)))</f>
        <v/>
      </c>
      <c r="M554" s="89" t="str">
        <f>IF(OR(L554="",K553="",K553&lt;=0,N554=""),"",TRIM(MID(L554,LEN(N554)+1+IF(MID(L554,LEN(N554)+1,1)=" ",1,0),99999)))</f>
        <v/>
      </c>
      <c r="N554" s="49" t="str">
        <f>IF(OR(O554="",O554=0,O554="0"),"",IF(LEN(O554)&lt;=K553,O554,IF(LEN(SUBSTITUTE(P554," ",""))=K553+1,LEFT(O554,K553),LEFT(O554,FIND("§",SUBSTITUTE(P554," ","§",LEN(P554)-LEN(SUBSTITUTE(P554," ",""))))-1))))</f>
        <v/>
      </c>
      <c r="O554" s="49" t="str">
        <f t="shared" si="125"/>
        <v/>
      </c>
      <c r="P554" s="49" t="str">
        <f>IF(OR(O554="",O554=0,O554="0"),"",LEFT(O554,K553+1))</f>
        <v/>
      </c>
      <c r="Q554" s="49"/>
      <c r="R554" s="107"/>
      <c r="S554" s="90" t="str">
        <f>IF(LEN(TRIM(T554))&gt;0,MAX(S46:S553)+1,"")</f>
        <v/>
      </c>
      <c r="T554" s="234"/>
      <c r="U554" s="107"/>
      <c r="V554" s="107"/>
      <c r="X554" s="224"/>
      <c r="Y554" s="281"/>
      <c r="Z554" s="282"/>
      <c r="AA554" s="281"/>
      <c r="AB554" s="280"/>
      <c r="AC554" s="279"/>
      <c r="AD554" s="278"/>
      <c r="AE554" s="277"/>
      <c r="AF554" s="276"/>
      <c r="AG554" s="275"/>
      <c r="AH554" s="274"/>
      <c r="AI554" s="273"/>
      <c r="AJ554" s="272"/>
      <c r="AK554" s="271"/>
      <c r="AL554" s="270"/>
      <c r="AM554" s="269"/>
      <c r="AN554" s="268"/>
      <c r="AO554" s="267"/>
      <c r="AP554" s="266"/>
      <c r="AQ554" s="265"/>
      <c r="BY554" s="3">
        <v>1</v>
      </c>
    </row>
    <row r="555" spans="10:77" ht="21" customHeight="1">
      <c r="J555" s="910"/>
      <c r="K555" s="94" t="str">
        <f>TRIM(SUBSTITUTE(SUBSTITUTE(SUBSTITUTE(SUBSTITUTE(SUBSTITUTE(SUBSTITUTE(SUBSTITUTE(SUBSTITUTE(SUBSTITUTE(SUBSTITUTE(K552,","," "),";"," "),":"," "),"!"," "),"?"," "),"…"," "),"»"," "),"«"," "),"/"," "),"."," "))</f>
        <v/>
      </c>
      <c r="L555" s="49" t="str" cm="1">
        <f t="array" ref="L555">IF(ROW()=ROW(L551),K554,INDEX(M551:M564,ROW()-ROW(L551)))</f>
        <v/>
      </c>
      <c r="M555" s="89" t="str">
        <f>IF(OR(L555="",K553="",K553&lt;=0,N555=""),"",TRIM(MID(L555,LEN(N555)+1+IF(MID(L555,LEN(N555)+1,1)=" ",1,0),99999)))</f>
        <v/>
      </c>
      <c r="N555" s="49" t="str">
        <f>IF(OR(O555="",O555=0,O555="0"),"",IF(LEN(O555)&lt;=K553,O555,IF(LEN(SUBSTITUTE(P555," ",""))=K553+1,LEFT(O555,K553),LEFT(O555,FIND("§",SUBSTITUTE(P555," ","§",LEN(P555)-LEN(SUBSTITUTE(P555," ",""))))-1))))</f>
        <v/>
      </c>
      <c r="O555" s="49" t="str">
        <f t="shared" si="125"/>
        <v/>
      </c>
      <c r="P555" s="49" t="str">
        <f>IF(OR(O555="",O555=0,O555="0"),"",LEFT(O555,K553+1))</f>
        <v/>
      </c>
      <c r="Q555" s="49"/>
      <c r="R555" s="107"/>
      <c r="S555" s="90" t="str">
        <f>IF(LEN(TRIM(T555))&gt;0,MAX(S46:S554)+1,"")</f>
        <v/>
      </c>
      <c r="T555" s="234"/>
      <c r="U555" s="107"/>
      <c r="V555" s="107"/>
      <c r="X555" s="224"/>
      <c r="Y555" s="281"/>
      <c r="Z555" s="282"/>
      <c r="AA555" s="281"/>
      <c r="AB555" s="280"/>
      <c r="AC555" s="279"/>
      <c r="AD555" s="278"/>
      <c r="AE555" s="277"/>
      <c r="AF555" s="276"/>
      <c r="AG555" s="275"/>
      <c r="AH555" s="274"/>
      <c r="AI555" s="273"/>
      <c r="AJ555" s="272"/>
      <c r="AK555" s="271"/>
      <c r="AL555" s="270"/>
      <c r="AM555" s="269"/>
      <c r="AN555" s="268"/>
      <c r="AO555" s="267"/>
      <c r="AP555" s="266"/>
      <c r="AQ555" s="265"/>
      <c r="BY555" s="3">
        <v>1</v>
      </c>
    </row>
    <row r="556" spans="10:77" ht="21" customHeight="1">
      <c r="J556" s="910"/>
      <c r="K556" s="49" t="str">
        <f>TRIM(SUBSTITUTE(SUBSTITUTE(SUBSTITUTE(SUBSTITUTE(SUBSTITUTE(SUBSTITUTE(SUBSTITUTE(SUBSTITUTE(K555,"("," "),")"," "),CHAR(34)," "),"-"," "),"_"," "),"&lt;"," "),"&gt;"," "),"="," "))</f>
        <v/>
      </c>
      <c r="L556" s="49" t="str" cm="1">
        <f t="array" ref="L556">IF(ROW()=ROW(L551),K554,INDEX(M551:M564,ROW()-ROW(L551)))</f>
        <v/>
      </c>
      <c r="M556" s="89" t="str">
        <f>IF(OR(L556="",K553="",K553&lt;=0,N556=""),"",TRIM(MID(L556,LEN(N556)+1+IF(MID(L556,LEN(N556)+1,1)=" ",1,0),99999)))</f>
        <v/>
      </c>
      <c r="N556" s="49" t="str">
        <f>IF(OR(O556="",O556=0,O556="0"),"",IF(LEN(O556)&lt;=K553,O556,IF(LEN(SUBSTITUTE(P556," ",""))=K553+1,LEFT(O556,K553),LEFT(O556,FIND("§",SUBSTITUTE(P556," ","§",LEN(P556)-LEN(SUBSTITUTE(P556," ",""))))-1))))</f>
        <v/>
      </c>
      <c r="O556" s="49" t="str">
        <f t="shared" si="125"/>
        <v/>
      </c>
      <c r="P556" s="49" t="str">
        <f>IF(OR(O556="",O556=0,O556="0"),"",LEFT(O556,K553+1))</f>
        <v/>
      </c>
      <c r="Q556" s="49"/>
      <c r="R556" s="107"/>
      <c r="S556" s="90" t="str">
        <f>IF(LEN(TRIM(T556))&gt;0,MAX(S46:S555)+1,"")</f>
        <v/>
      </c>
      <c r="T556" s="234"/>
      <c r="U556" s="107"/>
      <c r="V556" s="107"/>
      <c r="X556" s="224"/>
      <c r="Y556" s="281"/>
      <c r="Z556" s="282"/>
      <c r="AA556" s="281"/>
      <c r="AB556" s="280"/>
      <c r="AC556" s="279"/>
      <c r="AD556" s="278"/>
      <c r="AE556" s="277"/>
      <c r="AF556" s="276"/>
      <c r="AG556" s="275"/>
      <c r="AH556" s="274"/>
      <c r="AI556" s="273"/>
      <c r="AJ556" s="272"/>
      <c r="AK556" s="271"/>
      <c r="AL556" s="270"/>
      <c r="AM556" s="269"/>
      <c r="AN556" s="268"/>
      <c r="AO556" s="267"/>
      <c r="AP556" s="266"/>
      <c r="AQ556" s="265"/>
      <c r="BY556" s="3">
        <v>1</v>
      </c>
    </row>
    <row r="557" spans="10:77" ht="21" customHeight="1">
      <c r="J557" s="910"/>
      <c r="K557" s="55" t="str">
        <f>TRIM(SUBSTITUTE(SUBSTITUTE(SUBSTITUTE(SUBSTITUTE(K556,"►"," "),"▼"," "),"▲"," "),"◄"," "))</f>
        <v/>
      </c>
      <c r="L557" s="49" t="str" cm="1">
        <f t="array" ref="L557">IF(ROW()=ROW(L551),K554,INDEX(M551:M564,ROW()-ROW(L551)))</f>
        <v/>
      </c>
      <c r="M557" s="89" t="str">
        <f>IF(OR(L557="",K553="",K553&lt;=0,N557=""),"",TRIM(MID(L557,LEN(N557)+1+IF(MID(L557,LEN(N557)+1,1)=" ",1,0),99999)))</f>
        <v/>
      </c>
      <c r="N557" s="49" t="str">
        <f>IF(OR(O557="",O557=0,O557="0"),"",IF(LEN(O557)&lt;=K553,O557,IF(LEN(SUBSTITUTE(P557," ",""))=K553+1,LEFT(O557,K553),LEFT(O557,FIND("§",SUBSTITUTE(P557," ","§",LEN(P557)-LEN(SUBSTITUTE(P557," ",""))))-1))))</f>
        <v/>
      </c>
      <c r="O557" s="49" t="str">
        <f t="shared" si="125"/>
        <v/>
      </c>
      <c r="P557" s="49" t="str">
        <f>IF(OR(O557="",O557=0,O557="0"),"",LEFT(O557,K553+1))</f>
        <v/>
      </c>
      <c r="Q557" s="49"/>
      <c r="R557" s="107"/>
      <c r="S557" s="90" t="str">
        <f>IF(LEN(TRIM(T557))&gt;0,MAX(S46:S556)+1,"")</f>
        <v/>
      </c>
      <c r="T557" s="234"/>
      <c r="U557" s="107"/>
      <c r="V557" s="107"/>
      <c r="X557" s="224"/>
      <c r="Y557" s="281"/>
      <c r="Z557" s="282"/>
      <c r="AA557" s="281"/>
      <c r="AB557" s="280"/>
      <c r="AC557" s="279"/>
      <c r="AD557" s="278"/>
      <c r="AE557" s="277"/>
      <c r="AF557" s="276"/>
      <c r="AG557" s="275"/>
      <c r="AH557" s="274"/>
      <c r="AI557" s="273"/>
      <c r="AJ557" s="272"/>
      <c r="AK557" s="271"/>
      <c r="AL557" s="270"/>
      <c r="AM557" s="269"/>
      <c r="AN557" s="268"/>
      <c r="AO557" s="267"/>
      <c r="AP557" s="266"/>
      <c r="AQ557" s="265"/>
      <c r="BY557" s="3">
        <v>1</v>
      </c>
    </row>
    <row r="558" spans="10:77" ht="21" customHeight="1">
      <c r="J558" s="910"/>
      <c r="K558" s="55" t="str">
        <f>TRIM(SUBSTITUTE(SUBSTITUTE(K557,"“"," "),"”"," "))</f>
        <v/>
      </c>
      <c r="L558" s="49" t="str" cm="1">
        <f t="array" ref="L558">IF(ROW()=ROW(L551),K554,INDEX(M551:M564,ROW()-ROW(L551)))</f>
        <v/>
      </c>
      <c r="M558" s="89" t="str">
        <f>IF(OR(L558="",K553="",K553&lt;=0,N558=""),"",TRIM(MID(L558,LEN(N558)+1+IF(MID(L558,LEN(N558)+1,1)=" ",1,0),99999)))</f>
        <v/>
      </c>
      <c r="N558" s="49" t="str">
        <f>IF(OR(O558="",O558=0,O558="0"),"",IF(LEN(O558)&lt;=K553,O558,IF(LEN(SUBSTITUTE(P558," ",""))=K553+1,LEFT(O558,K553),LEFT(O558,FIND("§",SUBSTITUTE(P558," ","§",LEN(P558)-LEN(SUBSTITUTE(P558," ",""))))-1))))</f>
        <v/>
      </c>
      <c r="O558" s="49" t="str">
        <f t="shared" si="125"/>
        <v/>
      </c>
      <c r="P558" s="49" t="str">
        <f>IF(OR(O558="",O558=0,O558="0"),"",LEFT(O558,K553+1))</f>
        <v/>
      </c>
      <c r="Q558" s="49"/>
      <c r="R558" s="107"/>
      <c r="S558" s="90" t="str">
        <f>IF(LEN(TRIM(T558))&gt;0,MAX(S46:S557)+1,"")</f>
        <v/>
      </c>
      <c r="T558" s="234"/>
      <c r="U558" s="107"/>
      <c r="V558" s="107"/>
      <c r="X558" s="224"/>
      <c r="Y558" s="281"/>
      <c r="Z558" s="282"/>
      <c r="AA558" s="281"/>
      <c r="AB558" s="280"/>
      <c r="AC558" s="279"/>
      <c r="AD558" s="278"/>
      <c r="AE558" s="277"/>
      <c r="AF558" s="276"/>
      <c r="AG558" s="275"/>
      <c r="AH558" s="274"/>
      <c r="AI558" s="273"/>
      <c r="AJ558" s="272"/>
      <c r="AK558" s="271"/>
      <c r="AL558" s="270"/>
      <c r="AM558" s="269"/>
      <c r="AN558" s="268"/>
      <c r="AO558" s="267"/>
      <c r="AP558" s="266"/>
      <c r="AQ558" s="265"/>
      <c r="BY558" s="3">
        <v>1</v>
      </c>
    </row>
    <row r="559" spans="10:77" ht="21" customHeight="1">
      <c r="J559" s="910"/>
      <c r="K559" s="55"/>
      <c r="L559" s="49" t="str" cm="1">
        <f t="array" ref="L559">IF(ROW()=ROW(L551),K554,INDEX(M551:M564,ROW()-ROW(L551)))</f>
        <v/>
      </c>
      <c r="M559" s="89" t="str">
        <f>IF(OR(L559="",K553="",K553&lt;=0,N559=""),"",TRIM(MID(L559,LEN(N559)+1+IF(MID(L559,LEN(N559)+1,1)=" ",1,0),99999)))</f>
        <v/>
      </c>
      <c r="N559" s="49" t="str">
        <f>IF(OR(O559="",O559=0,O559="0"),"",IF(LEN(O559)&lt;=K553,O559,IF(LEN(SUBSTITUTE(P559," ",""))=K553+1,LEFT(O559,K553),LEFT(O559,FIND("§",SUBSTITUTE(P559," ","§",LEN(P559)-LEN(SUBSTITUTE(P559," ",""))))-1))))</f>
        <v/>
      </c>
      <c r="O559" s="49" t="str">
        <f t="shared" ref="O559:O622" si="126">IF(OR(L559="",L559=0),"",TRIM(SUBSTITUTE(SUBSTITUTE(L559,CHAR(160)," "),CHAR(10)," ")))</f>
        <v/>
      </c>
      <c r="P559" s="49" t="str">
        <f>IF(OR(O559="",O559=0,O559="0"),"",LEFT(O559,K553+1))</f>
        <v/>
      </c>
      <c r="Q559" s="49"/>
      <c r="R559" s="107"/>
      <c r="S559" s="90" t="str">
        <f>IF(LEN(TRIM(T559))&gt;0,MAX(S46:S558)+1,"")</f>
        <v/>
      </c>
      <c r="T559" s="234"/>
      <c r="U559" s="107"/>
      <c r="V559" s="107"/>
      <c r="X559" s="224"/>
      <c r="Y559" s="281"/>
      <c r="Z559" s="282"/>
      <c r="AA559" s="281"/>
      <c r="AB559" s="280"/>
      <c r="AC559" s="279"/>
      <c r="AD559" s="278"/>
      <c r="AE559" s="277"/>
      <c r="AF559" s="276"/>
      <c r="AG559" s="275"/>
      <c r="AH559" s="274"/>
      <c r="AI559" s="273"/>
      <c r="AJ559" s="272"/>
      <c r="AK559" s="271"/>
      <c r="AL559" s="270"/>
      <c r="AM559" s="269"/>
      <c r="AN559" s="268"/>
      <c r="AO559" s="267"/>
      <c r="AP559" s="266"/>
      <c r="AQ559" s="265"/>
      <c r="BY559" s="3">
        <v>1</v>
      </c>
    </row>
    <row r="560" spans="10:77" ht="21" customHeight="1">
      <c r="J560" s="910"/>
      <c r="K560" s="55"/>
      <c r="L560" s="49" t="str" cm="1">
        <f t="array" ref="L560">IF(ROW()=ROW(L551),K554,INDEX(M551:M564,ROW()-ROW(L551)))</f>
        <v/>
      </c>
      <c r="M560" s="89" t="str">
        <f>IF(OR(L560="",K553="",K553&lt;=0,N560=""),"",TRIM(MID(L560,LEN(N560)+1+IF(MID(L560,LEN(N560)+1,1)=" ",1,0),99999)))</f>
        <v/>
      </c>
      <c r="N560" s="49" t="str">
        <f>IF(OR(O560="",O560=0,O560="0"),"",IF(LEN(O560)&lt;=K553,O560,IF(LEN(SUBSTITUTE(P560," ",""))=K553+1,LEFT(O560,K553),LEFT(O560,FIND("§",SUBSTITUTE(P560," ","§",LEN(P560)-LEN(SUBSTITUTE(P560," ",""))))-1))))</f>
        <v/>
      </c>
      <c r="O560" s="49" t="str">
        <f t="shared" si="126"/>
        <v/>
      </c>
      <c r="P560" s="49" t="str">
        <f>IF(OR(O560="",O560=0,O560="0"),"",LEFT(O560,K553+1))</f>
        <v/>
      </c>
      <c r="Q560" s="49"/>
      <c r="R560" s="107"/>
      <c r="S560" s="90" t="str">
        <f>IF(LEN(TRIM(T560))&gt;0,MAX(S46:S559)+1,"")</f>
        <v/>
      </c>
      <c r="T560" s="234"/>
      <c r="U560" s="107"/>
      <c r="V560" s="107"/>
      <c r="X560" s="224"/>
      <c r="Y560" s="281"/>
      <c r="Z560" s="282"/>
      <c r="AA560" s="281"/>
      <c r="AB560" s="280"/>
      <c r="AC560" s="279"/>
      <c r="AD560" s="278"/>
      <c r="AE560" s="277"/>
      <c r="AF560" s="276"/>
      <c r="AG560" s="275"/>
      <c r="AH560" s="274"/>
      <c r="AI560" s="273"/>
      <c r="AJ560" s="272"/>
      <c r="AK560" s="271"/>
      <c r="AL560" s="270"/>
      <c r="AM560" s="269"/>
      <c r="AN560" s="268"/>
      <c r="AO560" s="267"/>
      <c r="AP560" s="266"/>
      <c r="AQ560" s="265"/>
      <c r="BY560" s="3">
        <v>1</v>
      </c>
    </row>
    <row r="561" spans="10:77" ht="21" customHeight="1">
      <c r="J561" s="910"/>
      <c r="K561" s="55"/>
      <c r="L561" s="49" t="str" cm="1">
        <f t="array" ref="L561">IF(ROW()=ROW(L551),K554,INDEX(M551:M564,ROW()-ROW(L551)))</f>
        <v/>
      </c>
      <c r="M561" s="89" t="str">
        <f>IF(OR(L561="",K553="",K553&lt;=0,N561=""),"",TRIM(MID(L561,LEN(N561)+1+IF(MID(L561,LEN(N561)+1,1)=" ",1,0),99999)))</f>
        <v/>
      </c>
      <c r="N561" s="49" t="str">
        <f>IF(OR(O561="",O561=0,O561="0"),"",IF(LEN(O561)&lt;=K553,O561,IF(LEN(SUBSTITUTE(P561," ",""))=K553+1,LEFT(O561,K553),LEFT(O561,FIND("§",SUBSTITUTE(P561," ","§",LEN(P561)-LEN(SUBSTITUTE(P561," ",""))))-1))))</f>
        <v/>
      </c>
      <c r="O561" s="49" t="str">
        <f t="shared" si="126"/>
        <v/>
      </c>
      <c r="P561" s="49" t="str">
        <f>IF(OR(O561="",O561=0,O561="0"),"",LEFT(O561,K553+1))</f>
        <v/>
      </c>
      <c r="Q561" s="49"/>
      <c r="R561" s="107"/>
      <c r="S561" s="90" t="str">
        <f>IF(LEN(TRIM(T561))&gt;0,MAX(S46:S560)+1,"")</f>
        <v/>
      </c>
      <c r="T561" s="234"/>
      <c r="U561" s="107"/>
      <c r="V561" s="107"/>
      <c r="X561" s="224"/>
      <c r="Y561" s="281"/>
      <c r="Z561" s="282"/>
      <c r="AA561" s="281"/>
      <c r="AB561" s="280"/>
      <c r="AC561" s="279"/>
      <c r="AD561" s="278"/>
      <c r="AE561" s="277"/>
      <c r="AF561" s="276"/>
      <c r="AG561" s="275"/>
      <c r="AH561" s="274"/>
      <c r="AI561" s="273"/>
      <c r="AJ561" s="272"/>
      <c r="AK561" s="271"/>
      <c r="AL561" s="270"/>
      <c r="AM561" s="269"/>
      <c r="AN561" s="268"/>
      <c r="AO561" s="267"/>
      <c r="AP561" s="266"/>
      <c r="AQ561" s="265"/>
      <c r="BY561" s="3">
        <v>1</v>
      </c>
    </row>
    <row r="562" spans="10:77" ht="21" customHeight="1">
      <c r="J562" s="910"/>
      <c r="K562" s="55"/>
      <c r="L562" s="49" t="str" cm="1">
        <f t="array" ref="L562">IF(ROW()=ROW(L551),K554,INDEX(M551:M564,ROW()-ROW(L551)))</f>
        <v/>
      </c>
      <c r="M562" s="89" t="str">
        <f>IF(OR(L562="",K553="",K553&lt;=0,N562=""),"",TRIM(MID(L562,LEN(N562)+1+IF(MID(L562,LEN(N562)+1,1)=" ",1,0),99999)))</f>
        <v/>
      </c>
      <c r="N562" s="49" t="str">
        <f>IF(OR(O562="",O562=0,O562="0"),"",IF(LEN(O562)&lt;=K553,O562,IF(LEN(SUBSTITUTE(P562," ",""))=K553+1,LEFT(O562,K553),LEFT(O562,FIND("§",SUBSTITUTE(P562," ","§",LEN(P562)-LEN(SUBSTITUTE(P562," ",""))))-1))))</f>
        <v/>
      </c>
      <c r="O562" s="49" t="str">
        <f t="shared" si="126"/>
        <v/>
      </c>
      <c r="P562" s="49" t="str">
        <f>IF(OR(O562="",O562=0,O562="0"),"",LEFT(O562,K553+1))</f>
        <v/>
      </c>
      <c r="Q562" s="49"/>
      <c r="R562" s="107"/>
      <c r="S562" s="90" t="str">
        <f>IF(LEN(TRIM(T562))&gt;0,MAX(S46:S561)+1,"")</f>
        <v/>
      </c>
      <c r="T562" s="234"/>
      <c r="U562" s="107"/>
      <c r="V562" s="107"/>
      <c r="X562" s="224"/>
      <c r="Y562" s="281"/>
      <c r="Z562" s="282"/>
      <c r="AA562" s="281"/>
      <c r="AB562" s="280"/>
      <c r="AC562" s="279"/>
      <c r="AD562" s="278"/>
      <c r="AE562" s="277"/>
      <c r="AF562" s="276"/>
      <c r="AG562" s="275"/>
      <c r="AH562" s="274"/>
      <c r="AI562" s="273"/>
      <c r="AJ562" s="272"/>
      <c r="AK562" s="271"/>
      <c r="AL562" s="270"/>
      <c r="AM562" s="269"/>
      <c r="AN562" s="268"/>
      <c r="AO562" s="267"/>
      <c r="AP562" s="266"/>
      <c r="AQ562" s="265"/>
      <c r="BY562" s="3">
        <v>1</v>
      </c>
    </row>
    <row r="563" spans="10:77" ht="21" customHeight="1">
      <c r="J563" s="910"/>
      <c r="K563" s="55"/>
      <c r="L563" s="49" t="str" cm="1">
        <f t="array" ref="L563">IF(ROW()=ROW(L551),K554,INDEX(M551:M564,ROW()-ROW(L551)))</f>
        <v/>
      </c>
      <c r="M563" s="89" t="str">
        <f>IF(OR(L563="",K553="",K553&lt;=0,N563=""),"",TRIM(MID(L563,LEN(N563)+1+IF(MID(L563,LEN(N563)+1,1)=" ",1,0),99999)))</f>
        <v/>
      </c>
      <c r="N563" s="49" t="str">
        <f>IF(OR(O563="",O563=0,O563="0"),"",IF(LEN(O563)&lt;=K553,O563,IF(LEN(SUBSTITUTE(P563," ",""))=K553+1,LEFT(O563,K553),LEFT(O563,FIND("§",SUBSTITUTE(P563," ","§",LEN(P563)-LEN(SUBSTITUTE(P563," ",""))))-1))))</f>
        <v/>
      </c>
      <c r="O563" s="49" t="str">
        <f t="shared" si="126"/>
        <v/>
      </c>
      <c r="P563" s="49" t="str">
        <f>IF(OR(O563="",O563=0,O563="0"),"",LEFT(O563,K553+1))</f>
        <v/>
      </c>
      <c r="Q563" s="49"/>
      <c r="R563" s="107"/>
      <c r="S563" s="90" t="str">
        <f>IF(LEN(TRIM(T563))&gt;0,MAX(S46:S562)+1,"")</f>
        <v/>
      </c>
      <c r="T563" s="234"/>
      <c r="U563" s="107"/>
      <c r="V563" s="107"/>
      <c r="X563" s="224"/>
      <c r="Y563" s="281"/>
      <c r="Z563" s="282"/>
      <c r="AA563" s="281"/>
      <c r="AB563" s="280"/>
      <c r="AC563" s="279"/>
      <c r="AD563" s="278"/>
      <c r="AE563" s="277"/>
      <c r="AF563" s="276"/>
      <c r="AG563" s="275"/>
      <c r="AH563" s="274"/>
      <c r="AI563" s="273"/>
      <c r="AJ563" s="272"/>
      <c r="AK563" s="271"/>
      <c r="AL563" s="270"/>
      <c r="AM563" s="269"/>
      <c r="AN563" s="268"/>
      <c r="AO563" s="267"/>
      <c r="AP563" s="266"/>
      <c r="AQ563" s="265"/>
      <c r="BY563" s="3">
        <v>1</v>
      </c>
    </row>
    <row r="564" spans="10:77" ht="21" customHeight="1">
      <c r="J564" s="910"/>
      <c r="K564" s="55"/>
      <c r="L564" s="49" t="str" cm="1">
        <f t="array" ref="L564">IF(ROW()=ROW(L551),K554,INDEX(M551:M564,ROW()-ROW(L551)))</f>
        <v/>
      </c>
      <c r="M564" s="89" t="str">
        <f>IF(OR(L564="",K553="",K553&lt;=0,N564=""),"",TRIM(MID(L564,LEN(N564)+1+IF(MID(L564,LEN(N564)+1,1)=" ",1,0),99999)))</f>
        <v/>
      </c>
      <c r="N564" s="49" t="str">
        <f>IF(OR(O564="",O564=0,O564="0"),"",IF(LEN(O564)&lt;=K553,O564,IF(LEN(SUBSTITUTE(P564," ",""))=K553+1,LEFT(O564,K553),LEFT(O564,FIND("§",SUBSTITUTE(P564," ","§",LEN(P564)-LEN(SUBSTITUTE(P564," ",""))))-1))))</f>
        <v/>
      </c>
      <c r="O564" s="49" t="str">
        <f t="shared" si="126"/>
        <v/>
      </c>
      <c r="P564" s="49" t="str">
        <f>IF(OR(O564="",O564=0,O564="0"),"",LEFT(O564,K553+1))</f>
        <v/>
      </c>
      <c r="Q564" s="49"/>
      <c r="R564" s="107"/>
      <c r="S564" s="90" t="str">
        <f>IF(LEN(TRIM(T564))&gt;0,MAX(S46:S563)+1,"")</f>
        <v/>
      </c>
      <c r="T564" s="234"/>
      <c r="U564" s="107"/>
      <c r="V564" s="107"/>
      <c r="X564" s="224"/>
      <c r="Y564" s="281"/>
      <c r="Z564" s="282"/>
      <c r="AA564" s="281"/>
      <c r="AB564" s="280"/>
      <c r="AC564" s="279"/>
      <c r="AD564" s="278"/>
      <c r="AE564" s="277"/>
      <c r="AF564" s="276"/>
      <c r="AG564" s="275"/>
      <c r="AH564" s="274"/>
      <c r="AI564" s="273"/>
      <c r="AJ564" s="272"/>
      <c r="AK564" s="271"/>
      <c r="AL564" s="270"/>
      <c r="AM564" s="269"/>
      <c r="AN564" s="268"/>
      <c r="AO564" s="267"/>
      <c r="AP564" s="266"/>
      <c r="AQ564" s="265"/>
      <c r="BY564" s="3">
        <v>1</v>
      </c>
    </row>
    <row r="565" spans="10:77" ht="21" customHeight="1">
      <c r="J565" s="910"/>
      <c r="K565" s="88" t="str">
        <f>IF(TRIM(SUBSTITUTE(R84,CHAR(160),""))="","",R84)</f>
        <v/>
      </c>
      <c r="L565" s="49" t="str" cm="1">
        <f t="array" ref="L565">IF(ROW()=ROW(L565),K568,INDEX(M565:M578,ROW()-ROW(L565)))</f>
        <v/>
      </c>
      <c r="M565" s="89" t="str">
        <f>IF(OR(L565="",K567="",K567&lt;=0,N565=""),"",TRIM(MID(L565,LEN(N565)+1+IF(MID(L565,LEN(N565)+1,1)=" ",1,0),99999)))</f>
        <v/>
      </c>
      <c r="N565" s="49" t="str">
        <f>IF(OR(O565="",O565=0,O565="0"),"",IF(LEN(O565)&lt;=K567,O565,IF(LEN(SUBSTITUTE(P565," ",""))=K567+1,LEFT(O565,K567),LEFT(O565,FIND("§",SUBSTITUTE(P565," ","§",LEN(P565)-LEN(SUBSTITUTE(P565," ",""))))-1))))</f>
        <v/>
      </c>
      <c r="O565" s="49" t="str">
        <f t="shared" si="126"/>
        <v/>
      </c>
      <c r="P565" s="49" t="str">
        <f>IF(OR(O565="",O565=0,O565="0"),"",LEFT(O565,K567+1))</f>
        <v/>
      </c>
      <c r="Q565" s="49"/>
      <c r="R565" s="107"/>
      <c r="S565" s="90" t="str">
        <f>IF(LEN(TRIM(T565))&gt;0,MAX(S46:S564)+1,"")</f>
        <v/>
      </c>
      <c r="T565" s="234"/>
      <c r="U565" s="107"/>
      <c r="V565" s="107"/>
      <c r="X565" s="224"/>
      <c r="Y565" s="281"/>
      <c r="Z565" s="282"/>
      <c r="AA565" s="281"/>
      <c r="AB565" s="280"/>
      <c r="AC565" s="279"/>
      <c r="AD565" s="278"/>
      <c r="AE565" s="277"/>
      <c r="AF565" s="276"/>
      <c r="AG565" s="275"/>
      <c r="AH565" s="274"/>
      <c r="AI565" s="273"/>
      <c r="AJ565" s="272"/>
      <c r="AK565" s="271"/>
      <c r="AL565" s="270"/>
      <c r="AM565" s="269"/>
      <c r="AN565" s="268"/>
      <c r="AO565" s="267"/>
      <c r="AP565" s="266"/>
      <c r="AQ565" s="265"/>
      <c r="BY565" s="3">
        <v>1</v>
      </c>
    </row>
    <row r="566" spans="10:77" ht="21" customHeight="1">
      <c r="J566" s="910"/>
      <c r="K566" s="55" t="str">
        <f>TRIM(SUBSTITUTE(SUBSTITUTE(SUBSTITUTE(SUBSTITUTE(SUBSTITUTE(SUBSTITUTE(SUBSTITUTE(SUBSTITUTE(SUBSTITUTE(CLEAN(IF(OR(LEFT(K565,1)="-",LEFT(K565,1)="="),MID(K565,2,99999),K565)),"—","-"),"–","-"),CHAR(160)," "),CHAR(9)," "),CHAR(13)," "),CHAR(10)," ")," "," ")," "," ")," "," "))</f>
        <v/>
      </c>
      <c r="L566" s="49" t="str" cm="1">
        <f t="array" ref="L566">IF(ROW()=ROW(L565),K568,INDEX(M565:M578,ROW()-ROW(L565)))</f>
        <v/>
      </c>
      <c r="M566" s="89" t="str">
        <f>IF(OR(L566="",K567="",K567&lt;=0,N566=""),"",TRIM(MID(L566,LEN(N566)+1+IF(MID(L566,LEN(N566)+1,1)=" ",1,0),99999)))</f>
        <v/>
      </c>
      <c r="N566" s="49" t="str">
        <f>IF(OR(O566="",O566=0,O566="0"),"",IF(LEN(O566)&lt;=K567,O566,IF(LEN(SUBSTITUTE(P566," ",""))=K567+1,LEFT(O566,K567),LEFT(O566,FIND("§",SUBSTITUTE(P566," ","§",LEN(P566)-LEN(SUBSTITUTE(P566," ",""))))-1))))</f>
        <v/>
      </c>
      <c r="O566" s="49" t="str">
        <f t="shared" si="126"/>
        <v/>
      </c>
      <c r="P566" s="49" t="str">
        <f>IF(OR(O566="",O566=0,O566="0"),"",LEFT(O566,K567+1))</f>
        <v/>
      </c>
      <c r="Q566" s="49"/>
      <c r="R566" s="107"/>
      <c r="S566" s="90" t="str">
        <f>IF(LEN(TRIM(T566))&gt;0,MAX(S46:S565)+1,"")</f>
        <v/>
      </c>
      <c r="T566" s="234"/>
      <c r="U566" s="107"/>
      <c r="V566" s="107"/>
      <c r="X566" s="224"/>
      <c r="Y566" s="281"/>
      <c r="Z566" s="282"/>
      <c r="AA566" s="281"/>
      <c r="AB566" s="280"/>
      <c r="AC566" s="279"/>
      <c r="AD566" s="278"/>
      <c r="AE566" s="277"/>
      <c r="AF566" s="276"/>
      <c r="AG566" s="275"/>
      <c r="AH566" s="274"/>
      <c r="AI566" s="273"/>
      <c r="AJ566" s="272"/>
      <c r="AK566" s="271"/>
      <c r="AL566" s="270"/>
      <c r="AM566" s="269"/>
      <c r="AN566" s="268"/>
      <c r="AO566" s="267"/>
      <c r="AP566" s="266"/>
      <c r="AQ566" s="265"/>
      <c r="BY566" s="3">
        <v>1</v>
      </c>
    </row>
    <row r="567" spans="10:77" ht="21" customHeight="1">
      <c r="J567" s="910"/>
      <c r="K567" s="92">
        <f>K44</f>
        <v>120</v>
      </c>
      <c r="L567" s="49" t="str" cm="1">
        <f t="array" ref="L567">IF(ROW()=ROW(L565),K568,INDEX(M565:M578,ROW()-ROW(L565)))</f>
        <v/>
      </c>
      <c r="M567" s="89" t="str">
        <f>IF(OR(L567="",K567="",K567&lt;=0,N567=""),"",TRIM(MID(L567,LEN(N567)+1+IF(MID(L567,LEN(N567)+1,1)=" ",1,0),99999)))</f>
        <v/>
      </c>
      <c r="N567" s="49" t="str">
        <f>IF(OR(O567="",O567=0,O567="0"),"",IF(LEN(O567)&lt;=K567,O567,IF(LEN(SUBSTITUTE(P567," ",""))=K567+1,LEFT(O567,K567),LEFT(O567,FIND("§",SUBSTITUTE(P567," ","§",LEN(P567)-LEN(SUBSTITUTE(P567," ",""))))-1))))</f>
        <v/>
      </c>
      <c r="O567" s="49" t="str">
        <f t="shared" si="126"/>
        <v/>
      </c>
      <c r="P567" s="49" t="str">
        <f>IF(OR(O567="",O567=0,O567="0"),"",LEFT(O567,K567+1))</f>
        <v/>
      </c>
      <c r="Q567" s="49"/>
      <c r="R567" s="107"/>
      <c r="S567" s="90" t="str">
        <f>IF(LEN(TRIM(T567))&gt;0,MAX(S46:S566)+1,"")</f>
        <v/>
      </c>
      <c r="T567" s="234"/>
      <c r="U567" s="107"/>
      <c r="V567" s="107"/>
      <c r="X567" s="224"/>
      <c r="Y567" s="281"/>
      <c r="Z567" s="282"/>
      <c r="AA567" s="281"/>
      <c r="AB567" s="280"/>
      <c r="AC567" s="279"/>
      <c r="AD567" s="278"/>
      <c r="AE567" s="277"/>
      <c r="AF567" s="276"/>
      <c r="AG567" s="275"/>
      <c r="AH567" s="274"/>
      <c r="AI567" s="273"/>
      <c r="AJ567" s="272"/>
      <c r="AK567" s="271"/>
      <c r="AL567" s="270"/>
      <c r="AM567" s="269"/>
      <c r="AN567" s="268"/>
      <c r="AO567" s="267"/>
      <c r="AP567" s="266"/>
      <c r="AQ567" s="265"/>
      <c r="BY567" s="3">
        <v>1</v>
      </c>
    </row>
    <row r="568" spans="10:77" ht="21" customHeight="1">
      <c r="J568" s="910"/>
      <c r="K568" s="55" t="str">
        <f>IF(UPPER(TRIM(K45))="X",K572,K566)</f>
        <v/>
      </c>
      <c r="L568" s="49" t="str" cm="1">
        <f t="array" ref="L568">IF(ROW()=ROW(L565),K568,INDEX(M565:M578,ROW()-ROW(L565)))</f>
        <v/>
      </c>
      <c r="M568" s="89" t="str">
        <f>IF(OR(L568="",K567="",K567&lt;=0,N568=""),"",TRIM(MID(L568,LEN(N568)+1+IF(MID(L568,LEN(N568)+1,1)=" ",1,0),99999)))</f>
        <v/>
      </c>
      <c r="N568" s="49" t="str">
        <f>IF(OR(O568="",O568=0,O568="0"),"",IF(LEN(O568)&lt;=K567,O568,IF(LEN(SUBSTITUTE(P568," ",""))=K567+1,LEFT(O568,K567),LEFT(O568,FIND("§",SUBSTITUTE(P568," ","§",LEN(P568)-LEN(SUBSTITUTE(P568," ",""))))-1))))</f>
        <v/>
      </c>
      <c r="O568" s="49" t="str">
        <f t="shared" si="126"/>
        <v/>
      </c>
      <c r="P568" s="49" t="str">
        <f>IF(OR(O568="",O568=0,O568="0"),"",LEFT(O568,K567+1))</f>
        <v/>
      </c>
      <c r="Q568" s="49"/>
      <c r="R568" s="107"/>
      <c r="S568" s="90" t="str">
        <f>IF(LEN(TRIM(T568))&gt;0,MAX(S46:S567)+1,"")</f>
        <v/>
      </c>
      <c r="T568" s="234"/>
      <c r="U568" s="107"/>
      <c r="V568" s="107"/>
      <c r="X568" s="224"/>
      <c r="Y568" s="281"/>
      <c r="Z568" s="282"/>
      <c r="AA568" s="281"/>
      <c r="AB568" s="280"/>
      <c r="AC568" s="279"/>
      <c r="AD568" s="278"/>
      <c r="AE568" s="277"/>
      <c r="AF568" s="276"/>
      <c r="AG568" s="275"/>
      <c r="AH568" s="274"/>
      <c r="AI568" s="273"/>
      <c r="AJ568" s="272"/>
      <c r="AK568" s="271"/>
      <c r="AL568" s="270"/>
      <c r="AM568" s="269"/>
      <c r="AN568" s="268"/>
      <c r="AO568" s="267"/>
      <c r="AP568" s="266"/>
      <c r="AQ568" s="265"/>
      <c r="BY568" s="3">
        <v>1</v>
      </c>
    </row>
    <row r="569" spans="10:77" ht="21" customHeight="1">
      <c r="J569" s="910"/>
      <c r="K569" s="94" t="str">
        <f>TRIM(SUBSTITUTE(SUBSTITUTE(SUBSTITUTE(SUBSTITUTE(SUBSTITUTE(SUBSTITUTE(SUBSTITUTE(SUBSTITUTE(SUBSTITUTE(SUBSTITUTE(K566,","," "),";"," "),":"," "),"!"," "),"?"," "),"…"," "),"»"," "),"«"," "),"/"," "),"."," "))</f>
        <v/>
      </c>
      <c r="L569" s="49" t="str" cm="1">
        <f t="array" ref="L569">IF(ROW()=ROW(L565),K568,INDEX(M565:M578,ROW()-ROW(L565)))</f>
        <v/>
      </c>
      <c r="M569" s="89" t="str">
        <f>IF(OR(L569="",K567="",K567&lt;=0,N569=""),"",TRIM(MID(L569,LEN(N569)+1+IF(MID(L569,LEN(N569)+1,1)=" ",1,0),99999)))</f>
        <v/>
      </c>
      <c r="N569" s="49" t="str">
        <f>IF(OR(O569="",O569=0,O569="0"),"",IF(LEN(O569)&lt;=K567,O569,IF(LEN(SUBSTITUTE(P569," ",""))=K567+1,LEFT(O569,K567),LEFT(O569,FIND("§",SUBSTITUTE(P569," ","§",LEN(P569)-LEN(SUBSTITUTE(P569," ",""))))-1))))</f>
        <v/>
      </c>
      <c r="O569" s="49" t="str">
        <f t="shared" si="126"/>
        <v/>
      </c>
      <c r="P569" s="49" t="str">
        <f>IF(OR(O569="",O569=0,O569="0"),"",LEFT(O569,K567+1))</f>
        <v/>
      </c>
      <c r="Q569" s="49"/>
      <c r="R569" s="107"/>
      <c r="S569" s="90" t="str">
        <f>IF(LEN(TRIM(T569))&gt;0,MAX(S46:S568)+1,"")</f>
        <v/>
      </c>
      <c r="T569" s="234"/>
      <c r="U569" s="107"/>
      <c r="V569" s="107"/>
      <c r="X569" s="224"/>
      <c r="Y569" s="281"/>
      <c r="Z569" s="282"/>
      <c r="AA569" s="281"/>
      <c r="AB569" s="280"/>
      <c r="AC569" s="279"/>
      <c r="AD569" s="278"/>
      <c r="AE569" s="277"/>
      <c r="AF569" s="276"/>
      <c r="AG569" s="275"/>
      <c r="AH569" s="274"/>
      <c r="AI569" s="273"/>
      <c r="AJ569" s="272"/>
      <c r="AK569" s="271"/>
      <c r="AL569" s="270"/>
      <c r="AM569" s="269"/>
      <c r="AN569" s="268"/>
      <c r="AO569" s="267"/>
      <c r="AP569" s="266"/>
      <c r="AQ569" s="265"/>
      <c r="BY569" s="3">
        <v>1</v>
      </c>
    </row>
    <row r="570" spans="10:77" ht="21" customHeight="1">
      <c r="J570" s="910"/>
      <c r="K570" s="49" t="str">
        <f>TRIM(SUBSTITUTE(SUBSTITUTE(SUBSTITUTE(SUBSTITUTE(SUBSTITUTE(SUBSTITUTE(SUBSTITUTE(SUBSTITUTE(K569,"("," "),")"," "),CHAR(34)," "),"-"," "),"_"," "),"&lt;"," "),"&gt;"," "),"="," "))</f>
        <v/>
      </c>
      <c r="L570" s="49" t="str" cm="1">
        <f t="array" ref="L570">IF(ROW()=ROW(L565),K568,INDEX(M565:M578,ROW()-ROW(L565)))</f>
        <v/>
      </c>
      <c r="M570" s="89" t="str">
        <f>IF(OR(L570="",K567="",K567&lt;=0,N570=""),"",TRIM(MID(L570,LEN(N570)+1+IF(MID(L570,LEN(N570)+1,1)=" ",1,0),99999)))</f>
        <v/>
      </c>
      <c r="N570" s="49" t="str">
        <f>IF(OR(O570="",O570=0,O570="0"),"",IF(LEN(O570)&lt;=K567,O570,IF(LEN(SUBSTITUTE(P570," ",""))=K567+1,LEFT(O570,K567),LEFT(O570,FIND("§",SUBSTITUTE(P570," ","§",LEN(P570)-LEN(SUBSTITUTE(P570," ",""))))-1))))</f>
        <v/>
      </c>
      <c r="O570" s="49" t="str">
        <f t="shared" si="126"/>
        <v/>
      </c>
      <c r="P570" s="49" t="str">
        <f>IF(OR(O570="",O570=0,O570="0"),"",LEFT(O570,K567+1))</f>
        <v/>
      </c>
      <c r="Q570" s="49"/>
      <c r="R570" s="107"/>
      <c r="S570" s="90" t="str">
        <f>IF(LEN(TRIM(T570))&gt;0,MAX(S46:S569)+1,"")</f>
        <v/>
      </c>
      <c r="T570" s="234"/>
      <c r="U570" s="107"/>
      <c r="V570" s="107"/>
      <c r="X570" s="224"/>
      <c r="Y570" s="281"/>
      <c r="Z570" s="282"/>
      <c r="AA570" s="281"/>
      <c r="AB570" s="280"/>
      <c r="AC570" s="279"/>
      <c r="AD570" s="278"/>
      <c r="AE570" s="277"/>
      <c r="AF570" s="276"/>
      <c r="AG570" s="275"/>
      <c r="AH570" s="274"/>
      <c r="AI570" s="273"/>
      <c r="AJ570" s="272"/>
      <c r="AK570" s="271"/>
      <c r="AL570" s="270"/>
      <c r="AM570" s="269"/>
      <c r="AN570" s="268"/>
      <c r="AO570" s="267"/>
      <c r="AP570" s="266"/>
      <c r="AQ570" s="265"/>
      <c r="BY570" s="3">
        <v>1</v>
      </c>
    </row>
    <row r="571" spans="10:77" ht="21" customHeight="1">
      <c r="J571" s="910"/>
      <c r="K571" s="55" t="str">
        <f>TRIM(SUBSTITUTE(SUBSTITUTE(SUBSTITUTE(SUBSTITUTE(K570,"►"," "),"▼"," "),"▲"," "),"◄"," "))</f>
        <v/>
      </c>
      <c r="L571" s="49" t="str" cm="1">
        <f t="array" ref="L571">IF(ROW()=ROW(L565),K568,INDEX(M565:M578,ROW()-ROW(L565)))</f>
        <v/>
      </c>
      <c r="M571" s="89" t="str">
        <f>IF(OR(L571="",K567="",K567&lt;=0,N571=""),"",TRIM(MID(L571,LEN(N571)+1+IF(MID(L571,LEN(N571)+1,1)=" ",1,0),99999)))</f>
        <v/>
      </c>
      <c r="N571" s="49" t="str">
        <f>IF(OR(O571="",O571=0,O571="0"),"",IF(LEN(O571)&lt;=K567,O571,IF(LEN(SUBSTITUTE(P571," ",""))=K567+1,LEFT(O571,K567),LEFT(O571,FIND("§",SUBSTITUTE(P571," ","§",LEN(P571)-LEN(SUBSTITUTE(P571," ",""))))-1))))</f>
        <v/>
      </c>
      <c r="O571" s="49" t="str">
        <f t="shared" si="126"/>
        <v/>
      </c>
      <c r="P571" s="49" t="str">
        <f>IF(OR(O571="",O571=0,O571="0"),"",LEFT(O571,K567+1))</f>
        <v/>
      </c>
      <c r="Q571" s="49"/>
      <c r="R571" s="107"/>
      <c r="S571" s="90" t="str">
        <f>IF(LEN(TRIM(T571))&gt;0,MAX(S46:S570)+1,"")</f>
        <v/>
      </c>
      <c r="T571" s="234"/>
      <c r="U571" s="107"/>
      <c r="V571" s="107"/>
      <c r="X571" s="224"/>
      <c r="Y571" s="281"/>
      <c r="Z571" s="282"/>
      <c r="AA571" s="281"/>
      <c r="AB571" s="280"/>
      <c r="AC571" s="279"/>
      <c r="AD571" s="278"/>
      <c r="AE571" s="277"/>
      <c r="AF571" s="276"/>
      <c r="AG571" s="275"/>
      <c r="AH571" s="274"/>
      <c r="AI571" s="273"/>
      <c r="AJ571" s="272"/>
      <c r="AK571" s="271"/>
      <c r="AL571" s="270"/>
      <c r="AM571" s="269"/>
      <c r="AN571" s="268"/>
      <c r="AO571" s="267"/>
      <c r="AP571" s="266"/>
      <c r="AQ571" s="265"/>
      <c r="BY571" s="3">
        <v>1</v>
      </c>
    </row>
    <row r="572" spans="10:77" ht="21" customHeight="1">
      <c r="J572" s="910"/>
      <c r="K572" s="55" t="str">
        <f>TRIM(SUBSTITUTE(SUBSTITUTE(K571,"“"," "),"”"," "))</f>
        <v/>
      </c>
      <c r="L572" s="49" t="str" cm="1">
        <f t="array" ref="L572">IF(ROW()=ROW(L565),K568,INDEX(M565:M578,ROW()-ROW(L565)))</f>
        <v/>
      </c>
      <c r="M572" s="89" t="str">
        <f>IF(OR(L572="",K567="",K567&lt;=0,N572=""),"",TRIM(MID(L572,LEN(N572)+1+IF(MID(L572,LEN(N572)+1,1)=" ",1,0),99999)))</f>
        <v/>
      </c>
      <c r="N572" s="49" t="str">
        <f>IF(OR(O572="",O572=0,O572="0"),"",IF(LEN(O572)&lt;=K567,O572,IF(LEN(SUBSTITUTE(P572," ",""))=K567+1,LEFT(O572,K567),LEFT(O572,FIND("§",SUBSTITUTE(P572," ","§",LEN(P572)-LEN(SUBSTITUTE(P572," ",""))))-1))))</f>
        <v/>
      </c>
      <c r="O572" s="49" t="str">
        <f t="shared" si="126"/>
        <v/>
      </c>
      <c r="P572" s="49" t="str">
        <f>IF(OR(O572="",O572=0,O572="0"),"",LEFT(O572,K567+1))</f>
        <v/>
      </c>
      <c r="Q572" s="49"/>
      <c r="R572" s="107"/>
      <c r="S572" s="90" t="str">
        <f>IF(LEN(TRIM(T572))&gt;0,MAX(S46:S571)+1,"")</f>
        <v/>
      </c>
      <c r="T572" s="234"/>
      <c r="U572" s="107"/>
      <c r="V572" s="107"/>
      <c r="X572" s="224"/>
      <c r="Y572" s="281"/>
      <c r="Z572" s="282"/>
      <c r="AA572" s="281"/>
      <c r="AB572" s="280"/>
      <c r="AC572" s="279"/>
      <c r="AD572" s="278"/>
      <c r="AE572" s="277"/>
      <c r="AF572" s="276"/>
      <c r="AG572" s="275"/>
      <c r="AH572" s="274"/>
      <c r="AI572" s="273"/>
      <c r="AJ572" s="272"/>
      <c r="AK572" s="271"/>
      <c r="AL572" s="270"/>
      <c r="AM572" s="269"/>
      <c r="AN572" s="268"/>
      <c r="AO572" s="267"/>
      <c r="AP572" s="266"/>
      <c r="AQ572" s="265"/>
      <c r="BY572" s="3">
        <v>1</v>
      </c>
    </row>
    <row r="573" spans="10:77" ht="21" customHeight="1">
      <c r="J573" s="910"/>
      <c r="K573" s="55"/>
      <c r="L573" s="49" t="str" cm="1">
        <f t="array" ref="L573">IF(ROW()=ROW(L565),K568,INDEX(M565:M578,ROW()-ROW(L565)))</f>
        <v/>
      </c>
      <c r="M573" s="89" t="str">
        <f>IF(OR(L573="",K567="",K567&lt;=0,N573=""),"",TRIM(MID(L573,LEN(N573)+1+IF(MID(L573,LEN(N573)+1,1)=" ",1,0),99999)))</f>
        <v/>
      </c>
      <c r="N573" s="49" t="str">
        <f>IF(OR(O573="",O573=0,O573="0"),"",IF(LEN(O573)&lt;=K567,O573,IF(LEN(SUBSTITUTE(P573," ",""))=K567+1,LEFT(O573,K567),LEFT(O573,FIND("§",SUBSTITUTE(P573," ","§",LEN(P573)-LEN(SUBSTITUTE(P573," ",""))))-1))))</f>
        <v/>
      </c>
      <c r="O573" s="49" t="str">
        <f t="shared" si="126"/>
        <v/>
      </c>
      <c r="P573" s="49" t="str">
        <f>IF(OR(O573="",O573=0,O573="0"),"",LEFT(O573,K567+1))</f>
        <v/>
      </c>
      <c r="Q573" s="49"/>
      <c r="R573" s="107"/>
      <c r="S573" s="90" t="str">
        <f>IF(LEN(TRIM(T573))&gt;0,MAX(S46:S572)+1,"")</f>
        <v/>
      </c>
      <c r="T573" s="234"/>
      <c r="U573" s="107"/>
      <c r="V573" s="107"/>
      <c r="X573" s="224"/>
      <c r="Y573" s="281"/>
      <c r="Z573" s="282"/>
      <c r="AA573" s="281"/>
      <c r="AB573" s="280"/>
      <c r="AC573" s="279"/>
      <c r="AD573" s="278"/>
      <c r="AE573" s="277"/>
      <c r="AF573" s="276"/>
      <c r="AG573" s="275"/>
      <c r="AH573" s="274"/>
      <c r="AI573" s="273"/>
      <c r="AJ573" s="272"/>
      <c r="AK573" s="271"/>
      <c r="AL573" s="270"/>
      <c r="AM573" s="269"/>
      <c r="AN573" s="268"/>
      <c r="AO573" s="267"/>
      <c r="AP573" s="266"/>
      <c r="AQ573" s="265"/>
      <c r="BY573" s="3">
        <v>1</v>
      </c>
    </row>
    <row r="574" spans="10:77" ht="21" customHeight="1">
      <c r="J574" s="910"/>
      <c r="K574" s="55"/>
      <c r="L574" s="49" t="str" cm="1">
        <f t="array" ref="L574">IF(ROW()=ROW(L565),K568,INDEX(M565:M578,ROW()-ROW(L565)))</f>
        <v/>
      </c>
      <c r="M574" s="89" t="str">
        <f>IF(OR(L574="",K567="",K567&lt;=0,N574=""),"",TRIM(MID(L574,LEN(N574)+1+IF(MID(L574,LEN(N574)+1,1)=" ",1,0),99999)))</f>
        <v/>
      </c>
      <c r="N574" s="49" t="str">
        <f>IF(OR(O574="",O574=0,O574="0"),"",IF(LEN(O574)&lt;=K567,O574,IF(LEN(SUBSTITUTE(P574," ",""))=K567+1,LEFT(O574,K567),LEFT(O574,FIND("§",SUBSTITUTE(P574," ","§",LEN(P574)-LEN(SUBSTITUTE(P574," ",""))))-1))))</f>
        <v/>
      </c>
      <c r="O574" s="49" t="str">
        <f t="shared" si="126"/>
        <v/>
      </c>
      <c r="P574" s="49" t="str">
        <f>IF(OR(O574="",O574=0,O574="0"),"",LEFT(O574,K567+1))</f>
        <v/>
      </c>
      <c r="Q574" s="49"/>
      <c r="R574" s="107"/>
      <c r="S574" s="90" t="str">
        <f>IF(LEN(TRIM(T574))&gt;0,MAX(S46:S573)+1,"")</f>
        <v/>
      </c>
      <c r="T574" s="234"/>
      <c r="U574" s="107"/>
      <c r="V574" s="107"/>
      <c r="X574" s="224"/>
      <c r="Y574" s="281"/>
      <c r="Z574" s="282"/>
      <c r="AA574" s="281"/>
      <c r="AB574" s="280"/>
      <c r="AC574" s="279"/>
      <c r="AD574" s="278"/>
      <c r="AE574" s="277"/>
      <c r="AF574" s="276"/>
      <c r="AG574" s="275"/>
      <c r="AH574" s="274"/>
      <c r="AI574" s="273"/>
      <c r="AJ574" s="272"/>
      <c r="AK574" s="271"/>
      <c r="AL574" s="270"/>
      <c r="AM574" s="269"/>
      <c r="AN574" s="268"/>
      <c r="AO574" s="267"/>
      <c r="AP574" s="266"/>
      <c r="AQ574" s="265"/>
      <c r="BY574" s="3">
        <v>1</v>
      </c>
    </row>
    <row r="575" spans="10:77" ht="21" customHeight="1">
      <c r="J575" s="910"/>
      <c r="K575" s="55"/>
      <c r="L575" s="49" t="str" cm="1">
        <f t="array" ref="L575">IF(ROW()=ROW(L565),K568,INDEX(M565:M578,ROW()-ROW(L565)))</f>
        <v/>
      </c>
      <c r="M575" s="89" t="str">
        <f>IF(OR(L575="",K567="",K567&lt;=0,N575=""),"",TRIM(MID(L575,LEN(N575)+1+IF(MID(L575,LEN(N575)+1,1)=" ",1,0),99999)))</f>
        <v/>
      </c>
      <c r="N575" s="49" t="str">
        <f>IF(OR(O575="",O575=0,O575="0"),"",IF(LEN(O575)&lt;=K567,O575,IF(LEN(SUBSTITUTE(P575," ",""))=K567+1,LEFT(O575,K567),LEFT(O575,FIND("§",SUBSTITUTE(P575," ","§",LEN(P575)-LEN(SUBSTITUTE(P575," ",""))))-1))))</f>
        <v/>
      </c>
      <c r="O575" s="49" t="str">
        <f t="shared" si="126"/>
        <v/>
      </c>
      <c r="P575" s="49" t="str">
        <f>IF(OR(O575="",O575=0,O575="0"),"",LEFT(O575,K567+1))</f>
        <v/>
      </c>
      <c r="Q575" s="49"/>
      <c r="R575" s="107"/>
      <c r="S575" s="90" t="str">
        <f>IF(LEN(TRIM(T575))&gt;0,MAX(S46:S574)+1,"")</f>
        <v/>
      </c>
      <c r="T575" s="234"/>
      <c r="U575" s="107"/>
      <c r="V575" s="107"/>
      <c r="X575" s="224"/>
      <c r="Y575" s="281"/>
      <c r="Z575" s="282"/>
      <c r="AA575" s="281"/>
      <c r="AB575" s="280"/>
      <c r="AC575" s="279"/>
      <c r="AD575" s="278"/>
      <c r="AE575" s="277"/>
      <c r="AF575" s="276"/>
      <c r="AG575" s="275"/>
      <c r="AH575" s="274"/>
      <c r="AI575" s="273"/>
      <c r="AJ575" s="272"/>
      <c r="AK575" s="271"/>
      <c r="AL575" s="270"/>
      <c r="AM575" s="269"/>
      <c r="AN575" s="268"/>
      <c r="AO575" s="267"/>
      <c r="AP575" s="266"/>
      <c r="AQ575" s="265"/>
      <c r="BY575" s="3">
        <v>1</v>
      </c>
    </row>
    <row r="576" spans="10:77" ht="21" customHeight="1">
      <c r="J576" s="910"/>
      <c r="K576" s="55"/>
      <c r="L576" s="49" t="str" cm="1">
        <f t="array" ref="L576">IF(ROW()=ROW(L565),K568,INDEX(M565:M578,ROW()-ROW(L565)))</f>
        <v/>
      </c>
      <c r="M576" s="89" t="str">
        <f>IF(OR(L576="",K567="",K567&lt;=0,N576=""),"",TRIM(MID(L576,LEN(N576)+1+IF(MID(L576,LEN(N576)+1,1)=" ",1,0),99999)))</f>
        <v/>
      </c>
      <c r="N576" s="49" t="str">
        <f>IF(OR(O576="",O576=0,O576="0"),"",IF(LEN(O576)&lt;=K567,O576,IF(LEN(SUBSTITUTE(P576," ",""))=K567+1,LEFT(O576,K567),LEFT(O576,FIND("§",SUBSTITUTE(P576," ","§",LEN(P576)-LEN(SUBSTITUTE(P576," ",""))))-1))))</f>
        <v/>
      </c>
      <c r="O576" s="49" t="str">
        <f t="shared" si="126"/>
        <v/>
      </c>
      <c r="P576" s="49" t="str">
        <f>IF(OR(O576="",O576=0,O576="0"),"",LEFT(O576,K567+1))</f>
        <v/>
      </c>
      <c r="Q576" s="49"/>
      <c r="R576" s="107"/>
      <c r="S576" s="90" t="str">
        <f>IF(LEN(TRIM(T576))&gt;0,MAX(S46:S575)+1,"")</f>
        <v/>
      </c>
      <c r="T576" s="234"/>
      <c r="U576" s="107"/>
      <c r="V576" s="107"/>
      <c r="X576" s="224"/>
      <c r="Y576" s="281"/>
      <c r="Z576" s="282"/>
      <c r="AA576" s="281"/>
      <c r="AB576" s="280"/>
      <c r="AC576" s="279"/>
      <c r="AD576" s="278"/>
      <c r="AE576" s="277"/>
      <c r="AF576" s="276"/>
      <c r="AG576" s="275"/>
      <c r="AH576" s="274"/>
      <c r="AI576" s="273"/>
      <c r="AJ576" s="272"/>
      <c r="AK576" s="271"/>
      <c r="AL576" s="270"/>
      <c r="AM576" s="269"/>
      <c r="AN576" s="268"/>
      <c r="AO576" s="267"/>
      <c r="AP576" s="266"/>
      <c r="AQ576" s="265"/>
      <c r="BY576" s="3">
        <v>1</v>
      </c>
    </row>
    <row r="577" spans="10:77" ht="21" customHeight="1">
      <c r="J577" s="910"/>
      <c r="K577" s="55"/>
      <c r="L577" s="49" t="str" cm="1">
        <f t="array" ref="L577">IF(ROW()=ROW(L565),K568,INDEX(M565:M578,ROW()-ROW(L565)))</f>
        <v/>
      </c>
      <c r="M577" s="89" t="str">
        <f>IF(OR(L577="",K567="",K567&lt;=0,N577=""),"",TRIM(MID(L577,LEN(N577)+1+IF(MID(L577,LEN(N577)+1,1)=" ",1,0),99999)))</f>
        <v/>
      </c>
      <c r="N577" s="49" t="str">
        <f>IF(OR(O577="",O577=0,O577="0"),"",IF(LEN(O577)&lt;=K567,O577,IF(LEN(SUBSTITUTE(P577," ",""))=K567+1,LEFT(O577,K567),LEFT(O577,FIND("§",SUBSTITUTE(P577," ","§",LEN(P577)-LEN(SUBSTITUTE(P577," ",""))))-1))))</f>
        <v/>
      </c>
      <c r="O577" s="49" t="str">
        <f t="shared" si="126"/>
        <v/>
      </c>
      <c r="P577" s="49" t="str">
        <f>IF(OR(O577="",O577=0,O577="0"),"",LEFT(O577,K567+1))</f>
        <v/>
      </c>
      <c r="Q577" s="49"/>
      <c r="R577" s="107"/>
      <c r="S577" s="90" t="str">
        <f>IF(LEN(TRIM(T577))&gt;0,MAX(S46:S576)+1,"")</f>
        <v/>
      </c>
      <c r="T577" s="234"/>
      <c r="U577" s="107"/>
      <c r="V577" s="107"/>
      <c r="X577" s="224"/>
      <c r="Y577" s="281"/>
      <c r="Z577" s="282"/>
      <c r="AA577" s="281"/>
      <c r="AB577" s="280"/>
      <c r="AC577" s="279"/>
      <c r="AD577" s="278"/>
      <c r="AE577" s="277"/>
      <c r="AF577" s="276"/>
      <c r="AG577" s="275"/>
      <c r="AH577" s="274"/>
      <c r="AI577" s="273"/>
      <c r="AJ577" s="272"/>
      <c r="AK577" s="271"/>
      <c r="AL577" s="270"/>
      <c r="AM577" s="269"/>
      <c r="AN577" s="268"/>
      <c r="AO577" s="267"/>
      <c r="AP577" s="266"/>
      <c r="AQ577" s="265"/>
      <c r="BY577" s="3">
        <v>1</v>
      </c>
    </row>
    <row r="578" spans="10:77" ht="21" customHeight="1">
      <c r="J578" s="910"/>
      <c r="K578" s="55"/>
      <c r="L578" s="49" t="str" cm="1">
        <f t="array" ref="L578">IF(ROW()=ROW(L565),K568,INDEX(M565:M578,ROW()-ROW(L565)))</f>
        <v/>
      </c>
      <c r="M578" s="89" t="str">
        <f>IF(OR(L578="",K567="",K567&lt;=0,N578=""),"",TRIM(MID(L578,LEN(N578)+1+IF(MID(L578,LEN(N578)+1,1)=" ",1,0),99999)))</f>
        <v/>
      </c>
      <c r="N578" s="49" t="str">
        <f>IF(OR(O578="",O578=0,O578="0"),"",IF(LEN(O578)&lt;=K567,O578,IF(LEN(SUBSTITUTE(P578," ",""))=K567+1,LEFT(O578,K567),LEFT(O578,FIND("§",SUBSTITUTE(P578," ","§",LEN(P578)-LEN(SUBSTITUTE(P578," ",""))))-1))))</f>
        <v/>
      </c>
      <c r="O578" s="49" t="str">
        <f t="shared" si="126"/>
        <v/>
      </c>
      <c r="P578" s="49" t="str">
        <f>IF(OR(O578="",O578=0,O578="0"),"",LEFT(O578,K567+1))</f>
        <v/>
      </c>
      <c r="Q578" s="49"/>
      <c r="R578" s="107"/>
      <c r="S578" s="90" t="str">
        <f>IF(LEN(TRIM(T578))&gt;0,MAX(S46:S577)+1,"")</f>
        <v/>
      </c>
      <c r="T578" s="234"/>
      <c r="U578" s="107"/>
      <c r="V578" s="107"/>
      <c r="X578" s="224"/>
      <c r="Y578" s="281"/>
      <c r="Z578" s="282"/>
      <c r="AA578" s="281"/>
      <c r="AB578" s="280"/>
      <c r="AC578" s="279"/>
      <c r="AD578" s="278"/>
      <c r="AE578" s="277"/>
      <c r="AF578" s="276"/>
      <c r="AG578" s="275"/>
      <c r="AH578" s="274"/>
      <c r="AI578" s="273"/>
      <c r="AJ578" s="272"/>
      <c r="AK578" s="271"/>
      <c r="AL578" s="270"/>
      <c r="AM578" s="269"/>
      <c r="AN578" s="268"/>
      <c r="AO578" s="267"/>
      <c r="AP578" s="266"/>
      <c r="AQ578" s="265"/>
      <c r="BY578" s="3">
        <v>1</v>
      </c>
    </row>
    <row r="579" spans="10:77" ht="21" customHeight="1">
      <c r="J579" s="910"/>
      <c r="K579" s="88" t="str">
        <f>IF(TRIM(SUBSTITUTE(R85,CHAR(160),""))="","",R85)</f>
        <v/>
      </c>
      <c r="L579" s="49" t="str" cm="1">
        <f t="array" ref="L579">IF(ROW()=ROW(L579),K582,INDEX(M579:M592,ROW()-ROW(L579)))</f>
        <v/>
      </c>
      <c r="M579" s="89" t="str">
        <f>IF(OR(L579="",K581="",K581&lt;=0,N579=""),"",TRIM(MID(L579,LEN(N579)+1+IF(MID(L579,LEN(N579)+1,1)=" ",1,0),99999)))</f>
        <v/>
      </c>
      <c r="N579" s="49" t="str">
        <f>IF(OR(O579="",O579=0,O579="0"),"",IF(LEN(O579)&lt;=K581,O579,IF(LEN(SUBSTITUTE(P579," ",""))=K581+1,LEFT(O579,K581),LEFT(O579,FIND("§",SUBSTITUTE(P579," ","§",LEN(P579)-LEN(SUBSTITUTE(P579," ",""))))-1))))</f>
        <v/>
      </c>
      <c r="O579" s="49" t="str">
        <f t="shared" si="126"/>
        <v/>
      </c>
      <c r="P579" s="49" t="str">
        <f>IF(OR(O579="",O579=0,O579="0"),"",LEFT(O579,K581+1))</f>
        <v/>
      </c>
      <c r="Q579" s="49"/>
      <c r="R579" s="107"/>
      <c r="S579" s="90" t="str">
        <f>IF(LEN(TRIM(T579))&gt;0,MAX(S46:S578)+1,"")</f>
        <v/>
      </c>
      <c r="T579" s="234"/>
      <c r="U579" s="107"/>
      <c r="V579" s="107"/>
      <c r="X579" s="224"/>
      <c r="Y579" s="281"/>
      <c r="Z579" s="282"/>
      <c r="AA579" s="281"/>
      <c r="AB579" s="280"/>
      <c r="AC579" s="279"/>
      <c r="AD579" s="278"/>
      <c r="AE579" s="277"/>
      <c r="AF579" s="276"/>
      <c r="AG579" s="275"/>
      <c r="AH579" s="274"/>
      <c r="AI579" s="273"/>
      <c r="AJ579" s="272"/>
      <c r="AK579" s="271"/>
      <c r="AL579" s="270"/>
      <c r="AM579" s="269"/>
      <c r="AN579" s="268"/>
      <c r="AO579" s="267"/>
      <c r="AP579" s="266"/>
      <c r="AQ579" s="265"/>
      <c r="BY579" s="3">
        <v>1</v>
      </c>
    </row>
    <row r="580" spans="10:77" ht="21" customHeight="1">
      <c r="J580" s="910"/>
      <c r="K580" s="55" t="str">
        <f>TRIM(SUBSTITUTE(SUBSTITUTE(SUBSTITUTE(SUBSTITUTE(SUBSTITUTE(SUBSTITUTE(SUBSTITUTE(SUBSTITUTE(SUBSTITUTE(CLEAN(IF(OR(LEFT(K579,1)="-",LEFT(K579,1)="="),MID(K579,2,99999),K579)),"—","-"),"–","-"),CHAR(160)," "),CHAR(9)," "),CHAR(13)," "),CHAR(10)," ")," "," ")," "," ")," "," "))</f>
        <v/>
      </c>
      <c r="L580" s="49" t="str" cm="1">
        <f t="array" ref="L580">IF(ROW()=ROW(L579),K582,INDEX(M579:M592,ROW()-ROW(L579)))</f>
        <v/>
      </c>
      <c r="M580" s="89" t="str">
        <f>IF(OR(L580="",K581="",K581&lt;=0,N580=""),"",TRIM(MID(L580,LEN(N580)+1+IF(MID(L580,LEN(N580)+1,1)=" ",1,0),99999)))</f>
        <v/>
      </c>
      <c r="N580" s="49" t="str">
        <f>IF(OR(O580="",O580=0,O580="0"),"",IF(LEN(O580)&lt;=K581,O580,IF(LEN(SUBSTITUTE(P580," ",""))=K581+1,LEFT(O580,K581),LEFT(O580,FIND("§",SUBSTITUTE(P580," ","§",LEN(P580)-LEN(SUBSTITUTE(P580," ",""))))-1))))</f>
        <v/>
      </c>
      <c r="O580" s="49" t="str">
        <f t="shared" si="126"/>
        <v/>
      </c>
      <c r="P580" s="49" t="str">
        <f>IF(OR(O580="",O580=0,O580="0"),"",LEFT(O580,K581+1))</f>
        <v/>
      </c>
      <c r="Q580" s="49"/>
      <c r="R580" s="107"/>
      <c r="S580" s="90" t="str">
        <f>IF(LEN(TRIM(T580))&gt;0,MAX(S46:S579)+1,"")</f>
        <v/>
      </c>
      <c r="T580" s="234"/>
      <c r="U580" s="107"/>
      <c r="V580" s="107"/>
      <c r="X580" s="224"/>
      <c r="Y580" s="281"/>
      <c r="Z580" s="282"/>
      <c r="AA580" s="281"/>
      <c r="AB580" s="280"/>
      <c r="AC580" s="279"/>
      <c r="AD580" s="278"/>
      <c r="AE580" s="277"/>
      <c r="AF580" s="276"/>
      <c r="AG580" s="275"/>
      <c r="AH580" s="274"/>
      <c r="AI580" s="273"/>
      <c r="AJ580" s="272"/>
      <c r="AK580" s="271"/>
      <c r="AL580" s="270"/>
      <c r="AM580" s="269"/>
      <c r="AN580" s="268"/>
      <c r="AO580" s="267"/>
      <c r="AP580" s="266"/>
      <c r="AQ580" s="265"/>
      <c r="BY580" s="3">
        <v>1</v>
      </c>
    </row>
    <row r="581" spans="10:77" ht="21" customHeight="1">
      <c r="J581" s="910"/>
      <c r="K581" s="92">
        <f>K44</f>
        <v>120</v>
      </c>
      <c r="L581" s="49" t="str" cm="1">
        <f t="array" ref="L581">IF(ROW()=ROW(L579),K582,INDEX(M579:M592,ROW()-ROW(L579)))</f>
        <v/>
      </c>
      <c r="M581" s="89" t="str">
        <f>IF(OR(L581="",K581="",K581&lt;=0,N581=""),"",TRIM(MID(L581,LEN(N581)+1+IF(MID(L581,LEN(N581)+1,1)=" ",1,0),99999)))</f>
        <v/>
      </c>
      <c r="N581" s="49" t="str">
        <f>IF(OR(O581="",O581=0,O581="0"),"",IF(LEN(O581)&lt;=K581,O581,IF(LEN(SUBSTITUTE(P581," ",""))=K581+1,LEFT(O581,K581),LEFT(O581,FIND("§",SUBSTITUTE(P581," ","§",LEN(P581)-LEN(SUBSTITUTE(P581," ",""))))-1))))</f>
        <v/>
      </c>
      <c r="O581" s="49" t="str">
        <f t="shared" si="126"/>
        <v/>
      </c>
      <c r="P581" s="49" t="str">
        <f>IF(OR(O581="",O581=0,O581="0"),"",LEFT(O581,K581+1))</f>
        <v/>
      </c>
      <c r="Q581" s="49"/>
      <c r="R581" s="107"/>
      <c r="S581" s="90" t="str">
        <f>IF(LEN(TRIM(T581))&gt;0,MAX(S46:S580)+1,"")</f>
        <v/>
      </c>
      <c r="T581" s="234"/>
      <c r="U581" s="107"/>
      <c r="V581" s="107"/>
      <c r="X581" s="224"/>
      <c r="Y581" s="281"/>
      <c r="Z581" s="282"/>
      <c r="AA581" s="281"/>
      <c r="AB581" s="280"/>
      <c r="AC581" s="279"/>
      <c r="AD581" s="278"/>
      <c r="AE581" s="277"/>
      <c r="AF581" s="276"/>
      <c r="AG581" s="275"/>
      <c r="AH581" s="274"/>
      <c r="AI581" s="273"/>
      <c r="AJ581" s="272"/>
      <c r="AK581" s="271"/>
      <c r="AL581" s="270"/>
      <c r="AM581" s="269"/>
      <c r="AN581" s="268"/>
      <c r="AO581" s="267"/>
      <c r="AP581" s="266"/>
      <c r="AQ581" s="265"/>
      <c r="BY581" s="3">
        <v>1</v>
      </c>
    </row>
    <row r="582" spans="10:77" ht="21" customHeight="1">
      <c r="J582" s="910"/>
      <c r="K582" s="55" t="str">
        <f>IF(UPPER(TRIM(K45))="X",K586,K580)</f>
        <v/>
      </c>
      <c r="L582" s="49" t="str" cm="1">
        <f t="array" ref="L582">IF(ROW()=ROW(L579),K582,INDEX(M579:M592,ROW()-ROW(L579)))</f>
        <v/>
      </c>
      <c r="M582" s="89" t="str">
        <f>IF(OR(L582="",K581="",K581&lt;=0,N582=""),"",TRIM(MID(L582,LEN(N582)+1+IF(MID(L582,LEN(N582)+1,1)=" ",1,0),99999)))</f>
        <v/>
      </c>
      <c r="N582" s="49" t="str">
        <f>IF(OR(O582="",O582=0,O582="0"),"",IF(LEN(O582)&lt;=K581,O582,IF(LEN(SUBSTITUTE(P582," ",""))=K581+1,LEFT(O582,K581),LEFT(O582,FIND("§",SUBSTITUTE(P582," ","§",LEN(P582)-LEN(SUBSTITUTE(P582," ",""))))-1))))</f>
        <v/>
      </c>
      <c r="O582" s="49" t="str">
        <f t="shared" si="126"/>
        <v/>
      </c>
      <c r="P582" s="49" t="str">
        <f>IF(OR(O582="",O582=0,O582="0"),"",LEFT(O582,K581+1))</f>
        <v/>
      </c>
      <c r="Q582" s="49"/>
      <c r="R582" s="107"/>
      <c r="S582" s="90" t="str">
        <f>IF(LEN(TRIM(T582))&gt;0,MAX(S46:S581)+1,"")</f>
        <v/>
      </c>
      <c r="T582" s="234"/>
      <c r="U582" s="107"/>
      <c r="V582" s="107"/>
      <c r="X582" s="224"/>
      <c r="Y582" s="281"/>
      <c r="Z582" s="282"/>
      <c r="AA582" s="281"/>
      <c r="AB582" s="280"/>
      <c r="AC582" s="279"/>
      <c r="AD582" s="278"/>
      <c r="AE582" s="277"/>
      <c r="AF582" s="276"/>
      <c r="AG582" s="275"/>
      <c r="AH582" s="274"/>
      <c r="AI582" s="273"/>
      <c r="AJ582" s="272"/>
      <c r="AK582" s="271"/>
      <c r="AL582" s="270"/>
      <c r="AM582" s="269"/>
      <c r="AN582" s="268"/>
      <c r="AO582" s="267"/>
      <c r="AP582" s="266"/>
      <c r="AQ582" s="265"/>
      <c r="BY582" s="3">
        <v>1</v>
      </c>
    </row>
    <row r="583" spans="10:77" ht="21" customHeight="1">
      <c r="J583" s="910"/>
      <c r="K583" s="94" t="str">
        <f>TRIM(SUBSTITUTE(SUBSTITUTE(SUBSTITUTE(SUBSTITUTE(SUBSTITUTE(SUBSTITUTE(SUBSTITUTE(SUBSTITUTE(SUBSTITUTE(SUBSTITUTE(K580,","," "),";"," "),":"," "),"!"," "),"?"," "),"…"," "),"»"," "),"«"," "),"/"," "),"."," "))</f>
        <v/>
      </c>
      <c r="L583" s="49" t="str" cm="1">
        <f t="array" ref="L583">IF(ROW()=ROW(L579),K582,INDEX(M579:M592,ROW()-ROW(L579)))</f>
        <v/>
      </c>
      <c r="M583" s="89" t="str">
        <f>IF(OR(L583="",K581="",K581&lt;=0,N583=""),"",TRIM(MID(L583,LEN(N583)+1+IF(MID(L583,LEN(N583)+1,1)=" ",1,0),99999)))</f>
        <v/>
      </c>
      <c r="N583" s="49" t="str">
        <f>IF(OR(O583="",O583=0,O583="0"),"",IF(LEN(O583)&lt;=K581,O583,IF(LEN(SUBSTITUTE(P583," ",""))=K581+1,LEFT(O583,K581),LEFT(O583,FIND("§",SUBSTITUTE(P583," ","§",LEN(P583)-LEN(SUBSTITUTE(P583," ",""))))-1))))</f>
        <v/>
      </c>
      <c r="O583" s="49" t="str">
        <f t="shared" si="126"/>
        <v/>
      </c>
      <c r="P583" s="49" t="str">
        <f>IF(OR(O583="",O583=0,O583="0"),"",LEFT(O583,K581+1))</f>
        <v/>
      </c>
      <c r="Q583" s="49"/>
      <c r="R583" s="107"/>
      <c r="S583" s="90" t="str">
        <f>IF(LEN(TRIM(T583))&gt;0,MAX(S46:S582)+1,"")</f>
        <v/>
      </c>
      <c r="T583" s="234"/>
      <c r="U583" s="107"/>
      <c r="V583" s="107"/>
      <c r="X583" s="224"/>
      <c r="Y583" s="281"/>
      <c r="Z583" s="282"/>
      <c r="AA583" s="281"/>
      <c r="AB583" s="280"/>
      <c r="AC583" s="279"/>
      <c r="AD583" s="278"/>
      <c r="AE583" s="277"/>
      <c r="AF583" s="276"/>
      <c r="AG583" s="275"/>
      <c r="AH583" s="274"/>
      <c r="AI583" s="273"/>
      <c r="AJ583" s="272"/>
      <c r="AK583" s="271"/>
      <c r="AL583" s="270"/>
      <c r="AM583" s="269"/>
      <c r="AN583" s="268"/>
      <c r="AO583" s="267"/>
      <c r="AP583" s="266"/>
      <c r="AQ583" s="265"/>
      <c r="BY583" s="3">
        <v>1</v>
      </c>
    </row>
    <row r="584" spans="10:77" ht="21" customHeight="1">
      <c r="J584" s="910"/>
      <c r="K584" s="49" t="str">
        <f>TRIM(SUBSTITUTE(SUBSTITUTE(SUBSTITUTE(SUBSTITUTE(SUBSTITUTE(SUBSTITUTE(SUBSTITUTE(SUBSTITUTE(K583,"("," "),")"," "),CHAR(34)," "),"-"," "),"_"," "),"&lt;"," "),"&gt;"," "),"="," "))</f>
        <v/>
      </c>
      <c r="L584" s="49" t="str" cm="1">
        <f t="array" ref="L584">IF(ROW()=ROW(L579),K582,INDEX(M579:M592,ROW()-ROW(L579)))</f>
        <v/>
      </c>
      <c r="M584" s="89" t="str">
        <f>IF(OR(L584="",K581="",K581&lt;=0,N584=""),"",TRIM(MID(L584,LEN(N584)+1+IF(MID(L584,LEN(N584)+1,1)=" ",1,0),99999)))</f>
        <v/>
      </c>
      <c r="N584" s="49" t="str">
        <f>IF(OR(O584="",O584=0,O584="0"),"",IF(LEN(O584)&lt;=K581,O584,IF(LEN(SUBSTITUTE(P584," ",""))=K581+1,LEFT(O584,K581),LEFT(O584,FIND("§",SUBSTITUTE(P584," ","§",LEN(P584)-LEN(SUBSTITUTE(P584," ",""))))-1))))</f>
        <v/>
      </c>
      <c r="O584" s="49" t="str">
        <f t="shared" si="126"/>
        <v/>
      </c>
      <c r="P584" s="49" t="str">
        <f>IF(OR(O584="",O584=0,O584="0"),"",LEFT(O584,K581+1))</f>
        <v/>
      </c>
      <c r="Q584" s="49"/>
      <c r="R584" s="107"/>
      <c r="S584" s="90" t="str">
        <f>IF(LEN(TRIM(T584))&gt;0,MAX(S46:S583)+1,"")</f>
        <v/>
      </c>
      <c r="T584" s="234"/>
      <c r="U584" s="107"/>
      <c r="V584" s="107"/>
      <c r="X584" s="224"/>
      <c r="Y584" s="281"/>
      <c r="Z584" s="282"/>
      <c r="AA584" s="281"/>
      <c r="AB584" s="280"/>
      <c r="AC584" s="279"/>
      <c r="AD584" s="278"/>
      <c r="AE584" s="277"/>
      <c r="AF584" s="276"/>
      <c r="AG584" s="275"/>
      <c r="AH584" s="274"/>
      <c r="AI584" s="273"/>
      <c r="AJ584" s="272"/>
      <c r="AK584" s="271"/>
      <c r="AL584" s="270"/>
      <c r="AM584" s="269"/>
      <c r="AN584" s="268"/>
      <c r="AO584" s="267"/>
      <c r="AP584" s="266"/>
      <c r="AQ584" s="265"/>
      <c r="BY584" s="3">
        <v>1</v>
      </c>
    </row>
    <row r="585" spans="10:77" ht="21" customHeight="1">
      <c r="J585" s="910"/>
      <c r="K585" s="55" t="str">
        <f>TRIM(SUBSTITUTE(SUBSTITUTE(SUBSTITUTE(SUBSTITUTE(K584,"►"," "),"▼"," "),"▲"," "),"◄"," "))</f>
        <v/>
      </c>
      <c r="L585" s="49" t="str" cm="1">
        <f t="array" ref="L585">IF(ROW()=ROW(L579),K582,INDEX(M579:M592,ROW()-ROW(L579)))</f>
        <v/>
      </c>
      <c r="M585" s="89" t="str">
        <f>IF(OR(L585="",K581="",K581&lt;=0,N585=""),"",TRIM(MID(L585,LEN(N585)+1+IF(MID(L585,LEN(N585)+1,1)=" ",1,0),99999)))</f>
        <v/>
      </c>
      <c r="N585" s="49" t="str">
        <f>IF(OR(O585="",O585=0,O585="0"),"",IF(LEN(O585)&lt;=K581,O585,IF(LEN(SUBSTITUTE(P585," ",""))=K581+1,LEFT(O585,K581),LEFT(O585,FIND("§",SUBSTITUTE(P585," ","§",LEN(P585)-LEN(SUBSTITUTE(P585," ",""))))-1))))</f>
        <v/>
      </c>
      <c r="O585" s="49" t="str">
        <f t="shared" si="126"/>
        <v/>
      </c>
      <c r="P585" s="49" t="str">
        <f>IF(OR(O585="",O585=0,O585="0"),"",LEFT(O585,K581+1))</f>
        <v/>
      </c>
      <c r="Q585" s="49"/>
      <c r="R585" s="107"/>
      <c r="S585" s="90" t="str">
        <f>IF(LEN(TRIM(T585))&gt;0,MAX(S46:S584)+1,"")</f>
        <v/>
      </c>
      <c r="T585" s="234"/>
      <c r="U585" s="107"/>
      <c r="V585" s="107"/>
      <c r="X585" s="224"/>
      <c r="Y585" s="281"/>
      <c r="Z585" s="282"/>
      <c r="AA585" s="281"/>
      <c r="AB585" s="280"/>
      <c r="AC585" s="279"/>
      <c r="AD585" s="278"/>
      <c r="AE585" s="277"/>
      <c r="AF585" s="276"/>
      <c r="AG585" s="275"/>
      <c r="AH585" s="274"/>
      <c r="AI585" s="273"/>
      <c r="AJ585" s="272"/>
      <c r="AK585" s="271"/>
      <c r="AL585" s="270"/>
      <c r="AM585" s="269"/>
      <c r="AN585" s="268"/>
      <c r="AO585" s="267"/>
      <c r="AP585" s="266"/>
      <c r="AQ585" s="265"/>
      <c r="BY585" s="3">
        <v>1</v>
      </c>
    </row>
    <row r="586" spans="10:77" ht="21" customHeight="1">
      <c r="J586" s="910"/>
      <c r="K586" s="55" t="str">
        <f>TRIM(SUBSTITUTE(SUBSTITUTE(K585,"“"," "),"”"," "))</f>
        <v/>
      </c>
      <c r="L586" s="49" t="str" cm="1">
        <f t="array" ref="L586">IF(ROW()=ROW(L579),K582,INDEX(M579:M592,ROW()-ROW(L579)))</f>
        <v/>
      </c>
      <c r="M586" s="89" t="str">
        <f>IF(OR(L586="",K581="",K581&lt;=0,N586=""),"",TRIM(MID(L586,LEN(N586)+1+IF(MID(L586,LEN(N586)+1,1)=" ",1,0),99999)))</f>
        <v/>
      </c>
      <c r="N586" s="49" t="str">
        <f>IF(OR(O586="",O586=0,O586="0"),"",IF(LEN(O586)&lt;=K581,O586,IF(LEN(SUBSTITUTE(P586," ",""))=K581+1,LEFT(O586,K581),LEFT(O586,FIND("§",SUBSTITUTE(P586," ","§",LEN(P586)-LEN(SUBSTITUTE(P586," ",""))))-1))))</f>
        <v/>
      </c>
      <c r="O586" s="49" t="str">
        <f t="shared" si="126"/>
        <v/>
      </c>
      <c r="P586" s="49" t="str">
        <f>IF(OR(O586="",O586=0,O586="0"),"",LEFT(O586,K581+1))</f>
        <v/>
      </c>
      <c r="Q586" s="49"/>
      <c r="R586" s="107"/>
      <c r="S586" s="90" t="str">
        <f>IF(LEN(TRIM(T586))&gt;0,MAX(S46:S585)+1,"")</f>
        <v/>
      </c>
      <c r="T586" s="234"/>
      <c r="U586" s="107"/>
      <c r="V586" s="107"/>
      <c r="X586" s="224"/>
      <c r="Y586" s="281"/>
      <c r="Z586" s="282"/>
      <c r="AA586" s="281"/>
      <c r="AB586" s="280"/>
      <c r="AC586" s="279"/>
      <c r="AD586" s="278"/>
      <c r="AE586" s="277"/>
      <c r="AF586" s="276"/>
      <c r="AG586" s="275"/>
      <c r="AH586" s="274"/>
      <c r="AI586" s="273"/>
      <c r="AJ586" s="272"/>
      <c r="AK586" s="271"/>
      <c r="AL586" s="270"/>
      <c r="AM586" s="269"/>
      <c r="AN586" s="268"/>
      <c r="AO586" s="267"/>
      <c r="AP586" s="266"/>
      <c r="AQ586" s="265"/>
      <c r="BY586" s="3">
        <v>1</v>
      </c>
    </row>
    <row r="587" spans="10:77" ht="21" customHeight="1">
      <c r="J587" s="910"/>
      <c r="K587" s="55"/>
      <c r="L587" s="49" t="str" cm="1">
        <f t="array" ref="L587">IF(ROW()=ROW(L579),K582,INDEX(M579:M592,ROW()-ROW(L579)))</f>
        <v/>
      </c>
      <c r="M587" s="89" t="str">
        <f>IF(OR(L587="",K581="",K581&lt;=0,N587=""),"",TRIM(MID(L587,LEN(N587)+1+IF(MID(L587,LEN(N587)+1,1)=" ",1,0),99999)))</f>
        <v/>
      </c>
      <c r="N587" s="49" t="str">
        <f>IF(OR(O587="",O587=0,O587="0"),"",IF(LEN(O587)&lt;=K581,O587,IF(LEN(SUBSTITUTE(P587," ",""))=K581+1,LEFT(O587,K581),LEFT(O587,FIND("§",SUBSTITUTE(P587," ","§",LEN(P587)-LEN(SUBSTITUTE(P587," ",""))))-1))))</f>
        <v/>
      </c>
      <c r="O587" s="49" t="str">
        <f t="shared" si="126"/>
        <v/>
      </c>
      <c r="P587" s="49" t="str">
        <f>IF(OR(O587="",O587=0,O587="0"),"",LEFT(O587,K581+1))</f>
        <v/>
      </c>
      <c r="Q587" s="49"/>
      <c r="R587" s="107"/>
      <c r="S587" s="90" t="str">
        <f>IF(LEN(TRIM(T587))&gt;0,MAX(S46:S586)+1,"")</f>
        <v/>
      </c>
      <c r="T587" s="234"/>
      <c r="U587" s="107"/>
      <c r="V587" s="107"/>
      <c r="X587" s="224"/>
      <c r="Y587" s="281"/>
      <c r="Z587" s="282"/>
      <c r="AA587" s="281"/>
      <c r="AB587" s="280"/>
      <c r="AC587" s="279"/>
      <c r="AD587" s="278"/>
      <c r="AE587" s="277"/>
      <c r="AF587" s="276"/>
      <c r="AG587" s="275"/>
      <c r="AH587" s="274"/>
      <c r="AI587" s="273"/>
      <c r="AJ587" s="272"/>
      <c r="AK587" s="271"/>
      <c r="AL587" s="270"/>
      <c r="AM587" s="269"/>
      <c r="AN587" s="268"/>
      <c r="AO587" s="267"/>
      <c r="AP587" s="266"/>
      <c r="AQ587" s="265"/>
      <c r="BY587" s="3">
        <v>1</v>
      </c>
    </row>
    <row r="588" spans="10:77" ht="21" customHeight="1">
      <c r="J588" s="910"/>
      <c r="K588" s="55"/>
      <c r="L588" s="49" t="str" cm="1">
        <f t="array" ref="L588">IF(ROW()=ROW(L579),K582,INDEX(M579:M592,ROW()-ROW(L579)))</f>
        <v/>
      </c>
      <c r="M588" s="89" t="str">
        <f>IF(OR(L588="",K581="",K581&lt;=0,N588=""),"",TRIM(MID(L588,LEN(N588)+1+IF(MID(L588,LEN(N588)+1,1)=" ",1,0),99999)))</f>
        <v/>
      </c>
      <c r="N588" s="49" t="str">
        <f>IF(OR(O588="",O588=0,O588="0"),"",IF(LEN(O588)&lt;=K581,O588,IF(LEN(SUBSTITUTE(P588," ",""))=K581+1,LEFT(O588,K581),LEFT(O588,FIND("§",SUBSTITUTE(P588," ","§",LEN(P588)-LEN(SUBSTITUTE(P588," ",""))))-1))))</f>
        <v/>
      </c>
      <c r="O588" s="49" t="str">
        <f t="shared" si="126"/>
        <v/>
      </c>
      <c r="P588" s="49" t="str">
        <f>IF(OR(O588="",O588=0,O588="0"),"",LEFT(O588,K581+1))</f>
        <v/>
      </c>
      <c r="Q588" s="49"/>
      <c r="R588" s="107"/>
      <c r="S588" s="90" t="str">
        <f>IF(LEN(TRIM(T588))&gt;0,MAX(S46:S587)+1,"")</f>
        <v/>
      </c>
      <c r="T588" s="234"/>
      <c r="U588" s="107"/>
      <c r="V588" s="107"/>
      <c r="X588" s="224"/>
      <c r="Y588" s="281"/>
      <c r="Z588" s="282"/>
      <c r="AA588" s="281"/>
      <c r="AB588" s="280"/>
      <c r="AC588" s="279"/>
      <c r="AD588" s="278"/>
      <c r="AE588" s="277"/>
      <c r="AF588" s="276"/>
      <c r="AG588" s="275"/>
      <c r="AH588" s="274"/>
      <c r="AI588" s="273"/>
      <c r="AJ588" s="272"/>
      <c r="AK588" s="271"/>
      <c r="AL588" s="270"/>
      <c r="AM588" s="269"/>
      <c r="AN588" s="268"/>
      <c r="AO588" s="267"/>
      <c r="AP588" s="266"/>
      <c r="AQ588" s="265"/>
      <c r="BY588" s="3">
        <v>1</v>
      </c>
    </row>
    <row r="589" spans="10:77" ht="21" customHeight="1">
      <c r="J589" s="910"/>
      <c r="K589" s="55"/>
      <c r="L589" s="49" t="str" cm="1">
        <f t="array" ref="L589">IF(ROW()=ROW(L579),K582,INDEX(M579:M592,ROW()-ROW(L579)))</f>
        <v/>
      </c>
      <c r="M589" s="89" t="str">
        <f>IF(OR(L589="",K581="",K581&lt;=0,N589=""),"",TRIM(MID(L589,LEN(N589)+1+IF(MID(L589,LEN(N589)+1,1)=" ",1,0),99999)))</f>
        <v/>
      </c>
      <c r="N589" s="49" t="str">
        <f>IF(OR(O589="",O589=0,O589="0"),"",IF(LEN(O589)&lt;=K581,O589,IF(LEN(SUBSTITUTE(P589," ",""))=K581+1,LEFT(O589,K581),LEFT(O589,FIND("§",SUBSTITUTE(P589," ","§",LEN(P589)-LEN(SUBSTITUTE(P589," ",""))))-1))))</f>
        <v/>
      </c>
      <c r="O589" s="49" t="str">
        <f t="shared" si="126"/>
        <v/>
      </c>
      <c r="P589" s="49" t="str">
        <f>IF(OR(O589="",O589=0,O589="0"),"",LEFT(O589,K581+1))</f>
        <v/>
      </c>
      <c r="Q589" s="49"/>
      <c r="R589" s="107"/>
      <c r="S589" s="90" t="str">
        <f>IF(LEN(TRIM(T589))&gt;0,MAX(S46:S588)+1,"")</f>
        <v/>
      </c>
      <c r="T589" s="234"/>
      <c r="U589" s="107"/>
      <c r="V589" s="107"/>
      <c r="X589" s="224"/>
      <c r="Y589" s="281"/>
      <c r="Z589" s="282"/>
      <c r="AA589" s="281"/>
      <c r="AB589" s="280"/>
      <c r="AC589" s="279"/>
      <c r="AD589" s="278"/>
      <c r="AE589" s="277"/>
      <c r="AF589" s="276"/>
      <c r="AG589" s="275"/>
      <c r="AH589" s="274"/>
      <c r="AI589" s="273"/>
      <c r="AJ589" s="272"/>
      <c r="AK589" s="271"/>
      <c r="AL589" s="270"/>
      <c r="AM589" s="269"/>
      <c r="AN589" s="268"/>
      <c r="AO589" s="267"/>
      <c r="AP589" s="266"/>
      <c r="AQ589" s="265"/>
      <c r="BY589" s="3">
        <v>1</v>
      </c>
    </row>
    <row r="590" spans="10:77" ht="21" customHeight="1">
      <c r="J590" s="910"/>
      <c r="K590" s="55"/>
      <c r="L590" s="49" t="str" cm="1">
        <f t="array" ref="L590">IF(ROW()=ROW(L579),K582,INDEX(M579:M592,ROW()-ROW(L579)))</f>
        <v/>
      </c>
      <c r="M590" s="89" t="str">
        <f>IF(OR(L590="",K581="",K581&lt;=0,N590=""),"",TRIM(MID(L590,LEN(N590)+1+IF(MID(L590,LEN(N590)+1,1)=" ",1,0),99999)))</f>
        <v/>
      </c>
      <c r="N590" s="49" t="str">
        <f>IF(OR(O590="",O590=0,O590="0"),"",IF(LEN(O590)&lt;=K581,O590,IF(LEN(SUBSTITUTE(P590," ",""))=K581+1,LEFT(O590,K581),LEFT(O590,FIND("§",SUBSTITUTE(P590," ","§",LEN(P590)-LEN(SUBSTITUTE(P590," ",""))))-1))))</f>
        <v/>
      </c>
      <c r="O590" s="49" t="str">
        <f t="shared" si="126"/>
        <v/>
      </c>
      <c r="P590" s="49" t="str">
        <f>IF(OR(O590="",O590=0,O590="0"),"",LEFT(O590,K581+1))</f>
        <v/>
      </c>
      <c r="Q590" s="49"/>
      <c r="R590" s="107"/>
      <c r="S590" s="90" t="str">
        <f>IF(LEN(TRIM(T590))&gt;0,MAX(S46:S589)+1,"")</f>
        <v/>
      </c>
      <c r="T590" s="234"/>
      <c r="U590" s="107"/>
      <c r="V590" s="107"/>
      <c r="X590" s="224"/>
      <c r="Y590" s="281"/>
      <c r="Z590" s="282"/>
      <c r="AA590" s="281"/>
      <c r="AB590" s="280"/>
      <c r="AC590" s="279"/>
      <c r="AD590" s="278"/>
      <c r="AE590" s="277"/>
      <c r="AF590" s="276"/>
      <c r="AG590" s="275"/>
      <c r="AH590" s="274"/>
      <c r="AI590" s="273"/>
      <c r="AJ590" s="272"/>
      <c r="AK590" s="271"/>
      <c r="AL590" s="270"/>
      <c r="AM590" s="269"/>
      <c r="AN590" s="268"/>
      <c r="AO590" s="267"/>
      <c r="AP590" s="266"/>
      <c r="AQ590" s="265"/>
      <c r="BY590" s="3">
        <v>1</v>
      </c>
    </row>
    <row r="591" spans="10:77" ht="21" customHeight="1">
      <c r="J591" s="910"/>
      <c r="K591" s="55"/>
      <c r="L591" s="49" t="str" cm="1">
        <f t="array" ref="L591">IF(ROW()=ROW(L579),K582,INDEX(M579:M592,ROW()-ROW(L579)))</f>
        <v/>
      </c>
      <c r="M591" s="89" t="str">
        <f>IF(OR(L591="",K581="",K581&lt;=0,N591=""),"",TRIM(MID(L591,LEN(N591)+1+IF(MID(L591,LEN(N591)+1,1)=" ",1,0),99999)))</f>
        <v/>
      </c>
      <c r="N591" s="49" t="str">
        <f>IF(OR(O591="",O591=0,O591="0"),"",IF(LEN(O591)&lt;=K581,O591,IF(LEN(SUBSTITUTE(P591," ",""))=K581+1,LEFT(O591,K581),LEFT(O591,FIND("§",SUBSTITUTE(P591," ","§",LEN(P591)-LEN(SUBSTITUTE(P591," ",""))))-1))))</f>
        <v/>
      </c>
      <c r="O591" s="49" t="str">
        <f t="shared" si="126"/>
        <v/>
      </c>
      <c r="P591" s="49" t="str">
        <f>IF(OR(O591="",O591=0,O591="0"),"",LEFT(O591,K581+1))</f>
        <v/>
      </c>
      <c r="Q591" s="49"/>
      <c r="R591" s="107"/>
      <c r="S591" s="90" t="str">
        <f>IF(LEN(TRIM(T591))&gt;0,MAX(S46:S590)+1,"")</f>
        <v/>
      </c>
      <c r="T591" s="234"/>
      <c r="U591" s="107"/>
      <c r="V591" s="107"/>
      <c r="X591" s="224"/>
      <c r="Y591" s="281"/>
      <c r="Z591" s="282"/>
      <c r="AA591" s="281"/>
      <c r="AB591" s="280"/>
      <c r="AC591" s="279"/>
      <c r="AD591" s="278"/>
      <c r="AE591" s="277"/>
      <c r="AF591" s="276"/>
      <c r="AG591" s="275"/>
      <c r="AH591" s="274"/>
      <c r="AI591" s="273"/>
      <c r="AJ591" s="272"/>
      <c r="AK591" s="271"/>
      <c r="AL591" s="270"/>
      <c r="AM591" s="269"/>
      <c r="AN591" s="268"/>
      <c r="AO591" s="267"/>
      <c r="AP591" s="266"/>
      <c r="AQ591" s="265"/>
      <c r="BY591" s="3">
        <v>1</v>
      </c>
    </row>
    <row r="592" spans="10:77" ht="21" customHeight="1">
      <c r="J592" s="910"/>
      <c r="K592" s="55"/>
      <c r="L592" s="49" t="str" cm="1">
        <f t="array" ref="L592">IF(ROW()=ROW(L579),K582,INDEX(M579:M592,ROW()-ROW(L579)))</f>
        <v/>
      </c>
      <c r="M592" s="89" t="str">
        <f>IF(OR(L592="",K581="",K581&lt;=0,N592=""),"",TRIM(MID(L592,LEN(N592)+1+IF(MID(L592,LEN(N592)+1,1)=" ",1,0),99999)))</f>
        <v/>
      </c>
      <c r="N592" s="49" t="str">
        <f>IF(OR(O592="",O592=0,O592="0"),"",IF(LEN(O592)&lt;=K581,O592,IF(LEN(SUBSTITUTE(P592," ",""))=K581+1,LEFT(O592,K581),LEFT(O592,FIND("§",SUBSTITUTE(P592," ","§",LEN(P592)-LEN(SUBSTITUTE(P592," ",""))))-1))))</f>
        <v/>
      </c>
      <c r="O592" s="49" t="str">
        <f t="shared" si="126"/>
        <v/>
      </c>
      <c r="P592" s="49" t="str">
        <f>IF(OR(O592="",O592=0,O592="0"),"",LEFT(O592,K581+1))</f>
        <v/>
      </c>
      <c r="Q592" s="49"/>
      <c r="R592" s="107"/>
      <c r="S592" s="90" t="str">
        <f>IF(LEN(TRIM(T592))&gt;0,MAX(S46:S591)+1,"")</f>
        <v/>
      </c>
      <c r="T592" s="234"/>
      <c r="U592" s="107"/>
      <c r="V592" s="107"/>
      <c r="X592" s="224"/>
      <c r="Y592" s="281"/>
      <c r="Z592" s="282"/>
      <c r="AA592" s="281"/>
      <c r="AB592" s="280"/>
      <c r="AC592" s="279"/>
      <c r="AD592" s="278"/>
      <c r="AE592" s="277"/>
      <c r="AF592" s="276"/>
      <c r="AG592" s="275"/>
      <c r="AH592" s="274"/>
      <c r="AI592" s="273"/>
      <c r="AJ592" s="272"/>
      <c r="AK592" s="271"/>
      <c r="AL592" s="270"/>
      <c r="AM592" s="269"/>
      <c r="AN592" s="268"/>
      <c r="AO592" s="267"/>
      <c r="AP592" s="266"/>
      <c r="AQ592" s="265"/>
      <c r="BY592" s="3">
        <v>1</v>
      </c>
    </row>
    <row r="593" spans="10:77" ht="21" customHeight="1">
      <c r="J593" s="910"/>
      <c r="K593" s="88" t="str">
        <f>IF(TRIM(SUBSTITUTE(R86,CHAR(160),""))="","",R86)</f>
        <v/>
      </c>
      <c r="L593" s="49" t="str" cm="1">
        <f t="array" ref="L593">IF(ROW()=ROW(L593),K596,INDEX(M593:M606,ROW()-ROW(L593)))</f>
        <v/>
      </c>
      <c r="M593" s="89" t="str">
        <f>IF(OR(L593="",K595="",K595&lt;=0,N593=""),"",TRIM(MID(L593,LEN(N593)+1+IF(MID(L593,LEN(N593)+1,1)=" ",1,0),99999)))</f>
        <v/>
      </c>
      <c r="N593" s="49" t="str">
        <f>IF(OR(O593="",O593=0,O593="0"),"",IF(LEN(O593)&lt;=K595,O593,IF(LEN(SUBSTITUTE(P593," ",""))=K595+1,LEFT(O593,K595),LEFT(O593,FIND("§",SUBSTITUTE(P593," ","§",LEN(P593)-LEN(SUBSTITUTE(P593," ",""))))-1))))</f>
        <v/>
      </c>
      <c r="O593" s="49" t="str">
        <f t="shared" si="126"/>
        <v/>
      </c>
      <c r="P593" s="49" t="str">
        <f>IF(OR(O593="",O593=0,O593="0"),"",LEFT(O593,K595+1))</f>
        <v/>
      </c>
      <c r="Q593" s="49"/>
      <c r="R593" s="107"/>
      <c r="S593" s="90" t="str">
        <f>IF(LEN(TRIM(T593))&gt;0,MAX(S46:S592)+1,"")</f>
        <v/>
      </c>
      <c r="T593" s="234"/>
      <c r="U593" s="107"/>
      <c r="V593" s="107"/>
      <c r="X593" s="224"/>
      <c r="Y593" s="281"/>
      <c r="Z593" s="282"/>
      <c r="AA593" s="281"/>
      <c r="AB593" s="280"/>
      <c r="AC593" s="279"/>
      <c r="AD593" s="278"/>
      <c r="AE593" s="277"/>
      <c r="AF593" s="276"/>
      <c r="AG593" s="275"/>
      <c r="AH593" s="274"/>
      <c r="AI593" s="273"/>
      <c r="AJ593" s="272"/>
      <c r="AK593" s="271"/>
      <c r="AL593" s="270"/>
      <c r="AM593" s="269"/>
      <c r="AN593" s="268"/>
      <c r="AO593" s="267"/>
      <c r="AP593" s="266"/>
      <c r="AQ593" s="265"/>
      <c r="BY593" s="3">
        <v>1</v>
      </c>
    </row>
    <row r="594" spans="10:77" ht="21" customHeight="1">
      <c r="J594" s="910"/>
      <c r="K594" s="55" t="str">
        <f>TRIM(SUBSTITUTE(SUBSTITUTE(SUBSTITUTE(SUBSTITUTE(SUBSTITUTE(SUBSTITUTE(SUBSTITUTE(SUBSTITUTE(SUBSTITUTE(CLEAN(IF(OR(LEFT(K593,1)="-",LEFT(K593,1)="="),MID(K593,2,99999),K593)),"—","-"),"–","-"),CHAR(160)," "),CHAR(9)," "),CHAR(13)," "),CHAR(10)," ")," "," ")," "," ")," "," "))</f>
        <v/>
      </c>
      <c r="L594" s="49" t="str" cm="1">
        <f t="array" ref="L594">IF(ROW()=ROW(L593),K596,INDEX(M593:M606,ROW()-ROW(L593)))</f>
        <v/>
      </c>
      <c r="M594" s="89" t="str">
        <f>IF(OR(L594="",K595="",K595&lt;=0,N594=""),"",TRIM(MID(L594,LEN(N594)+1+IF(MID(L594,LEN(N594)+1,1)=" ",1,0),99999)))</f>
        <v/>
      </c>
      <c r="N594" s="49" t="str">
        <f>IF(OR(O594="",O594=0,O594="0"),"",IF(LEN(O594)&lt;=K595,O594,IF(LEN(SUBSTITUTE(P594," ",""))=K595+1,LEFT(O594,K595),LEFT(O594,FIND("§",SUBSTITUTE(P594," ","§",LEN(P594)-LEN(SUBSTITUTE(P594," ",""))))-1))))</f>
        <v/>
      </c>
      <c r="O594" s="49" t="str">
        <f t="shared" si="126"/>
        <v/>
      </c>
      <c r="P594" s="49" t="str">
        <f>IF(OR(O594="",O594=0,O594="0"),"",LEFT(O594,K595+1))</f>
        <v/>
      </c>
      <c r="Q594" s="49"/>
      <c r="R594" s="107"/>
      <c r="S594" s="90" t="str">
        <f>IF(LEN(TRIM(T594))&gt;0,MAX(S46:S593)+1,"")</f>
        <v/>
      </c>
      <c r="T594" s="234"/>
      <c r="U594" s="107"/>
      <c r="V594" s="107"/>
      <c r="X594" s="224"/>
      <c r="Y594" s="281"/>
      <c r="Z594" s="282"/>
      <c r="AA594" s="281"/>
      <c r="AB594" s="280"/>
      <c r="AC594" s="279"/>
      <c r="AD594" s="278"/>
      <c r="AE594" s="277"/>
      <c r="AF594" s="276"/>
      <c r="AG594" s="275"/>
      <c r="AH594" s="274"/>
      <c r="AI594" s="273"/>
      <c r="AJ594" s="272"/>
      <c r="AK594" s="271"/>
      <c r="AL594" s="270"/>
      <c r="AM594" s="269"/>
      <c r="AN594" s="268"/>
      <c r="AO594" s="267"/>
      <c r="AP594" s="266"/>
      <c r="AQ594" s="265"/>
      <c r="BY594" s="3">
        <v>1</v>
      </c>
    </row>
    <row r="595" spans="10:77" ht="21" customHeight="1">
      <c r="J595" s="910"/>
      <c r="K595" s="92">
        <f>K44</f>
        <v>120</v>
      </c>
      <c r="L595" s="49" t="str" cm="1">
        <f t="array" ref="L595">IF(ROW()=ROW(L593),K596,INDEX(M593:M606,ROW()-ROW(L593)))</f>
        <v/>
      </c>
      <c r="M595" s="89" t="str">
        <f>IF(OR(L595="",K595="",K595&lt;=0,N595=""),"",TRIM(MID(L595,LEN(N595)+1+IF(MID(L595,LEN(N595)+1,1)=" ",1,0),99999)))</f>
        <v/>
      </c>
      <c r="N595" s="49" t="str">
        <f>IF(OR(O595="",O595=0,O595="0"),"",IF(LEN(O595)&lt;=K595,O595,IF(LEN(SUBSTITUTE(P595," ",""))=K595+1,LEFT(O595,K595),LEFT(O595,FIND("§",SUBSTITUTE(P595," ","§",LEN(P595)-LEN(SUBSTITUTE(P595," ",""))))-1))))</f>
        <v/>
      </c>
      <c r="O595" s="49" t="str">
        <f t="shared" si="126"/>
        <v/>
      </c>
      <c r="P595" s="49" t="str">
        <f>IF(OR(O595="",O595=0,O595="0"),"",LEFT(O595,K595+1))</f>
        <v/>
      </c>
      <c r="Q595" s="49"/>
      <c r="R595" s="107"/>
      <c r="S595" s="90" t="str">
        <f>IF(LEN(TRIM(T595))&gt;0,MAX(S46:S594)+1,"")</f>
        <v/>
      </c>
      <c r="T595" s="234"/>
      <c r="U595" s="107"/>
      <c r="V595" s="107"/>
      <c r="X595" s="224"/>
      <c r="Y595" s="281"/>
      <c r="Z595" s="282"/>
      <c r="AA595" s="281"/>
      <c r="AB595" s="280"/>
      <c r="AC595" s="279"/>
      <c r="AD595" s="278"/>
      <c r="AE595" s="277"/>
      <c r="AF595" s="276"/>
      <c r="AG595" s="275"/>
      <c r="AH595" s="274"/>
      <c r="AI595" s="273"/>
      <c r="AJ595" s="272"/>
      <c r="AK595" s="271"/>
      <c r="AL595" s="270"/>
      <c r="AM595" s="269"/>
      <c r="AN595" s="268"/>
      <c r="AO595" s="267"/>
      <c r="AP595" s="266"/>
      <c r="AQ595" s="265"/>
      <c r="BY595" s="3">
        <v>1</v>
      </c>
    </row>
    <row r="596" spans="10:77" ht="21" customHeight="1">
      <c r="J596" s="910"/>
      <c r="K596" s="55" t="str">
        <f>IF(UPPER(TRIM(K45))="X",K600,K594)</f>
        <v/>
      </c>
      <c r="L596" s="49" t="str" cm="1">
        <f t="array" ref="L596">IF(ROW()=ROW(L593),K596,INDEX(M593:M606,ROW()-ROW(L593)))</f>
        <v/>
      </c>
      <c r="M596" s="89" t="str">
        <f>IF(OR(L596="",K595="",K595&lt;=0,N596=""),"",TRIM(MID(L596,LEN(N596)+1+IF(MID(L596,LEN(N596)+1,1)=" ",1,0),99999)))</f>
        <v/>
      </c>
      <c r="N596" s="49" t="str">
        <f>IF(OR(O596="",O596=0,O596="0"),"",IF(LEN(O596)&lt;=K595,O596,IF(LEN(SUBSTITUTE(P596," ",""))=K595+1,LEFT(O596,K595),LEFT(O596,FIND("§",SUBSTITUTE(P596," ","§",LEN(P596)-LEN(SUBSTITUTE(P596," ",""))))-1))))</f>
        <v/>
      </c>
      <c r="O596" s="49" t="str">
        <f t="shared" si="126"/>
        <v/>
      </c>
      <c r="P596" s="49" t="str">
        <f>IF(OR(O596="",O596=0,O596="0"),"",LEFT(O596,K595+1))</f>
        <v/>
      </c>
      <c r="Q596" s="49"/>
      <c r="R596" s="107"/>
      <c r="S596" s="90" t="str">
        <f>IF(LEN(TRIM(T596))&gt;0,MAX(S46:S595)+1,"")</f>
        <v/>
      </c>
      <c r="T596" s="234"/>
      <c r="U596" s="107"/>
      <c r="V596" s="107"/>
      <c r="X596" s="224"/>
      <c r="Y596" s="281"/>
      <c r="Z596" s="282"/>
      <c r="AA596" s="281"/>
      <c r="AB596" s="280"/>
      <c r="AC596" s="279"/>
      <c r="AD596" s="278"/>
      <c r="AE596" s="277"/>
      <c r="AF596" s="276"/>
      <c r="AG596" s="275"/>
      <c r="AH596" s="274"/>
      <c r="AI596" s="273"/>
      <c r="AJ596" s="272"/>
      <c r="AK596" s="271"/>
      <c r="AL596" s="270"/>
      <c r="AM596" s="269"/>
      <c r="AN596" s="268"/>
      <c r="AO596" s="267"/>
      <c r="AP596" s="266"/>
      <c r="AQ596" s="265"/>
      <c r="BY596" s="3">
        <v>1</v>
      </c>
    </row>
    <row r="597" spans="10:77" ht="21" customHeight="1">
      <c r="J597" s="910"/>
      <c r="K597" s="94" t="str">
        <f>TRIM(SUBSTITUTE(SUBSTITUTE(SUBSTITUTE(SUBSTITUTE(SUBSTITUTE(SUBSTITUTE(SUBSTITUTE(SUBSTITUTE(SUBSTITUTE(SUBSTITUTE(K594,","," "),";"," "),":"," "),"!"," "),"?"," "),"…"," "),"»"," "),"«"," "),"/"," "),"."," "))</f>
        <v/>
      </c>
      <c r="L597" s="49" t="str" cm="1">
        <f t="array" ref="L597">IF(ROW()=ROW(L593),K596,INDEX(M593:M606,ROW()-ROW(L593)))</f>
        <v/>
      </c>
      <c r="M597" s="89" t="str">
        <f>IF(OR(L597="",K595="",K595&lt;=0,N597=""),"",TRIM(MID(L597,LEN(N597)+1+IF(MID(L597,LEN(N597)+1,1)=" ",1,0),99999)))</f>
        <v/>
      </c>
      <c r="N597" s="49" t="str">
        <f>IF(OR(O597="",O597=0,O597="0"),"",IF(LEN(O597)&lt;=K595,O597,IF(LEN(SUBSTITUTE(P597," ",""))=K595+1,LEFT(O597,K595),LEFT(O597,FIND("§",SUBSTITUTE(P597," ","§",LEN(P597)-LEN(SUBSTITUTE(P597," ",""))))-1))))</f>
        <v/>
      </c>
      <c r="O597" s="49" t="str">
        <f t="shared" si="126"/>
        <v/>
      </c>
      <c r="P597" s="49" t="str">
        <f>IF(OR(O597="",O597=0,O597="0"),"",LEFT(O597,K595+1))</f>
        <v/>
      </c>
      <c r="Q597" s="49"/>
      <c r="R597" s="107"/>
      <c r="S597" s="90" t="str">
        <f>IF(LEN(TRIM(T597))&gt;0,MAX(S46:S596)+1,"")</f>
        <v/>
      </c>
      <c r="T597" s="234"/>
      <c r="U597" s="107"/>
      <c r="V597" s="107"/>
      <c r="X597" s="224"/>
      <c r="Y597" s="281"/>
      <c r="Z597" s="282"/>
      <c r="AA597" s="281"/>
      <c r="AB597" s="280"/>
      <c r="AC597" s="279"/>
      <c r="AD597" s="278"/>
      <c r="AE597" s="277"/>
      <c r="AF597" s="276"/>
      <c r="AG597" s="275"/>
      <c r="AH597" s="274"/>
      <c r="AI597" s="273"/>
      <c r="AJ597" s="272"/>
      <c r="AK597" s="271"/>
      <c r="AL597" s="270"/>
      <c r="AM597" s="269"/>
      <c r="AN597" s="268"/>
      <c r="AO597" s="267"/>
      <c r="AP597" s="266"/>
      <c r="AQ597" s="265"/>
      <c r="BY597" s="3">
        <v>1</v>
      </c>
    </row>
    <row r="598" spans="10:77" ht="21" customHeight="1">
      <c r="J598" s="910"/>
      <c r="K598" s="49" t="str">
        <f>TRIM(SUBSTITUTE(SUBSTITUTE(SUBSTITUTE(SUBSTITUTE(SUBSTITUTE(SUBSTITUTE(SUBSTITUTE(SUBSTITUTE(K597,"("," "),")"," "),CHAR(34)," "),"-"," "),"_"," "),"&lt;"," "),"&gt;"," "),"="," "))</f>
        <v/>
      </c>
      <c r="L598" s="49" t="str" cm="1">
        <f t="array" ref="L598">IF(ROW()=ROW(L593),K596,INDEX(M593:M606,ROW()-ROW(L593)))</f>
        <v/>
      </c>
      <c r="M598" s="89" t="str">
        <f>IF(OR(L598="",K595="",K595&lt;=0,N598=""),"",TRIM(MID(L598,LEN(N598)+1+IF(MID(L598,LEN(N598)+1,1)=" ",1,0),99999)))</f>
        <v/>
      </c>
      <c r="N598" s="49" t="str">
        <f>IF(OR(O598="",O598=0,O598="0"),"",IF(LEN(O598)&lt;=K595,O598,IF(LEN(SUBSTITUTE(P598," ",""))=K595+1,LEFT(O598,K595),LEFT(O598,FIND("§",SUBSTITUTE(P598," ","§",LEN(P598)-LEN(SUBSTITUTE(P598," ",""))))-1))))</f>
        <v/>
      </c>
      <c r="O598" s="49" t="str">
        <f t="shared" si="126"/>
        <v/>
      </c>
      <c r="P598" s="49" t="str">
        <f>IF(OR(O598="",O598=0,O598="0"),"",LEFT(O598,K595+1))</f>
        <v/>
      </c>
      <c r="Q598" s="49"/>
      <c r="R598" s="107"/>
      <c r="S598" s="90" t="str">
        <f>IF(LEN(TRIM(T598))&gt;0,MAX(S46:S597)+1,"")</f>
        <v/>
      </c>
      <c r="T598" s="234"/>
      <c r="U598" s="107"/>
      <c r="V598" s="107"/>
      <c r="X598" s="224"/>
      <c r="Y598" s="281"/>
      <c r="Z598" s="282"/>
      <c r="AA598" s="281"/>
      <c r="AB598" s="280"/>
      <c r="AC598" s="279"/>
      <c r="AD598" s="278"/>
      <c r="AE598" s="277"/>
      <c r="AF598" s="276"/>
      <c r="AG598" s="275"/>
      <c r="AH598" s="274"/>
      <c r="AI598" s="273"/>
      <c r="AJ598" s="272"/>
      <c r="AK598" s="271"/>
      <c r="AL598" s="270"/>
      <c r="AM598" s="269"/>
      <c r="AN598" s="268"/>
      <c r="AO598" s="267"/>
      <c r="AP598" s="266"/>
      <c r="AQ598" s="265"/>
      <c r="BY598" s="3">
        <v>1</v>
      </c>
    </row>
    <row r="599" spans="10:77" ht="21" customHeight="1">
      <c r="J599" s="910"/>
      <c r="K599" s="55" t="str">
        <f>TRIM(SUBSTITUTE(SUBSTITUTE(SUBSTITUTE(SUBSTITUTE(K598,"►"," "),"▼"," "),"▲"," "),"◄"," "))</f>
        <v/>
      </c>
      <c r="L599" s="49" t="str" cm="1">
        <f t="array" ref="L599">IF(ROW()=ROW(L593),K596,INDEX(M593:M606,ROW()-ROW(L593)))</f>
        <v/>
      </c>
      <c r="M599" s="89" t="str">
        <f>IF(OR(L599="",K595="",K595&lt;=0,N599=""),"",TRIM(MID(L599,LEN(N599)+1+IF(MID(L599,LEN(N599)+1,1)=" ",1,0),99999)))</f>
        <v/>
      </c>
      <c r="N599" s="49" t="str">
        <f>IF(OR(O599="",O599=0,O599="0"),"",IF(LEN(O599)&lt;=K595,O599,IF(LEN(SUBSTITUTE(P599," ",""))=K595+1,LEFT(O599,K595),LEFT(O599,FIND("§",SUBSTITUTE(P599," ","§",LEN(P599)-LEN(SUBSTITUTE(P599," ",""))))-1))))</f>
        <v/>
      </c>
      <c r="O599" s="49" t="str">
        <f t="shared" si="126"/>
        <v/>
      </c>
      <c r="P599" s="49" t="str">
        <f>IF(OR(O599="",O599=0,O599="0"),"",LEFT(O599,K595+1))</f>
        <v/>
      </c>
      <c r="Q599" s="49"/>
      <c r="R599" s="107"/>
      <c r="S599" s="90" t="str">
        <f>IF(LEN(TRIM(T599))&gt;0,MAX(S46:S598)+1,"")</f>
        <v/>
      </c>
      <c r="T599" s="234"/>
      <c r="U599" s="107"/>
      <c r="V599" s="107"/>
      <c r="X599" s="224"/>
      <c r="Y599" s="281"/>
      <c r="Z599" s="282"/>
      <c r="AA599" s="281"/>
      <c r="AB599" s="280"/>
      <c r="AC599" s="279"/>
      <c r="AD599" s="278"/>
      <c r="AE599" s="277"/>
      <c r="AF599" s="276"/>
      <c r="AG599" s="275"/>
      <c r="AH599" s="274"/>
      <c r="AI599" s="273"/>
      <c r="AJ599" s="272"/>
      <c r="AK599" s="271"/>
      <c r="AL599" s="270"/>
      <c r="AM599" s="269"/>
      <c r="AN599" s="268"/>
      <c r="AO599" s="267"/>
      <c r="AP599" s="266"/>
      <c r="AQ599" s="265"/>
      <c r="BY599" s="3">
        <v>1</v>
      </c>
    </row>
    <row r="600" spans="10:77" ht="21" customHeight="1">
      <c r="J600" s="910"/>
      <c r="K600" s="55" t="str">
        <f>TRIM(SUBSTITUTE(SUBSTITUTE(K599,"“"," "),"”"," "))</f>
        <v/>
      </c>
      <c r="L600" s="49" t="str" cm="1">
        <f t="array" ref="L600">IF(ROW()=ROW(L593),K596,INDEX(M593:M606,ROW()-ROW(L593)))</f>
        <v/>
      </c>
      <c r="M600" s="89" t="str">
        <f>IF(OR(L600="",K595="",K595&lt;=0,N600=""),"",TRIM(MID(L600,LEN(N600)+1+IF(MID(L600,LEN(N600)+1,1)=" ",1,0),99999)))</f>
        <v/>
      </c>
      <c r="N600" s="49" t="str">
        <f>IF(OR(O600="",O600=0,O600="0"),"",IF(LEN(O600)&lt;=K595,O600,IF(LEN(SUBSTITUTE(P600," ",""))=K595+1,LEFT(O600,K595),LEFT(O600,FIND("§",SUBSTITUTE(P600," ","§",LEN(P600)-LEN(SUBSTITUTE(P600," ",""))))-1))))</f>
        <v/>
      </c>
      <c r="O600" s="49" t="str">
        <f t="shared" si="126"/>
        <v/>
      </c>
      <c r="P600" s="49" t="str">
        <f>IF(OR(O600="",O600=0,O600="0"),"",LEFT(O600,K595+1))</f>
        <v/>
      </c>
      <c r="Q600" s="49"/>
      <c r="R600" s="107"/>
      <c r="S600" s="90" t="str">
        <f>IF(LEN(TRIM(T600))&gt;0,MAX(S46:S599)+1,"")</f>
        <v/>
      </c>
      <c r="T600" s="234"/>
      <c r="U600" s="107"/>
      <c r="V600" s="107"/>
      <c r="X600" s="224"/>
      <c r="Y600" s="281"/>
      <c r="Z600" s="282"/>
      <c r="AA600" s="281"/>
      <c r="AB600" s="280"/>
      <c r="AC600" s="279"/>
      <c r="AD600" s="278"/>
      <c r="AE600" s="277"/>
      <c r="AF600" s="276"/>
      <c r="AG600" s="275"/>
      <c r="AH600" s="274"/>
      <c r="AI600" s="273"/>
      <c r="AJ600" s="272"/>
      <c r="AK600" s="271"/>
      <c r="AL600" s="270"/>
      <c r="AM600" s="269"/>
      <c r="AN600" s="268"/>
      <c r="AO600" s="267"/>
      <c r="AP600" s="266"/>
      <c r="AQ600" s="265"/>
      <c r="BY600" s="3">
        <v>1</v>
      </c>
    </row>
    <row r="601" spans="10:77" ht="21" customHeight="1">
      <c r="J601" s="910"/>
      <c r="K601" s="55"/>
      <c r="L601" s="49" t="str" cm="1">
        <f t="array" ref="L601">IF(ROW()=ROW(L593),K596,INDEX(M593:M606,ROW()-ROW(L593)))</f>
        <v/>
      </c>
      <c r="M601" s="89" t="str">
        <f>IF(OR(L601="",K595="",K595&lt;=0,N601=""),"",TRIM(MID(L601,LEN(N601)+1+IF(MID(L601,LEN(N601)+1,1)=" ",1,0),99999)))</f>
        <v/>
      </c>
      <c r="N601" s="49" t="str">
        <f>IF(OR(O601="",O601=0,O601="0"),"",IF(LEN(O601)&lt;=K595,O601,IF(LEN(SUBSTITUTE(P601," ",""))=K595+1,LEFT(O601,K595),LEFT(O601,FIND("§",SUBSTITUTE(P601," ","§",LEN(P601)-LEN(SUBSTITUTE(P601," ",""))))-1))))</f>
        <v/>
      </c>
      <c r="O601" s="49" t="str">
        <f t="shared" si="126"/>
        <v/>
      </c>
      <c r="P601" s="49" t="str">
        <f>IF(OR(O601="",O601=0,O601="0"),"",LEFT(O601,K595+1))</f>
        <v/>
      </c>
      <c r="Q601" s="49"/>
      <c r="R601" s="107"/>
      <c r="S601" s="90" t="str">
        <f>IF(LEN(TRIM(T601))&gt;0,MAX(S46:S600)+1,"")</f>
        <v/>
      </c>
      <c r="T601" s="234"/>
      <c r="U601" s="107"/>
      <c r="V601" s="107"/>
      <c r="X601" s="224"/>
      <c r="Y601" s="281"/>
      <c r="Z601" s="282"/>
      <c r="AA601" s="281"/>
      <c r="AB601" s="280"/>
      <c r="AC601" s="279"/>
      <c r="AD601" s="278"/>
      <c r="AE601" s="277"/>
      <c r="AF601" s="276"/>
      <c r="AG601" s="275"/>
      <c r="AH601" s="274"/>
      <c r="AI601" s="273"/>
      <c r="AJ601" s="272"/>
      <c r="AK601" s="271"/>
      <c r="AL601" s="270"/>
      <c r="AM601" s="269"/>
      <c r="AN601" s="268"/>
      <c r="AO601" s="267"/>
      <c r="AP601" s="266"/>
      <c r="AQ601" s="265"/>
      <c r="BY601" s="3">
        <v>1</v>
      </c>
    </row>
    <row r="602" spans="10:77" ht="21" customHeight="1">
      <c r="J602" s="910"/>
      <c r="K602" s="55"/>
      <c r="L602" s="49" t="str" cm="1">
        <f t="array" ref="L602">IF(ROW()=ROW(L593),K596,INDEX(M593:M606,ROW()-ROW(L593)))</f>
        <v/>
      </c>
      <c r="M602" s="89" t="str">
        <f>IF(OR(L602="",K595="",K595&lt;=0,N602=""),"",TRIM(MID(L602,LEN(N602)+1+IF(MID(L602,LEN(N602)+1,1)=" ",1,0),99999)))</f>
        <v/>
      </c>
      <c r="N602" s="49" t="str">
        <f>IF(OR(O602="",O602=0,O602="0"),"",IF(LEN(O602)&lt;=K595,O602,IF(LEN(SUBSTITUTE(P602," ",""))=K595+1,LEFT(O602,K595),LEFT(O602,FIND("§",SUBSTITUTE(P602," ","§",LEN(P602)-LEN(SUBSTITUTE(P602," ",""))))-1))))</f>
        <v/>
      </c>
      <c r="O602" s="49" t="str">
        <f t="shared" si="126"/>
        <v/>
      </c>
      <c r="P602" s="49" t="str">
        <f>IF(OR(O602="",O602=0,O602="0"),"",LEFT(O602,K595+1))</f>
        <v/>
      </c>
      <c r="Q602" s="49"/>
      <c r="R602" s="107"/>
      <c r="S602" s="90" t="str">
        <f>IF(LEN(TRIM(T602))&gt;0,MAX(S46:S601)+1,"")</f>
        <v/>
      </c>
      <c r="T602" s="234"/>
      <c r="U602" s="107"/>
      <c r="V602" s="107"/>
      <c r="X602" s="224"/>
      <c r="Y602" s="281"/>
      <c r="Z602" s="282"/>
      <c r="AA602" s="281"/>
      <c r="AB602" s="280"/>
      <c r="AC602" s="279"/>
      <c r="AD602" s="278"/>
      <c r="AE602" s="277"/>
      <c r="AF602" s="276"/>
      <c r="AG602" s="275"/>
      <c r="AH602" s="274"/>
      <c r="AI602" s="273"/>
      <c r="AJ602" s="272"/>
      <c r="AK602" s="271"/>
      <c r="AL602" s="270"/>
      <c r="AM602" s="269"/>
      <c r="AN602" s="268"/>
      <c r="AO602" s="267"/>
      <c r="AP602" s="266"/>
      <c r="AQ602" s="265"/>
      <c r="BY602" s="3">
        <v>1</v>
      </c>
    </row>
    <row r="603" spans="10:77" ht="21" customHeight="1">
      <c r="J603" s="910"/>
      <c r="K603" s="55"/>
      <c r="L603" s="49" t="str" cm="1">
        <f t="array" ref="L603">IF(ROW()=ROW(L593),K596,INDEX(M593:M606,ROW()-ROW(L593)))</f>
        <v/>
      </c>
      <c r="M603" s="89" t="str">
        <f>IF(OR(L603="",K595="",K595&lt;=0,N603=""),"",TRIM(MID(L603,LEN(N603)+1+IF(MID(L603,LEN(N603)+1,1)=" ",1,0),99999)))</f>
        <v/>
      </c>
      <c r="N603" s="49" t="str">
        <f>IF(OR(O603="",O603=0,O603="0"),"",IF(LEN(O603)&lt;=K595,O603,IF(LEN(SUBSTITUTE(P603," ",""))=K595+1,LEFT(O603,K595),LEFT(O603,FIND("§",SUBSTITUTE(P603," ","§",LEN(P603)-LEN(SUBSTITUTE(P603," ",""))))-1))))</f>
        <v/>
      </c>
      <c r="O603" s="49" t="str">
        <f t="shared" si="126"/>
        <v/>
      </c>
      <c r="P603" s="49" t="str">
        <f>IF(OR(O603="",O603=0,O603="0"),"",LEFT(O603,K595+1))</f>
        <v/>
      </c>
      <c r="Q603" s="49"/>
      <c r="R603" s="107"/>
      <c r="S603" s="90" t="str">
        <f>IF(LEN(TRIM(T603))&gt;0,MAX(S46:S602)+1,"")</f>
        <v/>
      </c>
      <c r="T603" s="234"/>
      <c r="U603" s="107"/>
      <c r="V603" s="107"/>
      <c r="X603" s="224"/>
      <c r="Y603" s="281"/>
      <c r="Z603" s="282"/>
      <c r="AA603" s="281"/>
      <c r="AB603" s="280"/>
      <c r="AC603" s="279"/>
      <c r="AD603" s="278"/>
      <c r="AE603" s="277"/>
      <c r="AF603" s="276"/>
      <c r="AG603" s="275"/>
      <c r="AH603" s="274"/>
      <c r="AI603" s="273"/>
      <c r="AJ603" s="272"/>
      <c r="AK603" s="271"/>
      <c r="AL603" s="270"/>
      <c r="AM603" s="269"/>
      <c r="AN603" s="268"/>
      <c r="AO603" s="267"/>
      <c r="AP603" s="266"/>
      <c r="AQ603" s="265"/>
      <c r="BY603" s="3">
        <v>1</v>
      </c>
    </row>
    <row r="604" spans="10:77" ht="21" customHeight="1">
      <c r="J604" s="910"/>
      <c r="K604" s="55"/>
      <c r="L604" s="49" t="str" cm="1">
        <f t="array" ref="L604">IF(ROW()=ROW(L593),K596,INDEX(M593:M606,ROW()-ROW(L593)))</f>
        <v/>
      </c>
      <c r="M604" s="89" t="str">
        <f>IF(OR(L604="",K595="",K595&lt;=0,N604=""),"",TRIM(MID(L604,LEN(N604)+1+IF(MID(L604,LEN(N604)+1,1)=" ",1,0),99999)))</f>
        <v/>
      </c>
      <c r="N604" s="49" t="str">
        <f>IF(OR(O604="",O604=0,O604="0"),"",IF(LEN(O604)&lt;=K595,O604,IF(LEN(SUBSTITUTE(P604," ",""))=K595+1,LEFT(O604,K595),LEFT(O604,FIND("§",SUBSTITUTE(P604," ","§",LEN(P604)-LEN(SUBSTITUTE(P604," ",""))))-1))))</f>
        <v/>
      </c>
      <c r="O604" s="49" t="str">
        <f t="shared" si="126"/>
        <v/>
      </c>
      <c r="P604" s="49" t="str">
        <f>IF(OR(O604="",O604=0,O604="0"),"",LEFT(O604,K595+1))</f>
        <v/>
      </c>
      <c r="Q604" s="49"/>
      <c r="R604" s="107"/>
      <c r="S604" s="90" t="str">
        <f>IF(LEN(TRIM(T604))&gt;0,MAX(S46:S603)+1,"")</f>
        <v/>
      </c>
      <c r="T604" s="234"/>
      <c r="U604" s="107"/>
      <c r="V604" s="107"/>
      <c r="X604" s="224"/>
      <c r="Y604" s="281"/>
      <c r="Z604" s="282"/>
      <c r="AA604" s="281"/>
      <c r="AB604" s="280"/>
      <c r="AC604" s="279"/>
      <c r="AD604" s="278"/>
      <c r="AE604" s="277"/>
      <c r="AF604" s="276"/>
      <c r="AG604" s="275"/>
      <c r="AH604" s="274"/>
      <c r="AI604" s="273"/>
      <c r="AJ604" s="272"/>
      <c r="AK604" s="271"/>
      <c r="AL604" s="270"/>
      <c r="AM604" s="269"/>
      <c r="AN604" s="268"/>
      <c r="AO604" s="267"/>
      <c r="AP604" s="266"/>
      <c r="AQ604" s="265"/>
      <c r="BY604" s="3">
        <v>1</v>
      </c>
    </row>
    <row r="605" spans="10:77" ht="21" customHeight="1">
      <c r="J605" s="910"/>
      <c r="K605" s="55"/>
      <c r="L605" s="49" t="str" cm="1">
        <f t="array" ref="L605">IF(ROW()=ROW(L593),K596,INDEX(M593:M606,ROW()-ROW(L593)))</f>
        <v/>
      </c>
      <c r="M605" s="89" t="str">
        <f>IF(OR(L605="",K595="",K595&lt;=0,N605=""),"",TRIM(MID(L605,LEN(N605)+1+IF(MID(L605,LEN(N605)+1,1)=" ",1,0),99999)))</f>
        <v/>
      </c>
      <c r="N605" s="49" t="str">
        <f>IF(OR(O605="",O605=0,O605="0"),"",IF(LEN(O605)&lt;=K595,O605,IF(LEN(SUBSTITUTE(P605," ",""))=K595+1,LEFT(O605,K595),LEFT(O605,FIND("§",SUBSTITUTE(P605," ","§",LEN(P605)-LEN(SUBSTITUTE(P605," ",""))))-1))))</f>
        <v/>
      </c>
      <c r="O605" s="49" t="str">
        <f t="shared" si="126"/>
        <v/>
      </c>
      <c r="P605" s="49" t="str">
        <f>IF(OR(O605="",O605=0,O605="0"),"",LEFT(O605,K595+1))</f>
        <v/>
      </c>
      <c r="Q605" s="49"/>
      <c r="R605" s="107"/>
      <c r="S605" s="90" t="str">
        <f>IF(LEN(TRIM(T605))&gt;0,MAX(S46:S604)+1,"")</f>
        <v/>
      </c>
      <c r="T605" s="234"/>
      <c r="U605" s="107"/>
      <c r="V605" s="107"/>
      <c r="X605" s="224"/>
      <c r="Y605" s="281"/>
      <c r="Z605" s="282"/>
      <c r="AA605" s="281"/>
      <c r="AB605" s="280"/>
      <c r="AC605" s="279"/>
      <c r="AD605" s="278"/>
      <c r="AE605" s="277"/>
      <c r="AF605" s="276"/>
      <c r="AG605" s="275"/>
      <c r="AH605" s="274"/>
      <c r="AI605" s="273"/>
      <c r="AJ605" s="272"/>
      <c r="AK605" s="271"/>
      <c r="AL605" s="270"/>
      <c r="AM605" s="269"/>
      <c r="AN605" s="268"/>
      <c r="AO605" s="267"/>
      <c r="AP605" s="266"/>
      <c r="AQ605" s="265"/>
      <c r="BY605" s="3">
        <v>1</v>
      </c>
    </row>
    <row r="606" spans="10:77" ht="21" customHeight="1">
      <c r="J606" s="910"/>
      <c r="K606" s="55"/>
      <c r="L606" s="49" t="str" cm="1">
        <f t="array" ref="L606">IF(ROW()=ROW(L593),K596,INDEX(M593:M606,ROW()-ROW(L593)))</f>
        <v/>
      </c>
      <c r="M606" s="89" t="str">
        <f>IF(OR(L606="",K595="",K595&lt;=0,N606=""),"",TRIM(MID(L606,LEN(N606)+1+IF(MID(L606,LEN(N606)+1,1)=" ",1,0),99999)))</f>
        <v/>
      </c>
      <c r="N606" s="49" t="str">
        <f>IF(OR(O606="",O606=0,O606="0"),"",IF(LEN(O606)&lt;=K595,O606,IF(LEN(SUBSTITUTE(P606," ",""))=K595+1,LEFT(O606,K595),LEFT(O606,FIND("§",SUBSTITUTE(P606," ","§",LEN(P606)-LEN(SUBSTITUTE(P606," ",""))))-1))))</f>
        <v/>
      </c>
      <c r="O606" s="49" t="str">
        <f t="shared" si="126"/>
        <v/>
      </c>
      <c r="P606" s="49" t="str">
        <f>IF(OR(O606="",O606=0,O606="0"),"",LEFT(O606,K595+1))</f>
        <v/>
      </c>
      <c r="Q606" s="49"/>
      <c r="R606" s="107"/>
      <c r="S606" s="90" t="str">
        <f>IF(LEN(TRIM(T606))&gt;0,MAX(S46:S605)+1,"")</f>
        <v/>
      </c>
      <c r="T606" s="234"/>
      <c r="U606" s="107"/>
      <c r="V606" s="107"/>
      <c r="X606" s="224"/>
      <c r="Y606" s="281"/>
      <c r="Z606" s="282"/>
      <c r="AA606" s="281"/>
      <c r="AB606" s="280"/>
      <c r="AC606" s="279"/>
      <c r="AD606" s="278"/>
      <c r="AE606" s="277"/>
      <c r="AF606" s="276"/>
      <c r="AG606" s="275"/>
      <c r="AH606" s="274"/>
      <c r="AI606" s="273"/>
      <c r="AJ606" s="272"/>
      <c r="AK606" s="271"/>
      <c r="AL606" s="270"/>
      <c r="AM606" s="269"/>
      <c r="AN606" s="268"/>
      <c r="AO606" s="267"/>
      <c r="AP606" s="266"/>
      <c r="AQ606" s="265"/>
      <c r="BY606" s="3">
        <v>1</v>
      </c>
    </row>
    <row r="607" spans="10:77" ht="21" customHeight="1">
      <c r="J607" s="910"/>
      <c r="K607" s="88" t="str">
        <f>IF(TRIM(SUBSTITUTE(R87,CHAR(160),""))="","",R87)</f>
        <v/>
      </c>
      <c r="L607" s="49" t="str" cm="1">
        <f t="array" ref="L607">IF(ROW()=ROW(L607),K610,INDEX(M607:M620,ROW()-ROW(L607)))</f>
        <v/>
      </c>
      <c r="M607" s="89" t="str">
        <f>IF(OR(L607="",K609="",K609&lt;=0,N607=""),"",TRIM(MID(L607,LEN(N607)+1+IF(MID(L607,LEN(N607)+1,1)=" ",1,0),99999)))</f>
        <v/>
      </c>
      <c r="N607" s="49" t="str">
        <f>IF(OR(O607="",O607=0,O607="0"),"",IF(LEN(O607)&lt;=K609,O607,IF(LEN(SUBSTITUTE(P607," ",""))=K609+1,LEFT(O607,K609),LEFT(O607,FIND("§",SUBSTITUTE(P607," ","§",LEN(P607)-LEN(SUBSTITUTE(P607," ",""))))-1))))</f>
        <v/>
      </c>
      <c r="O607" s="49" t="str">
        <f t="shared" si="126"/>
        <v/>
      </c>
      <c r="P607" s="49" t="str">
        <f>IF(OR(O607="",O607=0,O607="0"),"",LEFT(O607,K609+1))</f>
        <v/>
      </c>
      <c r="Q607" s="49"/>
      <c r="R607" s="107"/>
      <c r="S607" s="90" t="str">
        <f>IF(LEN(TRIM(T607))&gt;0,MAX(S46:S606)+1,"")</f>
        <v/>
      </c>
      <c r="T607" s="234"/>
      <c r="U607" s="107"/>
      <c r="V607" s="107"/>
      <c r="X607" s="224"/>
      <c r="Y607" s="281"/>
      <c r="Z607" s="282"/>
      <c r="AA607" s="281"/>
      <c r="AB607" s="280"/>
      <c r="AC607" s="279"/>
      <c r="AD607" s="278"/>
      <c r="AE607" s="277"/>
      <c r="AF607" s="276"/>
      <c r="AG607" s="275"/>
      <c r="AH607" s="274"/>
      <c r="AI607" s="273"/>
      <c r="AJ607" s="272"/>
      <c r="AK607" s="271"/>
      <c r="AL607" s="270"/>
      <c r="AM607" s="269"/>
      <c r="AN607" s="268"/>
      <c r="AO607" s="267"/>
      <c r="AP607" s="266"/>
      <c r="AQ607" s="265"/>
      <c r="BY607" s="3">
        <v>1</v>
      </c>
    </row>
    <row r="608" spans="10:77" ht="21" customHeight="1">
      <c r="J608" s="910"/>
      <c r="K608" s="55" t="str">
        <f>TRIM(SUBSTITUTE(SUBSTITUTE(SUBSTITUTE(SUBSTITUTE(SUBSTITUTE(SUBSTITUTE(SUBSTITUTE(SUBSTITUTE(SUBSTITUTE(CLEAN(IF(OR(LEFT(K607,1)="-",LEFT(K607,1)="="),MID(K607,2,99999),K607)),"—","-"),"–","-"),CHAR(160)," "),CHAR(9)," "),CHAR(13)," "),CHAR(10)," ")," "," ")," "," ")," "," "))</f>
        <v/>
      </c>
      <c r="L608" s="49" t="str" cm="1">
        <f t="array" ref="L608">IF(ROW()=ROW(L607),K610,INDEX(M607:M620,ROW()-ROW(L607)))</f>
        <v/>
      </c>
      <c r="M608" s="89" t="str">
        <f>IF(OR(L608="",K609="",K609&lt;=0,N608=""),"",TRIM(MID(L608,LEN(N608)+1+IF(MID(L608,LEN(N608)+1,1)=" ",1,0),99999)))</f>
        <v/>
      </c>
      <c r="N608" s="49" t="str">
        <f>IF(OR(O608="",O608=0,O608="0"),"",IF(LEN(O608)&lt;=K609,O608,IF(LEN(SUBSTITUTE(P608," ",""))=K609+1,LEFT(O608,K609),LEFT(O608,FIND("§",SUBSTITUTE(P608," ","§",LEN(P608)-LEN(SUBSTITUTE(P608," ",""))))-1))))</f>
        <v/>
      </c>
      <c r="O608" s="49" t="str">
        <f t="shared" si="126"/>
        <v/>
      </c>
      <c r="P608" s="49" t="str">
        <f>IF(OR(O608="",O608=0,O608="0"),"",LEFT(O608,K609+1))</f>
        <v/>
      </c>
      <c r="Q608" s="49"/>
      <c r="R608" s="107"/>
      <c r="S608" s="90" t="str">
        <f>IF(LEN(TRIM(T608))&gt;0,MAX(S46:S607)+1,"")</f>
        <v/>
      </c>
      <c r="T608" s="234"/>
      <c r="U608" s="107"/>
      <c r="V608" s="107"/>
      <c r="X608" s="224"/>
      <c r="Y608" s="281"/>
      <c r="Z608" s="282"/>
      <c r="AA608" s="281"/>
      <c r="AB608" s="280"/>
      <c r="AC608" s="279"/>
      <c r="AD608" s="278"/>
      <c r="AE608" s="277"/>
      <c r="AF608" s="276"/>
      <c r="AG608" s="275"/>
      <c r="AH608" s="274"/>
      <c r="AI608" s="273"/>
      <c r="AJ608" s="272"/>
      <c r="AK608" s="271"/>
      <c r="AL608" s="270"/>
      <c r="AM608" s="269"/>
      <c r="AN608" s="268"/>
      <c r="AO608" s="267"/>
      <c r="AP608" s="266"/>
      <c r="AQ608" s="265"/>
      <c r="BY608" s="3">
        <v>1</v>
      </c>
    </row>
    <row r="609" spans="10:77" ht="21" customHeight="1">
      <c r="J609" s="910"/>
      <c r="K609" s="92">
        <f>K44</f>
        <v>120</v>
      </c>
      <c r="L609" s="49" t="str" cm="1">
        <f t="array" ref="L609">IF(ROW()=ROW(L607),K610,INDEX(M607:M620,ROW()-ROW(L607)))</f>
        <v/>
      </c>
      <c r="M609" s="89" t="str">
        <f>IF(OR(L609="",K609="",K609&lt;=0,N609=""),"",TRIM(MID(L609,LEN(N609)+1+IF(MID(L609,LEN(N609)+1,1)=" ",1,0),99999)))</f>
        <v/>
      </c>
      <c r="N609" s="49" t="str">
        <f>IF(OR(O609="",O609=0,O609="0"),"",IF(LEN(O609)&lt;=K609,O609,IF(LEN(SUBSTITUTE(P609," ",""))=K609+1,LEFT(O609,K609),LEFT(O609,FIND("§",SUBSTITUTE(P609," ","§",LEN(P609)-LEN(SUBSTITUTE(P609," ",""))))-1))))</f>
        <v/>
      </c>
      <c r="O609" s="49" t="str">
        <f t="shared" si="126"/>
        <v/>
      </c>
      <c r="P609" s="49" t="str">
        <f>IF(OR(O609="",O609=0,O609="0"),"",LEFT(O609,K609+1))</f>
        <v/>
      </c>
      <c r="Q609" s="49"/>
      <c r="R609" s="107"/>
      <c r="S609" s="90" t="str">
        <f>IF(LEN(TRIM(T609))&gt;0,MAX(S46:S608)+1,"")</f>
        <v/>
      </c>
      <c r="T609" s="234"/>
      <c r="U609" s="107"/>
      <c r="V609" s="107"/>
      <c r="X609" s="224"/>
      <c r="Y609" s="281"/>
      <c r="Z609" s="282"/>
      <c r="AA609" s="281"/>
      <c r="AB609" s="280"/>
      <c r="AC609" s="279"/>
      <c r="AD609" s="278"/>
      <c r="AE609" s="277"/>
      <c r="AF609" s="276"/>
      <c r="AG609" s="275"/>
      <c r="AH609" s="274"/>
      <c r="AI609" s="273"/>
      <c r="AJ609" s="272"/>
      <c r="AK609" s="271"/>
      <c r="AL609" s="270"/>
      <c r="AM609" s="269"/>
      <c r="AN609" s="268"/>
      <c r="AO609" s="267"/>
      <c r="AP609" s="266"/>
      <c r="AQ609" s="265"/>
      <c r="BY609" s="3">
        <v>1</v>
      </c>
    </row>
    <row r="610" spans="10:77" ht="21" customHeight="1">
      <c r="J610" s="910"/>
      <c r="K610" s="55" t="str">
        <f>IF(UPPER(TRIM(K45))="X",K614,K608)</f>
        <v/>
      </c>
      <c r="L610" s="49" t="str" cm="1">
        <f t="array" ref="L610">IF(ROW()=ROW(L607),K610,INDEX(M607:M620,ROW()-ROW(L607)))</f>
        <v/>
      </c>
      <c r="M610" s="89" t="str">
        <f>IF(OR(L610="",K609="",K609&lt;=0,N610=""),"",TRIM(MID(L610,LEN(N610)+1+IF(MID(L610,LEN(N610)+1,1)=" ",1,0),99999)))</f>
        <v/>
      </c>
      <c r="N610" s="49" t="str">
        <f>IF(OR(O610="",O610=0,O610="0"),"",IF(LEN(O610)&lt;=K609,O610,IF(LEN(SUBSTITUTE(P610," ",""))=K609+1,LEFT(O610,K609),LEFT(O610,FIND("§",SUBSTITUTE(P610," ","§",LEN(P610)-LEN(SUBSTITUTE(P610," ",""))))-1))))</f>
        <v/>
      </c>
      <c r="O610" s="49" t="str">
        <f t="shared" si="126"/>
        <v/>
      </c>
      <c r="P610" s="49" t="str">
        <f>IF(OR(O610="",O610=0,O610="0"),"",LEFT(O610,K609+1))</f>
        <v/>
      </c>
      <c r="Q610" s="49"/>
      <c r="R610" s="107"/>
      <c r="S610" s="90" t="str">
        <f>IF(LEN(TRIM(T610))&gt;0,MAX(S46:S609)+1,"")</f>
        <v/>
      </c>
      <c r="T610" s="234"/>
      <c r="U610" s="107"/>
      <c r="V610" s="107"/>
      <c r="X610" s="224"/>
      <c r="Y610" s="281"/>
      <c r="Z610" s="282"/>
      <c r="AA610" s="281"/>
      <c r="AB610" s="280"/>
      <c r="AC610" s="279"/>
      <c r="AD610" s="278"/>
      <c r="AE610" s="277"/>
      <c r="AF610" s="276"/>
      <c r="AG610" s="275"/>
      <c r="AH610" s="274"/>
      <c r="AI610" s="273"/>
      <c r="AJ610" s="272"/>
      <c r="AK610" s="271"/>
      <c r="AL610" s="270"/>
      <c r="AM610" s="269"/>
      <c r="AN610" s="268"/>
      <c r="AO610" s="267"/>
      <c r="AP610" s="266"/>
      <c r="AQ610" s="265"/>
      <c r="BY610" s="3">
        <v>1</v>
      </c>
    </row>
    <row r="611" spans="10:77" ht="21" customHeight="1">
      <c r="J611" s="910"/>
      <c r="K611" s="94" t="str">
        <f>TRIM(SUBSTITUTE(SUBSTITUTE(SUBSTITUTE(SUBSTITUTE(SUBSTITUTE(SUBSTITUTE(SUBSTITUTE(SUBSTITUTE(SUBSTITUTE(SUBSTITUTE(K608,","," "),";"," "),":"," "),"!"," "),"?"," "),"…"," "),"»"," "),"«"," "),"/"," "),"."," "))</f>
        <v/>
      </c>
      <c r="L611" s="49" t="str" cm="1">
        <f t="array" ref="L611">IF(ROW()=ROW(L607),K610,INDEX(M607:M620,ROW()-ROW(L607)))</f>
        <v/>
      </c>
      <c r="M611" s="89" t="str">
        <f>IF(OR(L611="",K609="",K609&lt;=0,N611=""),"",TRIM(MID(L611,LEN(N611)+1+IF(MID(L611,LEN(N611)+1,1)=" ",1,0),99999)))</f>
        <v/>
      </c>
      <c r="N611" s="49" t="str">
        <f>IF(OR(O611="",O611=0,O611="0"),"",IF(LEN(O611)&lt;=K609,O611,IF(LEN(SUBSTITUTE(P611," ",""))=K609+1,LEFT(O611,K609),LEFT(O611,FIND("§",SUBSTITUTE(P611," ","§",LEN(P611)-LEN(SUBSTITUTE(P611," ",""))))-1))))</f>
        <v/>
      </c>
      <c r="O611" s="49" t="str">
        <f t="shared" si="126"/>
        <v/>
      </c>
      <c r="P611" s="49" t="str">
        <f>IF(OR(O611="",O611=0,O611="0"),"",LEFT(O611,K609+1))</f>
        <v/>
      </c>
      <c r="Q611" s="49"/>
      <c r="R611" s="107"/>
      <c r="S611" s="90" t="str">
        <f>IF(LEN(TRIM(T611))&gt;0,MAX(S46:S610)+1,"")</f>
        <v/>
      </c>
      <c r="T611" s="234"/>
      <c r="U611" s="107"/>
      <c r="V611" s="107"/>
      <c r="X611" s="224"/>
      <c r="Y611" s="281"/>
      <c r="Z611" s="282"/>
      <c r="AA611" s="281"/>
      <c r="AB611" s="280"/>
      <c r="AC611" s="279"/>
      <c r="AD611" s="278"/>
      <c r="AE611" s="277"/>
      <c r="AF611" s="276"/>
      <c r="AG611" s="275"/>
      <c r="AH611" s="274"/>
      <c r="AI611" s="273"/>
      <c r="AJ611" s="272"/>
      <c r="AK611" s="271"/>
      <c r="AL611" s="270"/>
      <c r="AM611" s="269"/>
      <c r="AN611" s="268"/>
      <c r="AO611" s="267"/>
      <c r="AP611" s="266"/>
      <c r="AQ611" s="265"/>
      <c r="BY611" s="3">
        <v>1</v>
      </c>
    </row>
    <row r="612" spans="10:77" ht="21" customHeight="1">
      <c r="J612" s="910"/>
      <c r="K612" s="49" t="str">
        <f>TRIM(SUBSTITUTE(SUBSTITUTE(SUBSTITUTE(SUBSTITUTE(SUBSTITUTE(SUBSTITUTE(SUBSTITUTE(SUBSTITUTE(K611,"("," "),")"," "),CHAR(34)," "),"-"," "),"_"," "),"&lt;"," "),"&gt;"," "),"="," "))</f>
        <v/>
      </c>
      <c r="L612" s="49" t="str" cm="1">
        <f t="array" ref="L612">IF(ROW()=ROW(L607),K610,INDEX(M607:M620,ROW()-ROW(L607)))</f>
        <v/>
      </c>
      <c r="M612" s="89" t="str">
        <f>IF(OR(L612="",K609="",K609&lt;=0,N612=""),"",TRIM(MID(L612,LEN(N612)+1+IF(MID(L612,LEN(N612)+1,1)=" ",1,0),99999)))</f>
        <v/>
      </c>
      <c r="N612" s="49" t="str">
        <f>IF(OR(O612="",O612=0,O612="0"),"",IF(LEN(O612)&lt;=K609,O612,IF(LEN(SUBSTITUTE(P612," ",""))=K609+1,LEFT(O612,K609),LEFT(O612,FIND("§",SUBSTITUTE(P612," ","§",LEN(P612)-LEN(SUBSTITUTE(P612," ",""))))-1))))</f>
        <v/>
      </c>
      <c r="O612" s="49" t="str">
        <f t="shared" si="126"/>
        <v/>
      </c>
      <c r="P612" s="49" t="str">
        <f>IF(OR(O612="",O612=0,O612="0"),"",LEFT(O612,K609+1))</f>
        <v/>
      </c>
      <c r="Q612" s="49"/>
      <c r="R612" s="107"/>
      <c r="S612" s="90" t="str">
        <f>IF(LEN(TRIM(T612))&gt;0,MAX(S46:S611)+1,"")</f>
        <v/>
      </c>
      <c r="T612" s="234"/>
      <c r="U612" s="107"/>
      <c r="V612" s="107"/>
      <c r="X612" s="224"/>
      <c r="Y612" s="281"/>
      <c r="Z612" s="282"/>
      <c r="AA612" s="281"/>
      <c r="AB612" s="280"/>
      <c r="AC612" s="279"/>
      <c r="AD612" s="278"/>
      <c r="AE612" s="277"/>
      <c r="AF612" s="276"/>
      <c r="AG612" s="275"/>
      <c r="AH612" s="274"/>
      <c r="AI612" s="273"/>
      <c r="AJ612" s="272"/>
      <c r="AK612" s="271"/>
      <c r="AL612" s="270"/>
      <c r="AM612" s="269"/>
      <c r="AN612" s="268"/>
      <c r="AO612" s="267"/>
      <c r="AP612" s="266"/>
      <c r="AQ612" s="265"/>
      <c r="BY612" s="3">
        <v>1</v>
      </c>
    </row>
    <row r="613" spans="10:77" ht="21" customHeight="1">
      <c r="J613" s="910"/>
      <c r="K613" s="55" t="str">
        <f>TRIM(SUBSTITUTE(SUBSTITUTE(SUBSTITUTE(SUBSTITUTE(K612,"►"," "),"▼"," "),"▲"," "),"◄"," "))</f>
        <v/>
      </c>
      <c r="L613" s="49" t="str" cm="1">
        <f t="array" ref="L613">IF(ROW()=ROW(L607),K610,INDEX(M607:M620,ROW()-ROW(L607)))</f>
        <v/>
      </c>
      <c r="M613" s="89" t="str">
        <f>IF(OR(L613="",K609="",K609&lt;=0,N613=""),"",TRIM(MID(L613,LEN(N613)+1+IF(MID(L613,LEN(N613)+1,1)=" ",1,0),99999)))</f>
        <v/>
      </c>
      <c r="N613" s="49" t="str">
        <f>IF(OR(O613="",O613=0,O613="0"),"",IF(LEN(O613)&lt;=K609,O613,IF(LEN(SUBSTITUTE(P613," ",""))=K609+1,LEFT(O613,K609),LEFT(O613,FIND("§",SUBSTITUTE(P613," ","§",LEN(P613)-LEN(SUBSTITUTE(P613," ",""))))-1))))</f>
        <v/>
      </c>
      <c r="O613" s="49" t="str">
        <f t="shared" si="126"/>
        <v/>
      </c>
      <c r="P613" s="49" t="str">
        <f>IF(OR(O613="",O613=0,O613="0"),"",LEFT(O613,K609+1))</f>
        <v/>
      </c>
      <c r="Q613" s="49"/>
      <c r="R613" s="107"/>
      <c r="S613" s="90" t="str">
        <f>IF(LEN(TRIM(T613))&gt;0,MAX(S46:S612)+1,"")</f>
        <v/>
      </c>
      <c r="T613" s="234"/>
      <c r="U613" s="107"/>
      <c r="V613" s="107"/>
      <c r="X613" s="224"/>
      <c r="Y613" s="281"/>
      <c r="Z613" s="282"/>
      <c r="AA613" s="281"/>
      <c r="AB613" s="280"/>
      <c r="AC613" s="279"/>
      <c r="AD613" s="278"/>
      <c r="AE613" s="277"/>
      <c r="AF613" s="276"/>
      <c r="AG613" s="275"/>
      <c r="AH613" s="274"/>
      <c r="AI613" s="273"/>
      <c r="AJ613" s="272"/>
      <c r="AK613" s="271"/>
      <c r="AL613" s="270"/>
      <c r="AM613" s="269"/>
      <c r="AN613" s="268"/>
      <c r="AO613" s="267"/>
      <c r="AP613" s="266"/>
      <c r="AQ613" s="265"/>
      <c r="BY613" s="3">
        <v>1</v>
      </c>
    </row>
    <row r="614" spans="10:77" ht="21" customHeight="1">
      <c r="J614" s="910"/>
      <c r="K614" s="55" t="str">
        <f>TRIM(SUBSTITUTE(SUBSTITUTE(K613,"“"," "),"”"," "))</f>
        <v/>
      </c>
      <c r="L614" s="49" t="str" cm="1">
        <f t="array" ref="L614">IF(ROW()=ROW(L607),K610,INDEX(M607:M620,ROW()-ROW(L607)))</f>
        <v/>
      </c>
      <c r="M614" s="89" t="str">
        <f>IF(OR(L614="",K609="",K609&lt;=0,N614=""),"",TRIM(MID(L614,LEN(N614)+1+IF(MID(L614,LEN(N614)+1,1)=" ",1,0),99999)))</f>
        <v/>
      </c>
      <c r="N614" s="49" t="str">
        <f>IF(OR(O614="",O614=0,O614="0"),"",IF(LEN(O614)&lt;=K609,O614,IF(LEN(SUBSTITUTE(P614," ",""))=K609+1,LEFT(O614,K609),LEFT(O614,FIND("§",SUBSTITUTE(P614," ","§",LEN(P614)-LEN(SUBSTITUTE(P614," ",""))))-1))))</f>
        <v/>
      </c>
      <c r="O614" s="49" t="str">
        <f t="shared" si="126"/>
        <v/>
      </c>
      <c r="P614" s="49" t="str">
        <f>IF(OR(O614="",O614=0,O614="0"),"",LEFT(O614,K609+1))</f>
        <v/>
      </c>
      <c r="Q614" s="49"/>
      <c r="R614" s="107"/>
      <c r="S614" s="90" t="str">
        <f>IF(LEN(TRIM(T614))&gt;0,MAX(S46:S613)+1,"")</f>
        <v/>
      </c>
      <c r="T614" s="234"/>
      <c r="U614" s="107"/>
      <c r="V614" s="107"/>
      <c r="X614" s="224"/>
      <c r="Y614" s="281"/>
      <c r="Z614" s="282"/>
      <c r="AA614" s="281"/>
      <c r="AB614" s="280"/>
      <c r="AC614" s="279"/>
      <c r="AD614" s="278"/>
      <c r="AE614" s="277"/>
      <c r="AF614" s="276"/>
      <c r="AG614" s="275"/>
      <c r="AH614" s="274"/>
      <c r="AI614" s="273"/>
      <c r="AJ614" s="272"/>
      <c r="AK614" s="271"/>
      <c r="AL614" s="270"/>
      <c r="AM614" s="269"/>
      <c r="AN614" s="268"/>
      <c r="AO614" s="267"/>
      <c r="AP614" s="266"/>
      <c r="AQ614" s="265"/>
      <c r="BY614" s="3">
        <v>1</v>
      </c>
    </row>
    <row r="615" spans="10:77" ht="21" customHeight="1">
      <c r="J615" s="910"/>
      <c r="K615" s="55"/>
      <c r="L615" s="49" t="str" cm="1">
        <f t="array" ref="L615">IF(ROW()=ROW(L607),K610,INDEX(M607:M620,ROW()-ROW(L607)))</f>
        <v/>
      </c>
      <c r="M615" s="89" t="str">
        <f>IF(OR(L615="",K609="",K609&lt;=0,N615=""),"",TRIM(MID(L615,LEN(N615)+1+IF(MID(L615,LEN(N615)+1,1)=" ",1,0),99999)))</f>
        <v/>
      </c>
      <c r="N615" s="49" t="str">
        <f>IF(OR(O615="",O615=0,O615="0"),"",IF(LEN(O615)&lt;=K609,O615,IF(LEN(SUBSTITUTE(P615," ",""))=K609+1,LEFT(O615,K609),LEFT(O615,FIND("§",SUBSTITUTE(P615," ","§",LEN(P615)-LEN(SUBSTITUTE(P615," ",""))))-1))))</f>
        <v/>
      </c>
      <c r="O615" s="49" t="str">
        <f t="shared" si="126"/>
        <v/>
      </c>
      <c r="P615" s="49" t="str">
        <f>IF(OR(O615="",O615=0,O615="0"),"",LEFT(O615,K609+1))</f>
        <v/>
      </c>
      <c r="Q615" s="49"/>
      <c r="R615" s="107"/>
      <c r="S615" s="90" t="str">
        <f>IF(LEN(TRIM(T615))&gt;0,MAX(S46:S614)+1,"")</f>
        <v/>
      </c>
      <c r="T615" s="234"/>
      <c r="U615" s="107"/>
      <c r="V615" s="107"/>
      <c r="X615" s="224"/>
      <c r="Y615" s="281"/>
      <c r="Z615" s="282"/>
      <c r="AA615" s="281"/>
      <c r="AB615" s="280"/>
      <c r="AC615" s="279"/>
      <c r="AD615" s="278"/>
      <c r="AE615" s="277"/>
      <c r="AF615" s="276"/>
      <c r="AG615" s="275"/>
      <c r="AH615" s="274"/>
      <c r="AI615" s="273"/>
      <c r="AJ615" s="272"/>
      <c r="AK615" s="271"/>
      <c r="AL615" s="270"/>
      <c r="AM615" s="269"/>
      <c r="AN615" s="268"/>
      <c r="AO615" s="267"/>
      <c r="AP615" s="266"/>
      <c r="AQ615" s="265"/>
      <c r="BY615" s="3">
        <v>1</v>
      </c>
    </row>
    <row r="616" spans="10:77" ht="21" customHeight="1">
      <c r="J616" s="910"/>
      <c r="K616" s="55"/>
      <c r="L616" s="49" t="str" cm="1">
        <f t="array" ref="L616">IF(ROW()=ROW(L607),K610,INDEX(M607:M620,ROW()-ROW(L607)))</f>
        <v/>
      </c>
      <c r="M616" s="89" t="str">
        <f>IF(OR(L616="",K609="",K609&lt;=0,N616=""),"",TRIM(MID(L616,LEN(N616)+1+IF(MID(L616,LEN(N616)+1,1)=" ",1,0),99999)))</f>
        <v/>
      </c>
      <c r="N616" s="49" t="str">
        <f>IF(OR(O616="",O616=0,O616="0"),"",IF(LEN(O616)&lt;=K609,O616,IF(LEN(SUBSTITUTE(P616," ",""))=K609+1,LEFT(O616,K609),LEFT(O616,FIND("§",SUBSTITUTE(P616," ","§",LEN(P616)-LEN(SUBSTITUTE(P616," ",""))))-1))))</f>
        <v/>
      </c>
      <c r="O616" s="49" t="str">
        <f t="shared" si="126"/>
        <v/>
      </c>
      <c r="P616" s="49" t="str">
        <f>IF(OR(O616="",O616=0,O616="0"),"",LEFT(O616,K609+1))</f>
        <v/>
      </c>
      <c r="Q616" s="49"/>
      <c r="R616" s="107"/>
      <c r="S616" s="90" t="str">
        <f>IF(LEN(TRIM(T616))&gt;0,MAX(S46:S615)+1,"")</f>
        <v/>
      </c>
      <c r="T616" s="234"/>
      <c r="U616" s="107"/>
      <c r="V616" s="107"/>
      <c r="X616" s="224"/>
      <c r="Y616" s="281"/>
      <c r="Z616" s="282"/>
      <c r="AA616" s="281"/>
      <c r="AB616" s="280"/>
      <c r="AC616" s="279"/>
      <c r="AD616" s="278"/>
      <c r="AE616" s="277"/>
      <c r="AF616" s="276"/>
      <c r="AG616" s="275"/>
      <c r="AH616" s="274"/>
      <c r="AI616" s="273"/>
      <c r="AJ616" s="272"/>
      <c r="AK616" s="271"/>
      <c r="AL616" s="270"/>
      <c r="AM616" s="269"/>
      <c r="AN616" s="268"/>
      <c r="AO616" s="267"/>
      <c r="AP616" s="266"/>
      <c r="AQ616" s="265"/>
      <c r="BY616" s="3">
        <v>1</v>
      </c>
    </row>
    <row r="617" spans="10:77" ht="21" customHeight="1">
      <c r="J617" s="910"/>
      <c r="K617" s="55"/>
      <c r="L617" s="49" t="str" cm="1">
        <f t="array" ref="L617">IF(ROW()=ROW(L607),K610,INDEX(M607:M620,ROW()-ROW(L607)))</f>
        <v/>
      </c>
      <c r="M617" s="89" t="str">
        <f>IF(OR(L617="",K609="",K609&lt;=0,N617=""),"",TRIM(MID(L617,LEN(N617)+1+IF(MID(L617,LEN(N617)+1,1)=" ",1,0),99999)))</f>
        <v/>
      </c>
      <c r="N617" s="49" t="str">
        <f>IF(OR(O617="",O617=0,O617="0"),"",IF(LEN(O617)&lt;=K609,O617,IF(LEN(SUBSTITUTE(P617," ",""))=K609+1,LEFT(O617,K609),LEFT(O617,FIND("§",SUBSTITUTE(P617," ","§",LEN(P617)-LEN(SUBSTITUTE(P617," ",""))))-1))))</f>
        <v/>
      </c>
      <c r="O617" s="49" t="str">
        <f t="shared" si="126"/>
        <v/>
      </c>
      <c r="P617" s="49" t="str">
        <f>IF(OR(O617="",O617=0,O617="0"),"",LEFT(O617,K609+1))</f>
        <v/>
      </c>
      <c r="Q617" s="49"/>
      <c r="R617" s="107"/>
      <c r="S617" s="90" t="str">
        <f>IF(LEN(TRIM(T617))&gt;0,MAX(S46:S616)+1,"")</f>
        <v/>
      </c>
      <c r="T617" s="234"/>
      <c r="U617" s="107"/>
      <c r="V617" s="107"/>
      <c r="X617" s="224"/>
      <c r="Y617" s="281"/>
      <c r="Z617" s="282"/>
      <c r="AA617" s="281"/>
      <c r="AB617" s="280"/>
      <c r="AC617" s="279"/>
      <c r="AD617" s="278"/>
      <c r="AE617" s="277"/>
      <c r="AF617" s="276"/>
      <c r="AG617" s="275"/>
      <c r="AH617" s="274"/>
      <c r="AI617" s="273"/>
      <c r="AJ617" s="272"/>
      <c r="AK617" s="271"/>
      <c r="AL617" s="270"/>
      <c r="AM617" s="269"/>
      <c r="AN617" s="268"/>
      <c r="AO617" s="267"/>
      <c r="AP617" s="266"/>
      <c r="AQ617" s="265"/>
      <c r="BY617" s="3">
        <v>1</v>
      </c>
    </row>
    <row r="618" spans="10:77" ht="21" customHeight="1">
      <c r="J618" s="910"/>
      <c r="K618" s="55"/>
      <c r="L618" s="49" t="str" cm="1">
        <f t="array" ref="L618">IF(ROW()=ROW(L607),K610,INDEX(M607:M620,ROW()-ROW(L607)))</f>
        <v/>
      </c>
      <c r="M618" s="89" t="str">
        <f>IF(OR(L618="",K609="",K609&lt;=0,N618=""),"",TRIM(MID(L618,LEN(N618)+1+IF(MID(L618,LEN(N618)+1,1)=" ",1,0),99999)))</f>
        <v/>
      </c>
      <c r="N618" s="49" t="str">
        <f>IF(OR(O618="",O618=0,O618="0"),"",IF(LEN(O618)&lt;=K609,O618,IF(LEN(SUBSTITUTE(P618," ",""))=K609+1,LEFT(O618,K609),LEFT(O618,FIND("§",SUBSTITUTE(P618," ","§",LEN(P618)-LEN(SUBSTITUTE(P618," ",""))))-1))))</f>
        <v/>
      </c>
      <c r="O618" s="49" t="str">
        <f t="shared" si="126"/>
        <v/>
      </c>
      <c r="P618" s="49" t="str">
        <f>IF(OR(O618="",O618=0,O618="0"),"",LEFT(O618,K609+1))</f>
        <v/>
      </c>
      <c r="Q618" s="49"/>
      <c r="R618" s="107"/>
      <c r="S618" s="90" t="str">
        <f>IF(LEN(TRIM(T618))&gt;0,MAX(S46:S617)+1,"")</f>
        <v/>
      </c>
      <c r="T618" s="234"/>
      <c r="U618" s="107"/>
      <c r="V618" s="107"/>
      <c r="X618" s="224"/>
      <c r="Y618" s="281"/>
      <c r="Z618" s="282"/>
      <c r="AA618" s="281"/>
      <c r="AB618" s="280"/>
      <c r="AC618" s="279"/>
      <c r="AD618" s="278"/>
      <c r="AE618" s="277"/>
      <c r="AF618" s="276"/>
      <c r="AG618" s="275"/>
      <c r="AH618" s="274"/>
      <c r="AI618" s="273"/>
      <c r="AJ618" s="272"/>
      <c r="AK618" s="271"/>
      <c r="AL618" s="270"/>
      <c r="AM618" s="269"/>
      <c r="AN618" s="268"/>
      <c r="AO618" s="267"/>
      <c r="AP618" s="266"/>
      <c r="AQ618" s="265"/>
      <c r="BY618" s="3">
        <v>1</v>
      </c>
    </row>
    <row r="619" spans="10:77" ht="21" customHeight="1">
      <c r="J619" s="910"/>
      <c r="K619" s="55"/>
      <c r="L619" s="49" t="str" cm="1">
        <f t="array" ref="L619">IF(ROW()=ROW(L607),K610,INDEX(M607:M620,ROW()-ROW(L607)))</f>
        <v/>
      </c>
      <c r="M619" s="89" t="str">
        <f>IF(OR(L619="",K609="",K609&lt;=0,N619=""),"",TRIM(MID(L619,LEN(N619)+1+IF(MID(L619,LEN(N619)+1,1)=" ",1,0),99999)))</f>
        <v/>
      </c>
      <c r="N619" s="49" t="str">
        <f>IF(OR(O619="",O619=0,O619="0"),"",IF(LEN(O619)&lt;=K609,O619,IF(LEN(SUBSTITUTE(P619," ",""))=K609+1,LEFT(O619,K609),LEFT(O619,FIND("§",SUBSTITUTE(P619," ","§",LEN(P619)-LEN(SUBSTITUTE(P619," ",""))))-1))))</f>
        <v/>
      </c>
      <c r="O619" s="49" t="str">
        <f t="shared" si="126"/>
        <v/>
      </c>
      <c r="P619" s="49" t="str">
        <f>IF(OR(O619="",O619=0,O619="0"),"",LEFT(O619,K609+1))</f>
        <v/>
      </c>
      <c r="Q619" s="49"/>
      <c r="R619" s="107"/>
      <c r="S619" s="90" t="str">
        <f>IF(LEN(TRIM(T619))&gt;0,MAX(S46:S618)+1,"")</f>
        <v/>
      </c>
      <c r="T619" s="234"/>
      <c r="U619" s="107"/>
      <c r="V619" s="107"/>
      <c r="X619" s="224"/>
      <c r="Y619" s="281"/>
      <c r="Z619" s="282"/>
      <c r="AA619" s="281"/>
      <c r="AB619" s="280"/>
      <c r="AC619" s="279"/>
      <c r="AD619" s="278"/>
      <c r="AE619" s="277"/>
      <c r="AF619" s="276"/>
      <c r="AG619" s="275"/>
      <c r="AH619" s="274"/>
      <c r="AI619" s="273"/>
      <c r="AJ619" s="272"/>
      <c r="AK619" s="271"/>
      <c r="AL619" s="270"/>
      <c r="AM619" s="269"/>
      <c r="AN619" s="268"/>
      <c r="AO619" s="267"/>
      <c r="AP619" s="266"/>
      <c r="AQ619" s="265"/>
      <c r="BY619" s="3">
        <v>1</v>
      </c>
    </row>
    <row r="620" spans="10:77" ht="21" customHeight="1">
      <c r="J620" s="910"/>
      <c r="K620" s="55"/>
      <c r="L620" s="49" t="str" cm="1">
        <f t="array" ref="L620">IF(ROW()=ROW(L607),K610,INDEX(M607:M620,ROW()-ROW(L607)))</f>
        <v/>
      </c>
      <c r="M620" s="89" t="str">
        <f>IF(OR(L620="",K609="",K609&lt;=0,N620=""),"",TRIM(MID(L620,LEN(N620)+1+IF(MID(L620,LEN(N620)+1,1)=" ",1,0),99999)))</f>
        <v/>
      </c>
      <c r="N620" s="49" t="str">
        <f>IF(OR(O620="",O620=0,O620="0"),"",IF(LEN(O620)&lt;=K609,O620,IF(LEN(SUBSTITUTE(P620," ",""))=K609+1,LEFT(O620,K609),LEFT(O620,FIND("§",SUBSTITUTE(P620," ","§",LEN(P620)-LEN(SUBSTITUTE(P620," ",""))))-1))))</f>
        <v/>
      </c>
      <c r="O620" s="49" t="str">
        <f t="shared" si="126"/>
        <v/>
      </c>
      <c r="P620" s="49" t="str">
        <f>IF(OR(O620="",O620=0,O620="0"),"",LEFT(O620,K609+1))</f>
        <v/>
      </c>
      <c r="Q620" s="49"/>
      <c r="R620" s="107"/>
      <c r="S620" s="90" t="str">
        <f>IF(LEN(TRIM(T620))&gt;0,MAX(S46:S619)+1,"")</f>
        <v/>
      </c>
      <c r="T620" s="234"/>
      <c r="U620" s="107"/>
      <c r="V620" s="107"/>
      <c r="X620" s="224"/>
      <c r="Y620" s="281"/>
      <c r="Z620" s="282"/>
      <c r="AA620" s="281"/>
      <c r="AB620" s="280"/>
      <c r="AC620" s="279"/>
      <c r="AD620" s="278"/>
      <c r="AE620" s="277"/>
      <c r="AF620" s="276"/>
      <c r="AG620" s="275"/>
      <c r="AH620" s="274"/>
      <c r="AI620" s="273"/>
      <c r="AJ620" s="272"/>
      <c r="AK620" s="271"/>
      <c r="AL620" s="270"/>
      <c r="AM620" s="269"/>
      <c r="AN620" s="268"/>
      <c r="AO620" s="267"/>
      <c r="AP620" s="266"/>
      <c r="AQ620" s="265"/>
      <c r="BY620" s="3">
        <v>1</v>
      </c>
    </row>
    <row r="621" spans="10:77" ht="21" customHeight="1">
      <c r="J621" s="910"/>
      <c r="K621" s="88" t="str">
        <f>IF(TRIM(SUBSTITUTE(R88,CHAR(160),""))="","",R88)</f>
        <v/>
      </c>
      <c r="L621" s="49" t="str" cm="1">
        <f t="array" ref="L621">IF(ROW()=ROW(L621),K624,INDEX(M621:M634,ROW()-ROW(L621)))</f>
        <v/>
      </c>
      <c r="M621" s="89" t="str">
        <f>IF(OR(L621="",K623="",K623&lt;=0,N621=""),"",TRIM(MID(L621,LEN(N621)+1+IF(MID(L621,LEN(N621)+1,1)=" ",1,0),99999)))</f>
        <v/>
      </c>
      <c r="N621" s="49" t="str">
        <f>IF(OR(O621="",O621=0,O621="0"),"",IF(LEN(O621)&lt;=K623,O621,IF(LEN(SUBSTITUTE(P621," ",""))=K623+1,LEFT(O621,K623),LEFT(O621,FIND("§",SUBSTITUTE(P621," ","§",LEN(P621)-LEN(SUBSTITUTE(P621," ",""))))-1))))</f>
        <v/>
      </c>
      <c r="O621" s="49" t="str">
        <f t="shared" si="126"/>
        <v/>
      </c>
      <c r="P621" s="49" t="str">
        <f>IF(OR(O621="",O621=0,O621="0"),"",LEFT(O621,K623+1))</f>
        <v/>
      </c>
      <c r="Q621" s="49"/>
      <c r="R621" s="107"/>
      <c r="S621" s="90" t="str">
        <f>IF(LEN(TRIM(T621))&gt;0,MAX(S46:S620)+1,"")</f>
        <v/>
      </c>
      <c r="T621" s="234"/>
      <c r="U621" s="107"/>
      <c r="V621" s="107"/>
      <c r="X621" s="224"/>
      <c r="Y621" s="281"/>
      <c r="Z621" s="282"/>
      <c r="AA621" s="281"/>
      <c r="AB621" s="280"/>
      <c r="AC621" s="279"/>
      <c r="AD621" s="278"/>
      <c r="AE621" s="277"/>
      <c r="AF621" s="276"/>
      <c r="AG621" s="275"/>
      <c r="AH621" s="274"/>
      <c r="AI621" s="273"/>
      <c r="AJ621" s="272"/>
      <c r="AK621" s="271"/>
      <c r="AL621" s="270"/>
      <c r="AM621" s="269"/>
      <c r="AN621" s="268"/>
      <c r="AO621" s="267"/>
      <c r="AP621" s="266"/>
      <c r="AQ621" s="265"/>
      <c r="BY621" s="3">
        <v>1</v>
      </c>
    </row>
    <row r="622" spans="10:77" ht="21" customHeight="1">
      <c r="J622" s="910"/>
      <c r="K622" s="55" t="str">
        <f>TRIM(SUBSTITUTE(SUBSTITUTE(SUBSTITUTE(SUBSTITUTE(SUBSTITUTE(SUBSTITUTE(SUBSTITUTE(SUBSTITUTE(SUBSTITUTE(CLEAN(IF(OR(LEFT(K621,1)="-",LEFT(K621,1)="="),MID(K621,2,99999),K621)),"—","-"),"–","-"),CHAR(160)," "),CHAR(9)," "),CHAR(13)," "),CHAR(10)," ")," "," ")," "," ")," "," "))</f>
        <v/>
      </c>
      <c r="L622" s="49" t="str" cm="1">
        <f t="array" ref="L622">IF(ROW()=ROW(L621),K624,INDEX(M621:M634,ROW()-ROW(L621)))</f>
        <v/>
      </c>
      <c r="M622" s="89" t="str">
        <f>IF(OR(L622="",K623="",K623&lt;=0,N622=""),"",TRIM(MID(L622,LEN(N622)+1+IF(MID(L622,LEN(N622)+1,1)=" ",1,0),99999)))</f>
        <v/>
      </c>
      <c r="N622" s="49" t="str">
        <f>IF(OR(O622="",O622=0,O622="0"),"",IF(LEN(O622)&lt;=K623,O622,IF(LEN(SUBSTITUTE(P622," ",""))=K623+1,LEFT(O622,K623),LEFT(O622,FIND("§",SUBSTITUTE(P622," ","§",LEN(P622)-LEN(SUBSTITUTE(P622," ",""))))-1))))</f>
        <v/>
      </c>
      <c r="O622" s="49" t="str">
        <f t="shared" si="126"/>
        <v/>
      </c>
      <c r="P622" s="49" t="str">
        <f>IF(OR(O622="",O622=0,O622="0"),"",LEFT(O622,K623+1))</f>
        <v/>
      </c>
      <c r="Q622" s="49"/>
      <c r="R622" s="107"/>
      <c r="S622" s="90" t="str">
        <f>IF(LEN(TRIM(T622))&gt;0,MAX(S46:S621)+1,"")</f>
        <v/>
      </c>
      <c r="T622" s="234"/>
      <c r="U622" s="107"/>
      <c r="V622" s="107"/>
      <c r="X622" s="224"/>
      <c r="Y622" s="281"/>
      <c r="Z622" s="282"/>
      <c r="AA622" s="281"/>
      <c r="AB622" s="280"/>
      <c r="AC622" s="279"/>
      <c r="AD622" s="278"/>
      <c r="AE622" s="277"/>
      <c r="AF622" s="276"/>
      <c r="AG622" s="275"/>
      <c r="AH622" s="274"/>
      <c r="AI622" s="273"/>
      <c r="AJ622" s="272"/>
      <c r="AK622" s="271"/>
      <c r="AL622" s="270"/>
      <c r="AM622" s="269"/>
      <c r="AN622" s="268"/>
      <c r="AO622" s="267"/>
      <c r="AP622" s="266"/>
      <c r="AQ622" s="265"/>
      <c r="BY622" s="3">
        <v>1</v>
      </c>
    </row>
    <row r="623" spans="10:77" ht="21" customHeight="1">
      <c r="J623" s="910"/>
      <c r="K623" s="92">
        <f>K44</f>
        <v>120</v>
      </c>
      <c r="L623" s="49" t="str" cm="1">
        <f t="array" ref="L623">IF(ROW()=ROW(L621),K624,INDEX(M621:M634,ROW()-ROW(L621)))</f>
        <v/>
      </c>
      <c r="M623" s="89" t="str">
        <f>IF(OR(L623="",K623="",K623&lt;=0,N623=""),"",TRIM(MID(L623,LEN(N623)+1+IF(MID(L623,LEN(N623)+1,1)=" ",1,0),99999)))</f>
        <v/>
      </c>
      <c r="N623" s="49" t="str">
        <f>IF(OR(O623="",O623=0,O623="0"),"",IF(LEN(O623)&lt;=K623,O623,IF(LEN(SUBSTITUTE(P623," ",""))=K623+1,LEFT(O623,K623),LEFT(O623,FIND("§",SUBSTITUTE(P623," ","§",LEN(P623)-LEN(SUBSTITUTE(P623," ",""))))-1))))</f>
        <v/>
      </c>
      <c r="O623" s="49" t="str">
        <f t="shared" ref="O623:O676" si="127">IF(OR(L623="",L623=0),"",TRIM(SUBSTITUTE(SUBSTITUTE(L623,CHAR(160)," "),CHAR(10)," ")))</f>
        <v/>
      </c>
      <c r="P623" s="49" t="str">
        <f>IF(OR(O623="",O623=0,O623="0"),"",LEFT(O623,K623+1))</f>
        <v/>
      </c>
      <c r="Q623" s="49"/>
      <c r="R623" s="107"/>
      <c r="S623" s="90" t="str">
        <f>IF(LEN(TRIM(T623))&gt;0,MAX(S46:S622)+1,"")</f>
        <v/>
      </c>
      <c r="T623" s="234"/>
      <c r="U623" s="107"/>
      <c r="V623" s="107"/>
      <c r="X623" s="224"/>
      <c r="Y623" s="281"/>
      <c r="Z623" s="282"/>
      <c r="AA623" s="281"/>
      <c r="AB623" s="280"/>
      <c r="AC623" s="279"/>
      <c r="AD623" s="278"/>
      <c r="AE623" s="277"/>
      <c r="AF623" s="276"/>
      <c r="AG623" s="275"/>
      <c r="AH623" s="274"/>
      <c r="AI623" s="273"/>
      <c r="AJ623" s="272"/>
      <c r="AK623" s="271"/>
      <c r="AL623" s="270"/>
      <c r="AM623" s="269"/>
      <c r="AN623" s="268"/>
      <c r="AO623" s="267"/>
      <c r="AP623" s="266"/>
      <c r="AQ623" s="265"/>
      <c r="BY623" s="3">
        <v>1</v>
      </c>
    </row>
    <row r="624" spans="10:77" ht="21" customHeight="1">
      <c r="J624" s="910"/>
      <c r="K624" s="55" t="str">
        <f>IF(UPPER(TRIM(K45))="X",K628,K622)</f>
        <v/>
      </c>
      <c r="L624" s="49" t="str" cm="1">
        <f t="array" ref="L624">IF(ROW()=ROW(L621),K624,INDEX(M621:M634,ROW()-ROW(L621)))</f>
        <v/>
      </c>
      <c r="M624" s="89" t="str">
        <f>IF(OR(L624="",K623="",K623&lt;=0,N624=""),"",TRIM(MID(L624,LEN(N624)+1+IF(MID(L624,LEN(N624)+1,1)=" ",1,0),99999)))</f>
        <v/>
      </c>
      <c r="N624" s="49" t="str">
        <f>IF(OR(O624="",O624=0,O624="0"),"",IF(LEN(O624)&lt;=K623,O624,IF(LEN(SUBSTITUTE(P624," ",""))=K623+1,LEFT(O624,K623),LEFT(O624,FIND("§",SUBSTITUTE(P624," ","§",LEN(P624)-LEN(SUBSTITUTE(P624," ",""))))-1))))</f>
        <v/>
      </c>
      <c r="O624" s="49" t="str">
        <f t="shared" si="127"/>
        <v/>
      </c>
      <c r="P624" s="49" t="str">
        <f>IF(OR(O624="",O624=0,O624="0"),"",LEFT(O624,K623+1))</f>
        <v/>
      </c>
      <c r="Q624" s="49"/>
      <c r="R624" s="107"/>
      <c r="S624" s="90" t="str">
        <f>IF(LEN(TRIM(T624))&gt;0,MAX(S46:S623)+1,"")</f>
        <v/>
      </c>
      <c r="T624" s="234"/>
      <c r="U624" s="107"/>
      <c r="V624" s="107"/>
      <c r="X624" s="224"/>
      <c r="Y624" s="281"/>
      <c r="Z624" s="282"/>
      <c r="AA624" s="281"/>
      <c r="AB624" s="280"/>
      <c r="AC624" s="279"/>
      <c r="AD624" s="278"/>
      <c r="AE624" s="277"/>
      <c r="AF624" s="276"/>
      <c r="AG624" s="275"/>
      <c r="AH624" s="274"/>
      <c r="AI624" s="273"/>
      <c r="AJ624" s="272"/>
      <c r="AK624" s="271"/>
      <c r="AL624" s="270"/>
      <c r="AM624" s="269"/>
      <c r="AN624" s="268"/>
      <c r="AO624" s="267"/>
      <c r="AP624" s="266"/>
      <c r="AQ624" s="265"/>
      <c r="BY624" s="3">
        <v>1</v>
      </c>
    </row>
    <row r="625" spans="10:77" ht="21" customHeight="1">
      <c r="J625" s="910"/>
      <c r="K625" s="94" t="str">
        <f>TRIM(SUBSTITUTE(SUBSTITUTE(SUBSTITUTE(SUBSTITUTE(SUBSTITUTE(SUBSTITUTE(SUBSTITUTE(SUBSTITUTE(SUBSTITUTE(SUBSTITUTE(K622,","," "),";"," "),":"," "),"!"," "),"?"," "),"…"," "),"»"," "),"«"," "),"/"," "),"."," "))</f>
        <v/>
      </c>
      <c r="L625" s="49" t="str" cm="1">
        <f t="array" ref="L625">IF(ROW()=ROW(L621),K624,INDEX(M621:M634,ROW()-ROW(L621)))</f>
        <v/>
      </c>
      <c r="M625" s="89" t="str">
        <f>IF(OR(L625="",K623="",K623&lt;=0,N625=""),"",TRIM(MID(L625,LEN(N625)+1+IF(MID(L625,LEN(N625)+1,1)=" ",1,0),99999)))</f>
        <v/>
      </c>
      <c r="N625" s="49" t="str">
        <f>IF(OR(O625="",O625=0,O625="0"),"",IF(LEN(O625)&lt;=K623,O625,IF(LEN(SUBSTITUTE(P625," ",""))=K623+1,LEFT(O625,K623),LEFT(O625,FIND("§",SUBSTITUTE(P625," ","§",LEN(P625)-LEN(SUBSTITUTE(P625," ",""))))-1))))</f>
        <v/>
      </c>
      <c r="O625" s="49" t="str">
        <f t="shared" si="127"/>
        <v/>
      </c>
      <c r="P625" s="49" t="str">
        <f>IF(OR(O625="",O625=0,O625="0"),"",LEFT(O625,K623+1))</f>
        <v/>
      </c>
      <c r="Q625" s="49"/>
      <c r="R625" s="107"/>
      <c r="S625" s="90" t="str">
        <f>IF(LEN(TRIM(T625))&gt;0,MAX(S46:S624)+1,"")</f>
        <v/>
      </c>
      <c r="T625" s="234"/>
      <c r="U625" s="107"/>
      <c r="V625" s="107"/>
      <c r="X625" s="224"/>
      <c r="Y625" s="281"/>
      <c r="Z625" s="282"/>
      <c r="AA625" s="281"/>
      <c r="AB625" s="280"/>
      <c r="AC625" s="279"/>
      <c r="AD625" s="278"/>
      <c r="AE625" s="277"/>
      <c r="AF625" s="276"/>
      <c r="AG625" s="275"/>
      <c r="AH625" s="274"/>
      <c r="AI625" s="273"/>
      <c r="AJ625" s="272"/>
      <c r="AK625" s="271"/>
      <c r="AL625" s="270"/>
      <c r="AM625" s="269"/>
      <c r="AN625" s="268"/>
      <c r="AO625" s="267"/>
      <c r="AP625" s="266"/>
      <c r="AQ625" s="265"/>
      <c r="BY625" s="3">
        <v>1</v>
      </c>
    </row>
    <row r="626" spans="10:77" ht="21" customHeight="1">
      <c r="J626" s="910"/>
      <c r="K626" s="49" t="str">
        <f>TRIM(SUBSTITUTE(SUBSTITUTE(SUBSTITUTE(SUBSTITUTE(SUBSTITUTE(SUBSTITUTE(SUBSTITUTE(SUBSTITUTE(K625,"("," "),")"," "),CHAR(34)," "),"-"," "),"_"," "),"&lt;"," "),"&gt;"," "),"="," "))</f>
        <v/>
      </c>
      <c r="L626" s="49" t="str" cm="1">
        <f t="array" ref="L626">IF(ROW()=ROW(L621),K624,INDEX(M621:M634,ROW()-ROW(L621)))</f>
        <v/>
      </c>
      <c r="M626" s="89" t="str">
        <f>IF(OR(L626="",K623="",K623&lt;=0,N626=""),"",TRIM(MID(L626,LEN(N626)+1+IF(MID(L626,LEN(N626)+1,1)=" ",1,0),99999)))</f>
        <v/>
      </c>
      <c r="N626" s="49" t="str">
        <f>IF(OR(O626="",O626=0,O626="0"),"",IF(LEN(O626)&lt;=K623,O626,IF(LEN(SUBSTITUTE(P626," ",""))=K623+1,LEFT(O626,K623),LEFT(O626,FIND("§",SUBSTITUTE(P626," ","§",LEN(P626)-LEN(SUBSTITUTE(P626," ",""))))-1))))</f>
        <v/>
      </c>
      <c r="O626" s="49" t="str">
        <f t="shared" si="127"/>
        <v/>
      </c>
      <c r="P626" s="49" t="str">
        <f>IF(OR(O626="",O626=0,O626="0"),"",LEFT(O626,K623+1))</f>
        <v/>
      </c>
      <c r="Q626" s="49"/>
      <c r="R626" s="107"/>
      <c r="S626" s="90" t="str">
        <f>IF(LEN(TRIM(T626))&gt;0,MAX(S46:S625)+1,"")</f>
        <v/>
      </c>
      <c r="T626" s="234"/>
      <c r="U626" s="107"/>
      <c r="V626" s="107"/>
      <c r="X626" s="224"/>
      <c r="Y626" s="281"/>
      <c r="Z626" s="282"/>
      <c r="AA626" s="281"/>
      <c r="AB626" s="280"/>
      <c r="AC626" s="279"/>
      <c r="AD626" s="278"/>
      <c r="AE626" s="277"/>
      <c r="AF626" s="276"/>
      <c r="AG626" s="275"/>
      <c r="AH626" s="274"/>
      <c r="AI626" s="273"/>
      <c r="AJ626" s="272"/>
      <c r="AK626" s="271"/>
      <c r="AL626" s="270"/>
      <c r="AM626" s="269"/>
      <c r="AN626" s="268"/>
      <c r="AO626" s="267"/>
      <c r="AP626" s="266"/>
      <c r="AQ626" s="265"/>
      <c r="BY626" s="3">
        <v>1</v>
      </c>
    </row>
    <row r="627" spans="10:77" ht="21" customHeight="1">
      <c r="J627" s="910"/>
      <c r="K627" s="55" t="str">
        <f>TRIM(SUBSTITUTE(SUBSTITUTE(SUBSTITUTE(SUBSTITUTE(K626,"►"," "),"▼"," "),"▲"," "),"◄"," "))</f>
        <v/>
      </c>
      <c r="L627" s="49" t="str" cm="1">
        <f t="array" ref="L627">IF(ROW()=ROW(L621),K624,INDEX(M621:M634,ROW()-ROW(L621)))</f>
        <v/>
      </c>
      <c r="M627" s="89" t="str">
        <f>IF(OR(L627="",K623="",K623&lt;=0,N627=""),"",TRIM(MID(L627,LEN(N627)+1+IF(MID(L627,LEN(N627)+1,1)=" ",1,0),99999)))</f>
        <v/>
      </c>
      <c r="N627" s="49" t="str">
        <f>IF(OR(O627="",O627=0,O627="0"),"",IF(LEN(O627)&lt;=K623,O627,IF(LEN(SUBSTITUTE(P627," ",""))=K623+1,LEFT(O627,K623),LEFT(O627,FIND("§",SUBSTITUTE(P627," ","§",LEN(P627)-LEN(SUBSTITUTE(P627," ",""))))-1))))</f>
        <v/>
      </c>
      <c r="O627" s="49" t="str">
        <f t="shared" si="127"/>
        <v/>
      </c>
      <c r="P627" s="49" t="str">
        <f>IF(OR(O627="",O627=0,O627="0"),"",LEFT(O627,K623+1))</f>
        <v/>
      </c>
      <c r="Q627" s="49"/>
      <c r="R627" s="107"/>
      <c r="S627" s="90" t="str">
        <f>IF(LEN(TRIM(T627))&gt;0,MAX(S46:S626)+1,"")</f>
        <v/>
      </c>
      <c r="T627" s="234"/>
      <c r="U627" s="107"/>
      <c r="V627" s="107"/>
      <c r="X627" s="224"/>
      <c r="Y627" s="281"/>
      <c r="Z627" s="282"/>
      <c r="AA627" s="281"/>
      <c r="AB627" s="280"/>
      <c r="AC627" s="279"/>
      <c r="AD627" s="278"/>
      <c r="AE627" s="277"/>
      <c r="AF627" s="276"/>
      <c r="AG627" s="275"/>
      <c r="AH627" s="274"/>
      <c r="AI627" s="273"/>
      <c r="AJ627" s="272"/>
      <c r="AK627" s="271"/>
      <c r="AL627" s="270"/>
      <c r="AM627" s="269"/>
      <c r="AN627" s="268"/>
      <c r="AO627" s="267"/>
      <c r="AP627" s="266"/>
      <c r="AQ627" s="265"/>
      <c r="BY627" s="3">
        <v>1</v>
      </c>
    </row>
    <row r="628" spans="10:77" ht="21" customHeight="1">
      <c r="J628" s="910"/>
      <c r="K628" s="55" t="str">
        <f>TRIM(SUBSTITUTE(SUBSTITUTE(K627,"“"," "),"”"," "))</f>
        <v/>
      </c>
      <c r="L628" s="49" t="str" cm="1">
        <f t="array" ref="L628">IF(ROW()=ROW(L621),K624,INDEX(M621:M634,ROW()-ROW(L621)))</f>
        <v/>
      </c>
      <c r="M628" s="89" t="str">
        <f>IF(OR(L628="",K623="",K623&lt;=0,N628=""),"",TRIM(MID(L628,LEN(N628)+1+IF(MID(L628,LEN(N628)+1,1)=" ",1,0),99999)))</f>
        <v/>
      </c>
      <c r="N628" s="49" t="str">
        <f>IF(OR(O628="",O628=0,O628="0"),"",IF(LEN(O628)&lt;=K623,O628,IF(LEN(SUBSTITUTE(P628," ",""))=K623+1,LEFT(O628,K623),LEFT(O628,FIND("§",SUBSTITUTE(P628," ","§",LEN(P628)-LEN(SUBSTITUTE(P628," ",""))))-1))))</f>
        <v/>
      </c>
      <c r="O628" s="49" t="str">
        <f t="shared" si="127"/>
        <v/>
      </c>
      <c r="P628" s="49" t="str">
        <f>IF(OR(O628="",O628=0,O628="0"),"",LEFT(O628,K623+1))</f>
        <v/>
      </c>
      <c r="Q628" s="49"/>
      <c r="R628" s="107"/>
      <c r="S628" s="90" t="str">
        <f>IF(LEN(TRIM(T628))&gt;0,MAX(S46:S627)+1,"")</f>
        <v/>
      </c>
      <c r="T628" s="234"/>
      <c r="U628" s="107"/>
      <c r="V628" s="107"/>
      <c r="X628" s="224"/>
      <c r="Y628" s="281"/>
      <c r="Z628" s="282"/>
      <c r="AA628" s="281"/>
      <c r="AB628" s="280"/>
      <c r="AC628" s="279"/>
      <c r="AD628" s="278"/>
      <c r="AE628" s="277"/>
      <c r="AF628" s="276"/>
      <c r="AG628" s="275"/>
      <c r="AH628" s="274"/>
      <c r="AI628" s="273"/>
      <c r="AJ628" s="272"/>
      <c r="AK628" s="271"/>
      <c r="AL628" s="270"/>
      <c r="AM628" s="269"/>
      <c r="AN628" s="268"/>
      <c r="AO628" s="267"/>
      <c r="AP628" s="266"/>
      <c r="AQ628" s="265"/>
      <c r="BY628" s="3">
        <v>1</v>
      </c>
    </row>
    <row r="629" spans="10:77" ht="21" customHeight="1">
      <c r="J629" s="910"/>
      <c r="K629" s="55"/>
      <c r="L629" s="49" t="str" cm="1">
        <f t="array" ref="L629">IF(ROW()=ROW(L621),K624,INDEX(M621:M634,ROW()-ROW(L621)))</f>
        <v/>
      </c>
      <c r="M629" s="89" t="str">
        <f>IF(OR(L629="",K623="",K623&lt;=0,N629=""),"",TRIM(MID(L629,LEN(N629)+1+IF(MID(L629,LEN(N629)+1,1)=" ",1,0),99999)))</f>
        <v/>
      </c>
      <c r="N629" s="49" t="str">
        <f>IF(OR(O629="",O629=0,O629="0"),"",IF(LEN(O629)&lt;=K623,O629,IF(LEN(SUBSTITUTE(P629," ",""))=K623+1,LEFT(O629,K623),LEFT(O629,FIND("§",SUBSTITUTE(P629," ","§",LEN(P629)-LEN(SUBSTITUTE(P629," ",""))))-1))))</f>
        <v/>
      </c>
      <c r="O629" s="49" t="str">
        <f t="shared" si="127"/>
        <v/>
      </c>
      <c r="P629" s="49" t="str">
        <f>IF(OR(O629="",O629=0,O629="0"),"",LEFT(O629,K623+1))</f>
        <v/>
      </c>
      <c r="Q629" s="49"/>
      <c r="R629" s="107"/>
      <c r="S629" s="90" t="str">
        <f>IF(LEN(TRIM(T629))&gt;0,MAX(S46:S628)+1,"")</f>
        <v/>
      </c>
      <c r="T629" s="234"/>
      <c r="U629" s="107"/>
      <c r="V629" s="107"/>
      <c r="X629" s="224"/>
      <c r="Y629" s="281"/>
      <c r="Z629" s="282"/>
      <c r="AA629" s="281"/>
      <c r="AB629" s="280"/>
      <c r="AC629" s="279"/>
      <c r="AD629" s="278"/>
      <c r="AE629" s="277"/>
      <c r="AF629" s="276"/>
      <c r="AG629" s="275"/>
      <c r="AH629" s="274"/>
      <c r="AI629" s="273"/>
      <c r="AJ629" s="272"/>
      <c r="AK629" s="271"/>
      <c r="AL629" s="270"/>
      <c r="AM629" s="269"/>
      <c r="AN629" s="268"/>
      <c r="AO629" s="267"/>
      <c r="AP629" s="266"/>
      <c r="AQ629" s="265"/>
      <c r="BY629" s="3">
        <v>1</v>
      </c>
    </row>
    <row r="630" spans="10:77" ht="21" customHeight="1">
      <c r="J630" s="910"/>
      <c r="K630" s="55"/>
      <c r="L630" s="49" t="str" cm="1">
        <f t="array" ref="L630">IF(ROW()=ROW(L621),K624,INDEX(M621:M634,ROW()-ROW(L621)))</f>
        <v/>
      </c>
      <c r="M630" s="89" t="str">
        <f>IF(OR(L630="",K623="",K623&lt;=0,N630=""),"",TRIM(MID(L630,LEN(N630)+1+IF(MID(L630,LEN(N630)+1,1)=" ",1,0),99999)))</f>
        <v/>
      </c>
      <c r="N630" s="49" t="str">
        <f>IF(OR(O630="",O630=0,O630="0"),"",IF(LEN(O630)&lt;=K623,O630,IF(LEN(SUBSTITUTE(P630," ",""))=K623+1,LEFT(O630,K623),LEFT(O630,FIND("§",SUBSTITUTE(P630," ","§",LEN(P630)-LEN(SUBSTITUTE(P630," ",""))))-1))))</f>
        <v/>
      </c>
      <c r="O630" s="49" t="str">
        <f t="shared" si="127"/>
        <v/>
      </c>
      <c r="P630" s="49" t="str">
        <f>IF(OR(O630="",O630=0,O630="0"),"",LEFT(O630,K623+1))</f>
        <v/>
      </c>
      <c r="Q630" s="49"/>
      <c r="R630" s="107"/>
      <c r="S630" s="90" t="str">
        <f>IF(LEN(TRIM(T630))&gt;0,MAX(S46:S629)+1,"")</f>
        <v/>
      </c>
      <c r="T630" s="234"/>
      <c r="U630" s="107"/>
      <c r="V630" s="107"/>
      <c r="X630" s="224"/>
      <c r="Y630" s="281"/>
      <c r="Z630" s="282"/>
      <c r="AA630" s="281"/>
      <c r="AB630" s="280"/>
      <c r="AC630" s="279"/>
      <c r="AD630" s="278"/>
      <c r="AE630" s="277"/>
      <c r="AF630" s="276"/>
      <c r="AG630" s="275"/>
      <c r="AH630" s="274"/>
      <c r="AI630" s="273"/>
      <c r="AJ630" s="272"/>
      <c r="AK630" s="271"/>
      <c r="AL630" s="270"/>
      <c r="AM630" s="269"/>
      <c r="AN630" s="268"/>
      <c r="AO630" s="267"/>
      <c r="AP630" s="266"/>
      <c r="AQ630" s="265"/>
      <c r="BY630" s="3">
        <v>1</v>
      </c>
    </row>
    <row r="631" spans="10:77" ht="21" customHeight="1">
      <c r="J631" s="910"/>
      <c r="K631" s="55"/>
      <c r="L631" s="49" t="str" cm="1">
        <f t="array" ref="L631">IF(ROW()=ROW(L621),K624,INDEX(M621:M634,ROW()-ROW(L621)))</f>
        <v/>
      </c>
      <c r="M631" s="89" t="str">
        <f>IF(OR(L631="",K623="",K623&lt;=0,N631=""),"",TRIM(MID(L631,LEN(N631)+1+IF(MID(L631,LEN(N631)+1,1)=" ",1,0),99999)))</f>
        <v/>
      </c>
      <c r="N631" s="49" t="str">
        <f>IF(OR(O631="",O631=0,O631="0"),"",IF(LEN(O631)&lt;=K623,O631,IF(LEN(SUBSTITUTE(P631," ",""))=K623+1,LEFT(O631,K623),LEFT(O631,FIND("§",SUBSTITUTE(P631," ","§",LEN(P631)-LEN(SUBSTITUTE(P631," ",""))))-1))))</f>
        <v/>
      </c>
      <c r="O631" s="49" t="str">
        <f t="shared" si="127"/>
        <v/>
      </c>
      <c r="P631" s="49" t="str">
        <f>IF(OR(O631="",O631=0,O631="0"),"",LEFT(O631,K623+1))</f>
        <v/>
      </c>
      <c r="Q631" s="49"/>
      <c r="R631" s="107"/>
      <c r="S631" s="90" t="str">
        <f>IF(LEN(TRIM(T631))&gt;0,MAX(S46:S630)+1,"")</f>
        <v/>
      </c>
      <c r="T631" s="234"/>
      <c r="U631" s="107"/>
      <c r="V631" s="107"/>
      <c r="X631" s="224"/>
      <c r="Y631" s="281"/>
      <c r="Z631" s="282"/>
      <c r="AA631" s="281"/>
      <c r="AB631" s="280"/>
      <c r="AC631" s="279"/>
      <c r="AD631" s="278"/>
      <c r="AE631" s="277"/>
      <c r="AF631" s="276"/>
      <c r="AG631" s="275"/>
      <c r="AH631" s="274"/>
      <c r="AI631" s="273"/>
      <c r="AJ631" s="272"/>
      <c r="AK631" s="271"/>
      <c r="AL631" s="270"/>
      <c r="AM631" s="269"/>
      <c r="AN631" s="268"/>
      <c r="AO631" s="267"/>
      <c r="AP631" s="266"/>
      <c r="AQ631" s="265"/>
      <c r="BY631" s="3">
        <v>1</v>
      </c>
    </row>
    <row r="632" spans="10:77" ht="21" customHeight="1">
      <c r="J632" s="910"/>
      <c r="K632" s="55"/>
      <c r="L632" s="49" t="str" cm="1">
        <f t="array" ref="L632">IF(ROW()=ROW(L621),K624,INDEX(M621:M634,ROW()-ROW(L621)))</f>
        <v/>
      </c>
      <c r="M632" s="89" t="str">
        <f>IF(OR(L632="",K623="",K623&lt;=0,N632=""),"",TRIM(MID(L632,LEN(N632)+1+IF(MID(L632,LEN(N632)+1,1)=" ",1,0),99999)))</f>
        <v/>
      </c>
      <c r="N632" s="49" t="str">
        <f>IF(OR(O632="",O632=0,O632="0"),"",IF(LEN(O632)&lt;=K623,O632,IF(LEN(SUBSTITUTE(P632," ",""))=K623+1,LEFT(O632,K623),LEFT(O632,FIND("§",SUBSTITUTE(P632," ","§",LEN(P632)-LEN(SUBSTITUTE(P632," ",""))))-1))))</f>
        <v/>
      </c>
      <c r="O632" s="49" t="str">
        <f t="shared" si="127"/>
        <v/>
      </c>
      <c r="P632" s="49" t="str">
        <f>IF(OR(O632="",O632=0,O632="0"),"",LEFT(O632,K623+1))</f>
        <v/>
      </c>
      <c r="Q632" s="49"/>
      <c r="R632" s="107"/>
      <c r="S632" s="90" t="str">
        <f>IF(LEN(TRIM(T632))&gt;0,MAX(S46:S631)+1,"")</f>
        <v/>
      </c>
      <c r="T632" s="234"/>
      <c r="U632" s="107"/>
      <c r="V632" s="107"/>
      <c r="X632" s="224"/>
      <c r="Y632" s="281"/>
      <c r="Z632" s="282"/>
      <c r="AA632" s="281"/>
      <c r="AB632" s="280"/>
      <c r="AC632" s="279"/>
      <c r="AD632" s="278"/>
      <c r="AE632" s="277"/>
      <c r="AF632" s="276"/>
      <c r="AG632" s="275"/>
      <c r="AH632" s="274"/>
      <c r="AI632" s="273"/>
      <c r="AJ632" s="272"/>
      <c r="AK632" s="271"/>
      <c r="AL632" s="270"/>
      <c r="AM632" s="269"/>
      <c r="AN632" s="268"/>
      <c r="AO632" s="267"/>
      <c r="AP632" s="266"/>
      <c r="AQ632" s="265"/>
      <c r="BY632" s="3">
        <v>1</v>
      </c>
    </row>
    <row r="633" spans="10:77" ht="21" customHeight="1">
      <c r="J633" s="910"/>
      <c r="K633" s="55"/>
      <c r="L633" s="49" t="str" cm="1">
        <f t="array" ref="L633">IF(ROW()=ROW(L621),K624,INDEX(M621:M634,ROW()-ROW(L621)))</f>
        <v/>
      </c>
      <c r="M633" s="89" t="str">
        <f>IF(OR(L633="",K623="",K623&lt;=0,N633=""),"",TRIM(MID(L633,LEN(N633)+1+IF(MID(L633,LEN(N633)+1,1)=" ",1,0),99999)))</f>
        <v/>
      </c>
      <c r="N633" s="49" t="str">
        <f>IF(OR(O633="",O633=0,O633="0"),"",IF(LEN(O633)&lt;=K623,O633,IF(LEN(SUBSTITUTE(P633," ",""))=K623+1,LEFT(O633,K623),LEFT(O633,FIND("§",SUBSTITUTE(P633," ","§",LEN(P633)-LEN(SUBSTITUTE(P633," ",""))))-1))))</f>
        <v/>
      </c>
      <c r="O633" s="49" t="str">
        <f t="shared" si="127"/>
        <v/>
      </c>
      <c r="P633" s="49" t="str">
        <f>IF(OR(O633="",O633=0,O633="0"),"",LEFT(O633,K623+1))</f>
        <v/>
      </c>
      <c r="Q633" s="49"/>
      <c r="R633" s="107"/>
      <c r="S633" s="90" t="str">
        <f>IF(LEN(TRIM(T633))&gt;0,MAX(S46:S632)+1,"")</f>
        <v/>
      </c>
      <c r="T633" s="234"/>
      <c r="U633" s="107"/>
      <c r="V633" s="107"/>
      <c r="X633" s="224"/>
      <c r="Y633" s="281"/>
      <c r="Z633" s="282"/>
      <c r="AA633" s="281"/>
      <c r="AB633" s="280"/>
      <c r="AC633" s="279"/>
      <c r="AD633" s="278"/>
      <c r="AE633" s="277"/>
      <c r="AF633" s="276"/>
      <c r="AG633" s="275"/>
      <c r="AH633" s="274"/>
      <c r="AI633" s="273"/>
      <c r="AJ633" s="272"/>
      <c r="AK633" s="271"/>
      <c r="AL633" s="270"/>
      <c r="AM633" s="269"/>
      <c r="AN633" s="268"/>
      <c r="AO633" s="267"/>
      <c r="AP633" s="266"/>
      <c r="AQ633" s="265"/>
      <c r="BY633" s="3">
        <v>1</v>
      </c>
    </row>
    <row r="634" spans="10:77" ht="21" customHeight="1">
      <c r="J634" s="910"/>
      <c r="K634" s="55"/>
      <c r="L634" s="49" t="str" cm="1">
        <f t="array" ref="L634">IF(ROW()=ROW(L621),K624,INDEX(M621:M634,ROW()-ROW(L621)))</f>
        <v/>
      </c>
      <c r="M634" s="89" t="str">
        <f>IF(OR(L634="",K623="",K623&lt;=0,N634=""),"",TRIM(MID(L634,LEN(N634)+1+IF(MID(L634,LEN(N634)+1,1)=" ",1,0),99999)))</f>
        <v/>
      </c>
      <c r="N634" s="49" t="str">
        <f>IF(OR(O634="",O634=0,O634="0"),"",IF(LEN(O634)&lt;=K623,O634,IF(LEN(SUBSTITUTE(P634," ",""))=K623+1,LEFT(O634,K623),LEFT(O634,FIND("§",SUBSTITUTE(P634," ","§",LEN(P634)-LEN(SUBSTITUTE(P634," ",""))))-1))))</f>
        <v/>
      </c>
      <c r="O634" s="49" t="str">
        <f t="shared" si="127"/>
        <v/>
      </c>
      <c r="P634" s="49" t="str">
        <f>IF(OR(O634="",O634=0,O634="0"),"",LEFT(O634,K623+1))</f>
        <v/>
      </c>
      <c r="Q634" s="49"/>
      <c r="R634" s="107"/>
      <c r="S634" s="90" t="str">
        <f>IF(LEN(TRIM(T634))&gt;0,MAX(S46:S633)+1,"")</f>
        <v/>
      </c>
      <c r="T634" s="234"/>
      <c r="U634" s="107"/>
      <c r="V634" s="107"/>
      <c r="X634" s="224"/>
      <c r="Y634" s="281"/>
      <c r="Z634" s="282"/>
      <c r="AA634" s="281"/>
      <c r="AB634" s="280"/>
      <c r="AC634" s="279"/>
      <c r="AD634" s="278"/>
      <c r="AE634" s="277"/>
      <c r="AF634" s="276"/>
      <c r="AG634" s="275"/>
      <c r="AH634" s="274"/>
      <c r="AI634" s="273"/>
      <c r="AJ634" s="272"/>
      <c r="AK634" s="271"/>
      <c r="AL634" s="270"/>
      <c r="AM634" s="269"/>
      <c r="AN634" s="268"/>
      <c r="AO634" s="267"/>
      <c r="AP634" s="266"/>
      <c r="AQ634" s="265"/>
      <c r="BY634" s="3">
        <v>1</v>
      </c>
    </row>
    <row r="635" spans="10:77" ht="21" customHeight="1">
      <c r="J635" s="910"/>
      <c r="K635" s="88" t="str">
        <f>IF(TRIM(SUBSTITUTE(R89,CHAR(160),""))="","",R89)</f>
        <v/>
      </c>
      <c r="L635" s="49" t="str" cm="1">
        <f t="array" ref="L635">IF(ROW()=ROW(L635),K638,INDEX(M635:M648,ROW()-ROW(L635)))</f>
        <v/>
      </c>
      <c r="M635" s="89" t="str">
        <f>IF(OR(L635="",K637="",K637&lt;=0,N635=""),"",TRIM(MID(L635,LEN(N635)+1+IF(MID(L635,LEN(N635)+1,1)=" ",1,0),99999)))</f>
        <v/>
      </c>
      <c r="N635" s="49" t="str">
        <f>IF(OR(O635="",O635=0,O635="0"),"",IF(LEN(O635)&lt;=K637,O635,IF(LEN(SUBSTITUTE(P635," ",""))=K637+1,LEFT(O635,K637),LEFT(O635,FIND("§",SUBSTITUTE(P635," ","§",LEN(P635)-LEN(SUBSTITUTE(P635," ",""))))-1))))</f>
        <v/>
      </c>
      <c r="O635" s="49" t="str">
        <f t="shared" si="127"/>
        <v/>
      </c>
      <c r="P635" s="49" t="str">
        <f>IF(OR(O635="",O635=0,O635="0"),"",LEFT(O635,K637+1))</f>
        <v/>
      </c>
      <c r="Q635" s="49"/>
      <c r="R635" s="107"/>
      <c r="S635" s="90" t="str">
        <f>IF(LEN(TRIM(T635))&gt;0,MAX(S46:S634)+1,"")</f>
        <v/>
      </c>
      <c r="T635" s="234"/>
      <c r="U635" s="107"/>
      <c r="V635" s="107"/>
      <c r="X635" s="224"/>
      <c r="Y635" s="281"/>
      <c r="Z635" s="282"/>
      <c r="AA635" s="281"/>
      <c r="AB635" s="280"/>
      <c r="AC635" s="279"/>
      <c r="AD635" s="278"/>
      <c r="AE635" s="277"/>
      <c r="AF635" s="276"/>
      <c r="AG635" s="275"/>
      <c r="AH635" s="274"/>
      <c r="AI635" s="273"/>
      <c r="AJ635" s="272"/>
      <c r="AK635" s="271"/>
      <c r="AL635" s="270"/>
      <c r="AM635" s="269"/>
      <c r="AN635" s="268"/>
      <c r="AO635" s="267"/>
      <c r="AP635" s="266"/>
      <c r="AQ635" s="265"/>
      <c r="BY635" s="3">
        <v>1</v>
      </c>
    </row>
    <row r="636" spans="10:77" ht="21" customHeight="1">
      <c r="J636" s="910"/>
      <c r="K636" s="55" t="str">
        <f>TRIM(SUBSTITUTE(SUBSTITUTE(SUBSTITUTE(SUBSTITUTE(SUBSTITUTE(SUBSTITUTE(SUBSTITUTE(SUBSTITUTE(SUBSTITUTE(CLEAN(IF(OR(LEFT(K635,1)="-",LEFT(K635,1)="="),MID(K635,2,99999),K635)),"—","-"),"–","-"),CHAR(160)," "),CHAR(9)," "),CHAR(13)," "),CHAR(10)," ")," "," ")," "," ")," "," "))</f>
        <v/>
      </c>
      <c r="L636" s="49" t="str" cm="1">
        <f t="array" ref="L636">IF(ROW()=ROW(L635),K638,INDEX(M635:M648,ROW()-ROW(L635)))</f>
        <v/>
      </c>
      <c r="M636" s="89" t="str">
        <f>IF(OR(L636="",K637="",K637&lt;=0,N636=""),"",TRIM(MID(L636,LEN(N636)+1+IF(MID(L636,LEN(N636)+1,1)=" ",1,0),99999)))</f>
        <v/>
      </c>
      <c r="N636" s="49" t="str">
        <f>IF(OR(O636="",O636=0,O636="0"),"",IF(LEN(O636)&lt;=K637,O636,IF(LEN(SUBSTITUTE(P636," ",""))=K637+1,LEFT(O636,K637),LEFT(O636,FIND("§",SUBSTITUTE(P636," ","§",LEN(P636)-LEN(SUBSTITUTE(P636," ",""))))-1))))</f>
        <v/>
      </c>
      <c r="O636" s="49" t="str">
        <f t="shared" si="127"/>
        <v/>
      </c>
      <c r="P636" s="49" t="str">
        <f>IF(OR(O636="",O636=0,O636="0"),"",LEFT(O636,K637+1))</f>
        <v/>
      </c>
      <c r="Q636" s="49"/>
      <c r="R636" s="107"/>
      <c r="S636" s="90" t="str">
        <f>IF(LEN(TRIM(T636))&gt;0,MAX(S46:S635)+1,"")</f>
        <v/>
      </c>
      <c r="T636" s="234"/>
      <c r="U636" s="107"/>
      <c r="V636" s="107"/>
      <c r="X636" s="224"/>
      <c r="Y636" s="281"/>
      <c r="Z636" s="282"/>
      <c r="AA636" s="281"/>
      <c r="AB636" s="280"/>
      <c r="AC636" s="279"/>
      <c r="AD636" s="278"/>
      <c r="AE636" s="277"/>
      <c r="AF636" s="276"/>
      <c r="AG636" s="275"/>
      <c r="AH636" s="274"/>
      <c r="AI636" s="273"/>
      <c r="AJ636" s="272"/>
      <c r="AK636" s="271"/>
      <c r="AL636" s="270"/>
      <c r="AM636" s="269"/>
      <c r="AN636" s="268"/>
      <c r="AO636" s="267"/>
      <c r="AP636" s="266"/>
      <c r="AQ636" s="265"/>
      <c r="BY636" s="3">
        <v>1</v>
      </c>
    </row>
    <row r="637" spans="10:77" ht="21" customHeight="1">
      <c r="J637" s="910"/>
      <c r="K637" s="92">
        <f>K44</f>
        <v>120</v>
      </c>
      <c r="L637" s="49" t="str" cm="1">
        <f t="array" ref="L637">IF(ROW()=ROW(L635),K638,INDEX(M635:M648,ROW()-ROW(L635)))</f>
        <v/>
      </c>
      <c r="M637" s="89" t="str">
        <f>IF(OR(L637="",K637="",K637&lt;=0,N637=""),"",TRIM(MID(L637,LEN(N637)+1+IF(MID(L637,LEN(N637)+1,1)=" ",1,0),99999)))</f>
        <v/>
      </c>
      <c r="N637" s="49" t="str">
        <f>IF(OR(O637="",O637=0,O637="0"),"",IF(LEN(O637)&lt;=K637,O637,IF(LEN(SUBSTITUTE(P637," ",""))=K637+1,LEFT(O637,K637),LEFT(O637,FIND("§",SUBSTITUTE(P637," ","§",LEN(P637)-LEN(SUBSTITUTE(P637," ",""))))-1))))</f>
        <v/>
      </c>
      <c r="O637" s="49" t="str">
        <f t="shared" si="127"/>
        <v/>
      </c>
      <c r="P637" s="49" t="str">
        <f>IF(OR(O637="",O637=0,O637="0"),"",LEFT(O637,K637+1))</f>
        <v/>
      </c>
      <c r="Q637" s="49"/>
      <c r="R637" s="107"/>
      <c r="S637" s="90" t="str">
        <f>IF(LEN(TRIM(T637))&gt;0,MAX(S46:S636)+1,"")</f>
        <v/>
      </c>
      <c r="T637" s="234"/>
      <c r="U637" s="107"/>
      <c r="V637" s="107"/>
      <c r="X637" s="224"/>
      <c r="Y637" s="281"/>
      <c r="Z637" s="282"/>
      <c r="AA637" s="281"/>
      <c r="AB637" s="280"/>
      <c r="AC637" s="279"/>
      <c r="AD637" s="278"/>
      <c r="AE637" s="277"/>
      <c r="AF637" s="276"/>
      <c r="AG637" s="275"/>
      <c r="AH637" s="274"/>
      <c r="AI637" s="273"/>
      <c r="AJ637" s="272"/>
      <c r="AK637" s="271"/>
      <c r="AL637" s="270"/>
      <c r="AM637" s="269"/>
      <c r="AN637" s="268"/>
      <c r="AO637" s="267"/>
      <c r="AP637" s="266"/>
      <c r="AQ637" s="265"/>
      <c r="BY637" s="3">
        <v>1</v>
      </c>
    </row>
    <row r="638" spans="10:77" ht="21" customHeight="1">
      <c r="J638" s="910"/>
      <c r="K638" s="55" t="str">
        <f>IF(UPPER(TRIM(K45))="X",K642,K636)</f>
        <v/>
      </c>
      <c r="L638" s="49" t="str" cm="1">
        <f t="array" ref="L638">IF(ROW()=ROW(L635),K638,INDEX(M635:M648,ROW()-ROW(L635)))</f>
        <v/>
      </c>
      <c r="M638" s="89" t="str">
        <f>IF(OR(L638="",K637="",K637&lt;=0,N638=""),"",TRIM(MID(L638,LEN(N638)+1+IF(MID(L638,LEN(N638)+1,1)=" ",1,0),99999)))</f>
        <v/>
      </c>
      <c r="N638" s="49" t="str">
        <f>IF(OR(O638="",O638=0,O638="0"),"",IF(LEN(O638)&lt;=K637,O638,IF(LEN(SUBSTITUTE(P638," ",""))=K637+1,LEFT(O638,K637),LEFT(O638,FIND("§",SUBSTITUTE(P638," ","§",LEN(P638)-LEN(SUBSTITUTE(P638," ",""))))-1))))</f>
        <v/>
      </c>
      <c r="O638" s="49" t="str">
        <f t="shared" si="127"/>
        <v/>
      </c>
      <c r="P638" s="49" t="str">
        <f>IF(OR(O638="",O638=0,O638="0"),"",LEFT(O638,K637+1))</f>
        <v/>
      </c>
      <c r="Q638" s="49"/>
      <c r="R638" s="107"/>
      <c r="S638" s="90" t="str">
        <f>IF(LEN(TRIM(T638))&gt;0,MAX(S46:S637)+1,"")</f>
        <v/>
      </c>
      <c r="T638" s="234"/>
      <c r="U638" s="107"/>
      <c r="V638" s="107"/>
      <c r="X638" s="224"/>
      <c r="Y638" s="281"/>
      <c r="Z638" s="282"/>
      <c r="AA638" s="281"/>
      <c r="AB638" s="280"/>
      <c r="AC638" s="279"/>
      <c r="AD638" s="278"/>
      <c r="AE638" s="277"/>
      <c r="AF638" s="276"/>
      <c r="AG638" s="275"/>
      <c r="AH638" s="274"/>
      <c r="AI638" s="273"/>
      <c r="AJ638" s="272"/>
      <c r="AK638" s="271"/>
      <c r="AL638" s="270"/>
      <c r="AM638" s="269"/>
      <c r="AN638" s="268"/>
      <c r="AO638" s="267"/>
      <c r="AP638" s="266"/>
      <c r="AQ638" s="265"/>
      <c r="BY638" s="3">
        <v>1</v>
      </c>
    </row>
    <row r="639" spans="10:77" ht="21" customHeight="1">
      <c r="J639" s="910"/>
      <c r="K639" s="94" t="str">
        <f>TRIM(SUBSTITUTE(SUBSTITUTE(SUBSTITUTE(SUBSTITUTE(SUBSTITUTE(SUBSTITUTE(SUBSTITUTE(SUBSTITUTE(SUBSTITUTE(SUBSTITUTE(K636,","," "),";"," "),":"," "),"!"," "),"?"," "),"…"," "),"»"," "),"«"," "),"/"," "),"."," "))</f>
        <v/>
      </c>
      <c r="L639" s="49" t="str" cm="1">
        <f t="array" ref="L639">IF(ROW()=ROW(L635),K638,INDEX(M635:M648,ROW()-ROW(L635)))</f>
        <v/>
      </c>
      <c r="M639" s="89" t="str">
        <f>IF(OR(L639="",K637="",K637&lt;=0,N639=""),"",TRIM(MID(L639,LEN(N639)+1+IF(MID(L639,LEN(N639)+1,1)=" ",1,0),99999)))</f>
        <v/>
      </c>
      <c r="N639" s="49" t="str">
        <f>IF(OR(O639="",O639=0,O639="0"),"",IF(LEN(O639)&lt;=K637,O639,IF(LEN(SUBSTITUTE(P639," ",""))=K637+1,LEFT(O639,K637),LEFT(O639,FIND("§",SUBSTITUTE(P639," ","§",LEN(P639)-LEN(SUBSTITUTE(P639," ",""))))-1))))</f>
        <v/>
      </c>
      <c r="O639" s="49" t="str">
        <f t="shared" si="127"/>
        <v/>
      </c>
      <c r="P639" s="49" t="str">
        <f>IF(OR(O639="",O639=0,O639="0"),"",LEFT(O639,K637+1))</f>
        <v/>
      </c>
      <c r="Q639" s="49"/>
      <c r="R639" s="107"/>
      <c r="S639" s="90" t="str">
        <f>IF(LEN(TRIM(T639))&gt;0,MAX(S46:S638)+1,"")</f>
        <v/>
      </c>
      <c r="T639" s="234"/>
      <c r="U639" s="107"/>
      <c r="V639" s="107"/>
      <c r="X639" s="224"/>
      <c r="Y639" s="281"/>
      <c r="Z639" s="282"/>
      <c r="AA639" s="281"/>
      <c r="AB639" s="280"/>
      <c r="AC639" s="279"/>
      <c r="AD639" s="278"/>
      <c r="AE639" s="277"/>
      <c r="AF639" s="276"/>
      <c r="AG639" s="275"/>
      <c r="AH639" s="274"/>
      <c r="AI639" s="273"/>
      <c r="AJ639" s="272"/>
      <c r="AK639" s="271"/>
      <c r="AL639" s="270"/>
      <c r="AM639" s="269"/>
      <c r="AN639" s="268"/>
      <c r="AO639" s="267"/>
      <c r="AP639" s="266"/>
      <c r="AQ639" s="265"/>
      <c r="BY639" s="3">
        <v>1</v>
      </c>
    </row>
    <row r="640" spans="10:77" ht="21" customHeight="1">
      <c r="J640" s="910"/>
      <c r="K640" s="49" t="str">
        <f>TRIM(SUBSTITUTE(SUBSTITUTE(SUBSTITUTE(SUBSTITUTE(SUBSTITUTE(SUBSTITUTE(SUBSTITUTE(SUBSTITUTE(K639,"("," "),")"," "),CHAR(34)," "),"-"," "),"_"," "),"&lt;"," "),"&gt;"," "),"="," "))</f>
        <v/>
      </c>
      <c r="L640" s="49" t="str" cm="1">
        <f t="array" ref="L640">IF(ROW()=ROW(L635),K638,INDEX(M635:M648,ROW()-ROW(L635)))</f>
        <v/>
      </c>
      <c r="M640" s="89" t="str">
        <f>IF(OR(L640="",K637="",K637&lt;=0,N640=""),"",TRIM(MID(L640,LEN(N640)+1+IF(MID(L640,LEN(N640)+1,1)=" ",1,0),99999)))</f>
        <v/>
      </c>
      <c r="N640" s="49" t="str">
        <f>IF(OR(O640="",O640=0,O640="0"),"",IF(LEN(O640)&lt;=K637,O640,IF(LEN(SUBSTITUTE(P640," ",""))=K637+1,LEFT(O640,K637),LEFT(O640,FIND("§",SUBSTITUTE(P640," ","§",LEN(P640)-LEN(SUBSTITUTE(P640," ",""))))-1))))</f>
        <v/>
      </c>
      <c r="O640" s="49" t="str">
        <f t="shared" si="127"/>
        <v/>
      </c>
      <c r="P640" s="49" t="str">
        <f>IF(OR(O640="",O640=0,O640="0"),"",LEFT(O640,K637+1))</f>
        <v/>
      </c>
      <c r="Q640" s="49"/>
      <c r="R640" s="107"/>
      <c r="S640" s="90" t="str">
        <f>IF(LEN(TRIM(T640))&gt;0,MAX(S46:S639)+1,"")</f>
        <v/>
      </c>
      <c r="T640" s="234"/>
      <c r="U640" s="107"/>
      <c r="V640" s="107"/>
      <c r="X640" s="224"/>
      <c r="Y640" s="281"/>
      <c r="Z640" s="282"/>
      <c r="AA640" s="281"/>
      <c r="AB640" s="280"/>
      <c r="AC640" s="279"/>
      <c r="AD640" s="278"/>
      <c r="AE640" s="277"/>
      <c r="AF640" s="276"/>
      <c r="AG640" s="275"/>
      <c r="AH640" s="274"/>
      <c r="AI640" s="273"/>
      <c r="AJ640" s="272"/>
      <c r="AK640" s="271"/>
      <c r="AL640" s="270"/>
      <c r="AM640" s="269"/>
      <c r="AN640" s="268"/>
      <c r="AO640" s="267"/>
      <c r="AP640" s="266"/>
      <c r="AQ640" s="265"/>
      <c r="BY640" s="3">
        <v>1</v>
      </c>
    </row>
    <row r="641" spans="10:77" ht="21" customHeight="1">
      <c r="J641" s="910"/>
      <c r="K641" s="55" t="str">
        <f>TRIM(SUBSTITUTE(SUBSTITUTE(SUBSTITUTE(SUBSTITUTE(K640,"►"," "),"▼"," "),"▲"," "),"◄"," "))</f>
        <v/>
      </c>
      <c r="L641" s="49" t="str" cm="1">
        <f t="array" ref="L641">IF(ROW()=ROW(L635),K638,INDEX(M635:M648,ROW()-ROW(L635)))</f>
        <v/>
      </c>
      <c r="M641" s="89" t="str">
        <f>IF(OR(L641="",K637="",K637&lt;=0,N641=""),"",TRIM(MID(L641,LEN(N641)+1+IF(MID(L641,LEN(N641)+1,1)=" ",1,0),99999)))</f>
        <v/>
      </c>
      <c r="N641" s="49" t="str">
        <f>IF(OR(O641="",O641=0,O641="0"),"",IF(LEN(O641)&lt;=K637,O641,IF(LEN(SUBSTITUTE(P641," ",""))=K637+1,LEFT(O641,K637),LEFT(O641,FIND("§",SUBSTITUTE(P641," ","§",LEN(P641)-LEN(SUBSTITUTE(P641," ",""))))-1))))</f>
        <v/>
      </c>
      <c r="O641" s="49" t="str">
        <f t="shared" si="127"/>
        <v/>
      </c>
      <c r="P641" s="49" t="str">
        <f>IF(OR(O641="",O641=0,O641="0"),"",LEFT(O641,K637+1))</f>
        <v/>
      </c>
      <c r="Q641" s="49"/>
      <c r="R641" s="107"/>
      <c r="S641" s="90" t="str">
        <f>IF(LEN(TRIM(T641))&gt;0,MAX(S46:S640)+1,"")</f>
        <v/>
      </c>
      <c r="T641" s="234"/>
      <c r="U641" s="107"/>
      <c r="V641" s="107"/>
      <c r="X641" s="224"/>
      <c r="Y641" s="281"/>
      <c r="Z641" s="282"/>
      <c r="AA641" s="281"/>
      <c r="AB641" s="280"/>
      <c r="AC641" s="279"/>
      <c r="AD641" s="278"/>
      <c r="AE641" s="277"/>
      <c r="AF641" s="276"/>
      <c r="AG641" s="275"/>
      <c r="AH641" s="274"/>
      <c r="AI641" s="273"/>
      <c r="AJ641" s="272"/>
      <c r="AK641" s="271"/>
      <c r="AL641" s="270"/>
      <c r="AM641" s="269"/>
      <c r="AN641" s="268"/>
      <c r="AO641" s="267"/>
      <c r="AP641" s="266"/>
      <c r="AQ641" s="265"/>
      <c r="BY641" s="3">
        <v>1</v>
      </c>
    </row>
    <row r="642" spans="10:77" ht="21" customHeight="1">
      <c r="J642" s="910"/>
      <c r="K642" s="55" t="str">
        <f>TRIM(SUBSTITUTE(SUBSTITUTE(K641,"“"," "),"”"," "))</f>
        <v/>
      </c>
      <c r="L642" s="49" t="str" cm="1">
        <f t="array" ref="L642">IF(ROW()=ROW(L635),K638,INDEX(M635:M648,ROW()-ROW(L635)))</f>
        <v/>
      </c>
      <c r="M642" s="89" t="str">
        <f>IF(OR(L642="",K637="",K637&lt;=0,N642=""),"",TRIM(MID(L642,LEN(N642)+1+IF(MID(L642,LEN(N642)+1,1)=" ",1,0),99999)))</f>
        <v/>
      </c>
      <c r="N642" s="49" t="str">
        <f>IF(OR(O642="",O642=0,O642="0"),"",IF(LEN(O642)&lt;=K637,O642,IF(LEN(SUBSTITUTE(P642," ",""))=K637+1,LEFT(O642,K637),LEFT(O642,FIND("§",SUBSTITUTE(P642," ","§",LEN(P642)-LEN(SUBSTITUTE(P642," ",""))))-1))))</f>
        <v/>
      </c>
      <c r="O642" s="49" t="str">
        <f t="shared" si="127"/>
        <v/>
      </c>
      <c r="P642" s="49" t="str">
        <f>IF(OR(O642="",O642=0,O642="0"),"",LEFT(O642,K637+1))</f>
        <v/>
      </c>
      <c r="Q642" s="49"/>
      <c r="R642" s="107"/>
      <c r="S642" s="90" t="str">
        <f>IF(LEN(TRIM(T642))&gt;0,MAX(S46:S641)+1,"")</f>
        <v/>
      </c>
      <c r="T642" s="234"/>
      <c r="U642" s="107"/>
      <c r="V642" s="107"/>
      <c r="X642" s="224"/>
      <c r="Y642" s="281"/>
      <c r="Z642" s="282"/>
      <c r="AA642" s="281"/>
      <c r="AB642" s="280"/>
      <c r="AC642" s="279"/>
      <c r="AD642" s="278"/>
      <c r="AE642" s="277"/>
      <c r="AF642" s="276"/>
      <c r="AG642" s="275"/>
      <c r="AH642" s="274"/>
      <c r="AI642" s="273"/>
      <c r="AJ642" s="272"/>
      <c r="AK642" s="271"/>
      <c r="AL642" s="270"/>
      <c r="AM642" s="269"/>
      <c r="AN642" s="268"/>
      <c r="AO642" s="267"/>
      <c r="AP642" s="266"/>
      <c r="AQ642" s="265"/>
      <c r="BY642" s="3">
        <v>1</v>
      </c>
    </row>
    <row r="643" spans="10:77" ht="21" customHeight="1">
      <c r="J643" s="910"/>
      <c r="K643" s="55"/>
      <c r="L643" s="49" t="str" cm="1">
        <f t="array" ref="L643">IF(ROW()=ROW(L635),K638,INDEX(M635:M648,ROW()-ROW(L635)))</f>
        <v/>
      </c>
      <c r="M643" s="89" t="str">
        <f>IF(OR(L643="",K637="",K637&lt;=0,N643=""),"",TRIM(MID(L643,LEN(N643)+1+IF(MID(L643,LEN(N643)+1,1)=" ",1,0),99999)))</f>
        <v/>
      </c>
      <c r="N643" s="49" t="str">
        <f>IF(OR(O643="",O643=0,O643="0"),"",IF(LEN(O643)&lt;=K637,O643,IF(LEN(SUBSTITUTE(P643," ",""))=K637+1,LEFT(O643,K637),LEFT(O643,FIND("§",SUBSTITUTE(P643," ","§",LEN(P643)-LEN(SUBSTITUTE(P643," ",""))))-1))))</f>
        <v/>
      </c>
      <c r="O643" s="49" t="str">
        <f t="shared" si="127"/>
        <v/>
      </c>
      <c r="P643" s="49" t="str">
        <f>IF(OR(O643="",O643=0,O643="0"),"",LEFT(O643,K637+1))</f>
        <v/>
      </c>
      <c r="Q643" s="49"/>
      <c r="R643" s="107"/>
      <c r="S643" s="90" t="str">
        <f>IF(LEN(TRIM(T643))&gt;0,MAX(S46:S642)+1,"")</f>
        <v/>
      </c>
      <c r="T643" s="234"/>
      <c r="U643" s="107"/>
      <c r="V643" s="107"/>
      <c r="X643" s="224"/>
      <c r="Y643" s="281"/>
      <c r="Z643" s="282"/>
      <c r="AA643" s="281"/>
      <c r="AB643" s="280"/>
      <c r="AC643" s="279"/>
      <c r="AD643" s="278"/>
      <c r="AE643" s="277"/>
      <c r="AF643" s="276"/>
      <c r="AG643" s="275"/>
      <c r="AH643" s="274"/>
      <c r="AI643" s="273"/>
      <c r="AJ643" s="272"/>
      <c r="AK643" s="271"/>
      <c r="AL643" s="270"/>
      <c r="AM643" s="269"/>
      <c r="AN643" s="268"/>
      <c r="AO643" s="267"/>
      <c r="AP643" s="266"/>
      <c r="AQ643" s="265"/>
      <c r="BY643" s="3">
        <v>1</v>
      </c>
    </row>
    <row r="644" spans="10:77" ht="21" customHeight="1">
      <c r="J644" s="910"/>
      <c r="K644" s="55"/>
      <c r="L644" s="49" t="str" cm="1">
        <f t="array" ref="L644">IF(ROW()=ROW(L635),K638,INDEX(M635:M648,ROW()-ROW(L635)))</f>
        <v/>
      </c>
      <c r="M644" s="89" t="str">
        <f>IF(OR(L644="",K637="",K637&lt;=0,N644=""),"",TRIM(MID(L644,LEN(N644)+1+IF(MID(L644,LEN(N644)+1,1)=" ",1,0),99999)))</f>
        <v/>
      </c>
      <c r="N644" s="49" t="str">
        <f>IF(OR(O644="",O644=0,O644="0"),"",IF(LEN(O644)&lt;=K637,O644,IF(LEN(SUBSTITUTE(P644," ",""))=K637+1,LEFT(O644,K637),LEFT(O644,FIND("§",SUBSTITUTE(P644," ","§",LEN(P644)-LEN(SUBSTITUTE(P644," ",""))))-1))))</f>
        <v/>
      </c>
      <c r="O644" s="49" t="str">
        <f t="shared" si="127"/>
        <v/>
      </c>
      <c r="P644" s="49" t="str">
        <f>IF(OR(O644="",O644=0,O644="0"),"",LEFT(O644,K637+1))</f>
        <v/>
      </c>
      <c r="Q644" s="49"/>
      <c r="R644" s="107"/>
      <c r="S644" s="90" t="str">
        <f>IF(LEN(TRIM(T644))&gt;0,MAX(S46:S643)+1,"")</f>
        <v/>
      </c>
      <c r="T644" s="234"/>
      <c r="U644" s="107"/>
      <c r="V644" s="107"/>
      <c r="X644" s="224"/>
      <c r="Y644" s="281"/>
      <c r="Z644" s="282"/>
      <c r="AA644" s="281"/>
      <c r="AB644" s="280"/>
      <c r="AC644" s="279"/>
      <c r="AD644" s="278"/>
      <c r="AE644" s="277"/>
      <c r="AF644" s="276"/>
      <c r="AG644" s="275"/>
      <c r="AH644" s="274"/>
      <c r="AI644" s="273"/>
      <c r="AJ644" s="272"/>
      <c r="AK644" s="271"/>
      <c r="AL644" s="270"/>
      <c r="AM644" s="269"/>
      <c r="AN644" s="268"/>
      <c r="AO644" s="267"/>
      <c r="AP644" s="266"/>
      <c r="AQ644" s="265"/>
      <c r="BY644" s="3">
        <v>1</v>
      </c>
    </row>
    <row r="645" spans="10:77" ht="21" customHeight="1">
      <c r="J645" s="910"/>
      <c r="K645" s="55"/>
      <c r="L645" s="49" t="str" cm="1">
        <f t="array" ref="L645">IF(ROW()=ROW(L635),K638,INDEX(M635:M648,ROW()-ROW(L635)))</f>
        <v/>
      </c>
      <c r="M645" s="89" t="str">
        <f>IF(OR(L645="",K637="",K637&lt;=0,N645=""),"",TRIM(MID(L645,LEN(N645)+1+IF(MID(L645,LEN(N645)+1,1)=" ",1,0),99999)))</f>
        <v/>
      </c>
      <c r="N645" s="49" t="str">
        <f>IF(OR(O645="",O645=0,O645="0"),"",IF(LEN(O645)&lt;=K637,O645,IF(LEN(SUBSTITUTE(P645," ",""))=K637+1,LEFT(O645,K637),LEFT(O645,FIND("§",SUBSTITUTE(P645," ","§",LEN(P645)-LEN(SUBSTITUTE(P645," ",""))))-1))))</f>
        <v/>
      </c>
      <c r="O645" s="49" t="str">
        <f t="shared" si="127"/>
        <v/>
      </c>
      <c r="P645" s="49" t="str">
        <f>IF(OR(O645="",O645=0,O645="0"),"",LEFT(O645,K637+1))</f>
        <v/>
      </c>
      <c r="Q645" s="49"/>
      <c r="R645" s="107"/>
      <c r="S645" s="90" t="str">
        <f>IF(LEN(TRIM(T645))&gt;0,MAX(S46:S644)+1,"")</f>
        <v/>
      </c>
      <c r="T645" s="234"/>
      <c r="U645" s="107"/>
      <c r="V645" s="107"/>
      <c r="X645" s="224"/>
      <c r="Y645" s="281"/>
      <c r="Z645" s="282"/>
      <c r="AA645" s="281"/>
      <c r="AB645" s="280"/>
      <c r="AC645" s="279"/>
      <c r="AD645" s="278"/>
      <c r="AE645" s="277"/>
      <c r="AF645" s="276"/>
      <c r="AG645" s="275"/>
      <c r="AH645" s="274"/>
      <c r="AI645" s="273"/>
      <c r="AJ645" s="272"/>
      <c r="AK645" s="271"/>
      <c r="AL645" s="270"/>
      <c r="AM645" s="269"/>
      <c r="AN645" s="268"/>
      <c r="AO645" s="267"/>
      <c r="AP645" s="266"/>
      <c r="AQ645" s="265"/>
      <c r="BY645" s="3">
        <v>1</v>
      </c>
    </row>
    <row r="646" spans="10:77" ht="21" customHeight="1">
      <c r="J646" s="910"/>
      <c r="K646" s="55"/>
      <c r="L646" s="49" t="str" cm="1">
        <f t="array" ref="L646">IF(ROW()=ROW(L635),K638,INDEX(M635:M648,ROW()-ROW(L635)))</f>
        <v/>
      </c>
      <c r="M646" s="89" t="str">
        <f>IF(OR(L646="",K637="",K637&lt;=0,N646=""),"",TRIM(MID(L646,LEN(N646)+1+IF(MID(L646,LEN(N646)+1,1)=" ",1,0),99999)))</f>
        <v/>
      </c>
      <c r="N646" s="49" t="str">
        <f>IF(OR(O646="",O646=0,O646="0"),"",IF(LEN(O646)&lt;=K637,O646,IF(LEN(SUBSTITUTE(P646," ",""))=K637+1,LEFT(O646,K637),LEFT(O646,FIND("§",SUBSTITUTE(P646," ","§",LEN(P646)-LEN(SUBSTITUTE(P646," ",""))))-1))))</f>
        <v/>
      </c>
      <c r="O646" s="49" t="str">
        <f t="shared" si="127"/>
        <v/>
      </c>
      <c r="P646" s="49" t="str">
        <f>IF(OR(O646="",O646=0,O646="0"),"",LEFT(O646,K637+1))</f>
        <v/>
      </c>
      <c r="Q646" s="49"/>
      <c r="R646" s="107"/>
      <c r="S646" s="90" t="str">
        <f>IF(LEN(TRIM(T646))&gt;0,MAX(S46:S645)+1,"")</f>
        <v/>
      </c>
      <c r="T646" s="234"/>
      <c r="U646" s="107"/>
      <c r="V646" s="107"/>
      <c r="X646" s="224"/>
      <c r="Y646" s="281"/>
      <c r="Z646" s="282"/>
      <c r="AA646" s="281"/>
      <c r="AB646" s="280"/>
      <c r="AC646" s="279"/>
      <c r="AD646" s="278"/>
      <c r="AE646" s="277"/>
      <c r="AF646" s="276"/>
      <c r="AG646" s="275"/>
      <c r="AH646" s="274"/>
      <c r="AI646" s="273"/>
      <c r="AJ646" s="272"/>
      <c r="AK646" s="271"/>
      <c r="AL646" s="270"/>
      <c r="AM646" s="269"/>
      <c r="AN646" s="268"/>
      <c r="AO646" s="267"/>
      <c r="AP646" s="266"/>
      <c r="AQ646" s="265"/>
      <c r="BY646" s="3">
        <v>1</v>
      </c>
    </row>
    <row r="647" spans="10:77" ht="21" customHeight="1">
      <c r="J647" s="910"/>
      <c r="K647" s="55"/>
      <c r="L647" s="49" t="str" cm="1">
        <f t="array" ref="L647">IF(ROW()=ROW(L635),K638,INDEX(M635:M648,ROW()-ROW(L635)))</f>
        <v/>
      </c>
      <c r="M647" s="89" t="str">
        <f>IF(OR(L647="",K637="",K637&lt;=0,N647=""),"",TRIM(MID(L647,LEN(N647)+1+IF(MID(L647,LEN(N647)+1,1)=" ",1,0),99999)))</f>
        <v/>
      </c>
      <c r="N647" s="49" t="str">
        <f>IF(OR(O647="",O647=0,O647="0"),"",IF(LEN(O647)&lt;=K637,O647,IF(LEN(SUBSTITUTE(P647," ",""))=K637+1,LEFT(O647,K637),LEFT(O647,FIND("§",SUBSTITUTE(P647," ","§",LEN(P647)-LEN(SUBSTITUTE(P647," ",""))))-1))))</f>
        <v/>
      </c>
      <c r="O647" s="49" t="str">
        <f t="shared" si="127"/>
        <v/>
      </c>
      <c r="P647" s="49" t="str">
        <f>IF(OR(O647="",O647=0,O647="0"),"",LEFT(O647,K637+1))</f>
        <v/>
      </c>
      <c r="Q647" s="49"/>
      <c r="R647" s="107"/>
      <c r="S647" s="90" t="str">
        <f>IF(LEN(TRIM(T647))&gt;0,MAX(S46:S646)+1,"")</f>
        <v/>
      </c>
      <c r="T647" s="234"/>
      <c r="U647" s="107"/>
      <c r="V647" s="107"/>
      <c r="X647" s="224"/>
      <c r="Y647" s="281"/>
      <c r="Z647" s="282"/>
      <c r="AA647" s="281"/>
      <c r="AB647" s="280"/>
      <c r="AC647" s="279"/>
      <c r="AD647" s="278"/>
      <c r="AE647" s="277"/>
      <c r="AF647" s="276"/>
      <c r="AG647" s="275"/>
      <c r="AH647" s="274"/>
      <c r="AI647" s="273"/>
      <c r="AJ647" s="272"/>
      <c r="AK647" s="271"/>
      <c r="AL647" s="270"/>
      <c r="AM647" s="269"/>
      <c r="AN647" s="268"/>
      <c r="AO647" s="267"/>
      <c r="AP647" s="266"/>
      <c r="AQ647" s="265"/>
      <c r="BY647" s="3">
        <v>1</v>
      </c>
    </row>
    <row r="648" spans="10:77" ht="21" customHeight="1">
      <c r="J648" s="910"/>
      <c r="K648" s="55"/>
      <c r="L648" s="49" t="str" cm="1">
        <f t="array" ref="L648">IF(ROW()=ROW(L635),K638,INDEX(M635:M648,ROW()-ROW(L635)))</f>
        <v/>
      </c>
      <c r="M648" s="89" t="str">
        <f>IF(OR(L648="",K637="",K637&lt;=0,N648=""),"",TRIM(MID(L648,LEN(N648)+1+IF(MID(L648,LEN(N648)+1,1)=" ",1,0),99999)))</f>
        <v/>
      </c>
      <c r="N648" s="49" t="str">
        <f>IF(OR(O648="",O648=0,O648="0"),"",IF(LEN(O648)&lt;=K637,O648,IF(LEN(SUBSTITUTE(P648," ",""))=K637+1,LEFT(O648,K637),LEFT(O648,FIND("§",SUBSTITUTE(P648," ","§",LEN(P648)-LEN(SUBSTITUTE(P648," ",""))))-1))))</f>
        <v/>
      </c>
      <c r="O648" s="49" t="str">
        <f t="shared" si="127"/>
        <v/>
      </c>
      <c r="P648" s="49" t="str">
        <f>IF(OR(O648="",O648=0,O648="0"),"",LEFT(O648,K637+1))</f>
        <v/>
      </c>
      <c r="Q648" s="49"/>
      <c r="R648" s="107"/>
      <c r="S648" s="90" t="str">
        <f>IF(LEN(TRIM(T648))&gt;0,MAX(S46:S647)+1,"")</f>
        <v/>
      </c>
      <c r="T648" s="234"/>
      <c r="U648" s="107"/>
      <c r="V648" s="107"/>
      <c r="X648" s="224"/>
      <c r="Y648" s="281"/>
      <c r="Z648" s="282"/>
      <c r="AA648" s="281"/>
      <c r="AB648" s="280"/>
      <c r="AC648" s="279"/>
      <c r="AD648" s="278"/>
      <c r="AE648" s="277"/>
      <c r="AF648" s="276"/>
      <c r="AG648" s="275"/>
      <c r="AH648" s="274"/>
      <c r="AI648" s="273"/>
      <c r="AJ648" s="272"/>
      <c r="AK648" s="271"/>
      <c r="AL648" s="270"/>
      <c r="AM648" s="269"/>
      <c r="AN648" s="268"/>
      <c r="AO648" s="267"/>
      <c r="AP648" s="266"/>
      <c r="AQ648" s="265"/>
      <c r="BY648" s="3">
        <v>1</v>
      </c>
    </row>
    <row r="649" spans="10:77" ht="21" customHeight="1">
      <c r="J649" s="910"/>
      <c r="K649" s="88" t="str">
        <f>IF(TRIM(SUBSTITUTE(R90,CHAR(160),""))="","",R90)</f>
        <v/>
      </c>
      <c r="L649" s="49" t="str" cm="1">
        <f t="array" ref="L649">IF(ROW()=ROW(L649),K652,INDEX(M649:M662,ROW()-ROW(L649)))</f>
        <v/>
      </c>
      <c r="M649" s="89" t="str">
        <f>IF(OR(L649="",K651="",K651&lt;=0,N649=""),"",TRIM(MID(L649,LEN(N649)+1+IF(MID(L649,LEN(N649)+1,1)=" ",1,0),99999)))</f>
        <v/>
      </c>
      <c r="N649" s="49" t="str">
        <f>IF(OR(O649="",O649=0,O649="0"),"",IF(LEN(O649)&lt;=K651,O649,IF(LEN(SUBSTITUTE(P649," ",""))=K651+1,LEFT(O649,K651),LEFT(O649,FIND("§",SUBSTITUTE(P649," ","§",LEN(P649)-LEN(SUBSTITUTE(P649," ",""))))-1))))</f>
        <v/>
      </c>
      <c r="O649" s="49" t="str">
        <f t="shared" si="127"/>
        <v/>
      </c>
      <c r="P649" s="49" t="str">
        <f>IF(OR(O649="",O649=0,O649="0"),"",LEFT(O649,K651+1))</f>
        <v/>
      </c>
      <c r="Q649" s="49"/>
      <c r="R649" s="107"/>
      <c r="S649" s="90" t="str">
        <f>IF(LEN(TRIM(T649))&gt;0,MAX(S46:S648)+1,"")</f>
        <v/>
      </c>
      <c r="T649" s="234"/>
      <c r="U649" s="107"/>
      <c r="V649" s="107"/>
      <c r="X649" s="224"/>
      <c r="Y649" s="281"/>
      <c r="Z649" s="282"/>
      <c r="AA649" s="281"/>
      <c r="AB649" s="280"/>
      <c r="AC649" s="279"/>
      <c r="AD649" s="278"/>
      <c r="AE649" s="277"/>
      <c r="AF649" s="276"/>
      <c r="AG649" s="275"/>
      <c r="AH649" s="274"/>
      <c r="AI649" s="273"/>
      <c r="AJ649" s="272"/>
      <c r="AK649" s="271"/>
      <c r="AL649" s="270"/>
      <c r="AM649" s="269"/>
      <c r="AN649" s="268"/>
      <c r="AO649" s="267"/>
      <c r="AP649" s="266"/>
      <c r="AQ649" s="265"/>
      <c r="BY649" s="3">
        <v>1</v>
      </c>
    </row>
    <row r="650" spans="10:77" ht="21" customHeight="1">
      <c r="J650" s="910"/>
      <c r="K650" s="55" t="str">
        <f>TRIM(SUBSTITUTE(SUBSTITUTE(SUBSTITUTE(SUBSTITUTE(SUBSTITUTE(SUBSTITUTE(SUBSTITUTE(SUBSTITUTE(SUBSTITUTE(CLEAN(IF(OR(LEFT(K649,1)="-",LEFT(K649,1)="="),MID(K649,2,99999),K649)),"—","-"),"–","-"),CHAR(160)," "),CHAR(9)," "),CHAR(13)," "),CHAR(10)," ")," "," ")," "," ")," "," "))</f>
        <v/>
      </c>
      <c r="L650" s="49" t="str" cm="1">
        <f t="array" ref="L650">IF(ROW()=ROW(L649),K652,INDEX(M649:M662,ROW()-ROW(L649)))</f>
        <v/>
      </c>
      <c r="M650" s="89" t="str">
        <f>IF(OR(L650="",K651="",K651&lt;=0,N650=""),"",TRIM(MID(L650,LEN(N650)+1+IF(MID(L650,LEN(N650)+1,1)=" ",1,0),99999)))</f>
        <v/>
      </c>
      <c r="N650" s="49" t="str">
        <f>IF(OR(O650="",O650=0,O650="0"),"",IF(LEN(O650)&lt;=K651,O650,IF(LEN(SUBSTITUTE(P650," ",""))=K651+1,LEFT(O650,K651),LEFT(O650,FIND("§",SUBSTITUTE(P650," ","§",LEN(P650)-LEN(SUBSTITUTE(P650," ",""))))-1))))</f>
        <v/>
      </c>
      <c r="O650" s="49" t="str">
        <f t="shared" si="127"/>
        <v/>
      </c>
      <c r="P650" s="49" t="str">
        <f>IF(OR(O650="",O650=0,O650="0"),"",LEFT(O650,K651+1))</f>
        <v/>
      </c>
      <c r="Q650" s="49"/>
      <c r="R650" s="107"/>
      <c r="S650" s="90" t="str">
        <f>IF(LEN(TRIM(T650))&gt;0,MAX(S46:S649)+1,"")</f>
        <v/>
      </c>
      <c r="T650" s="234"/>
      <c r="U650" s="107"/>
      <c r="V650" s="107"/>
      <c r="X650" s="224"/>
      <c r="Y650" s="281"/>
      <c r="Z650" s="282"/>
      <c r="AA650" s="281"/>
      <c r="AB650" s="280"/>
      <c r="AC650" s="279"/>
      <c r="AD650" s="278"/>
      <c r="AE650" s="277"/>
      <c r="AF650" s="276"/>
      <c r="AG650" s="275"/>
      <c r="AH650" s="274"/>
      <c r="AI650" s="273"/>
      <c r="AJ650" s="272"/>
      <c r="AK650" s="271"/>
      <c r="AL650" s="270"/>
      <c r="AM650" s="269"/>
      <c r="AN650" s="268"/>
      <c r="AO650" s="267"/>
      <c r="AP650" s="266"/>
      <c r="AQ650" s="265"/>
      <c r="BY650" s="3">
        <v>1</v>
      </c>
    </row>
    <row r="651" spans="10:77" ht="21" customHeight="1">
      <c r="J651" s="910"/>
      <c r="K651" s="92">
        <f>K44</f>
        <v>120</v>
      </c>
      <c r="L651" s="49" t="str" cm="1">
        <f t="array" ref="L651">IF(ROW()=ROW(L649),K652,INDEX(M649:M662,ROW()-ROW(L649)))</f>
        <v/>
      </c>
      <c r="M651" s="89" t="str">
        <f>IF(OR(L651="",K651="",K651&lt;=0,N651=""),"",TRIM(MID(L651,LEN(N651)+1+IF(MID(L651,LEN(N651)+1,1)=" ",1,0),99999)))</f>
        <v/>
      </c>
      <c r="N651" s="49" t="str">
        <f>IF(OR(O651="",O651=0,O651="0"),"",IF(LEN(O651)&lt;=K651,O651,IF(LEN(SUBSTITUTE(P651," ",""))=K651+1,LEFT(O651,K651),LEFT(O651,FIND("§",SUBSTITUTE(P651," ","§",LEN(P651)-LEN(SUBSTITUTE(P651," ",""))))-1))))</f>
        <v/>
      </c>
      <c r="O651" s="49" t="str">
        <f t="shared" si="127"/>
        <v/>
      </c>
      <c r="P651" s="49" t="str">
        <f>IF(OR(O651="",O651=0,O651="0"),"",LEFT(O651,K651+1))</f>
        <v/>
      </c>
      <c r="Q651" s="49"/>
      <c r="R651" s="107"/>
      <c r="S651" s="90" t="str">
        <f>IF(LEN(TRIM(T651))&gt;0,MAX(S46:S650)+1,"")</f>
        <v/>
      </c>
      <c r="T651" s="234"/>
      <c r="U651" s="107"/>
      <c r="V651" s="107"/>
      <c r="X651" s="224"/>
      <c r="Y651" s="281"/>
      <c r="Z651" s="282"/>
      <c r="AA651" s="281"/>
      <c r="AB651" s="280"/>
      <c r="AC651" s="279"/>
      <c r="AD651" s="278"/>
      <c r="AE651" s="277"/>
      <c r="AF651" s="276"/>
      <c r="AG651" s="275"/>
      <c r="AH651" s="274"/>
      <c r="AI651" s="273"/>
      <c r="AJ651" s="272"/>
      <c r="AK651" s="271"/>
      <c r="AL651" s="270"/>
      <c r="AM651" s="269"/>
      <c r="AN651" s="268"/>
      <c r="AO651" s="267"/>
      <c r="AP651" s="266"/>
      <c r="AQ651" s="265"/>
      <c r="BY651" s="3">
        <v>1</v>
      </c>
    </row>
    <row r="652" spans="10:77" ht="21" customHeight="1">
      <c r="J652" s="910"/>
      <c r="K652" s="55" t="str">
        <f>IF(UPPER(TRIM(K45))="X",K656,K650)</f>
        <v/>
      </c>
      <c r="L652" s="49" t="str" cm="1">
        <f t="array" ref="L652">IF(ROW()=ROW(L649),K652,INDEX(M649:M662,ROW()-ROW(L649)))</f>
        <v/>
      </c>
      <c r="M652" s="89" t="str">
        <f>IF(OR(L652="",K651="",K651&lt;=0,N652=""),"",TRIM(MID(L652,LEN(N652)+1+IF(MID(L652,LEN(N652)+1,1)=" ",1,0),99999)))</f>
        <v/>
      </c>
      <c r="N652" s="49" t="str">
        <f>IF(OR(O652="",O652=0,O652="0"),"",IF(LEN(O652)&lt;=K651,O652,IF(LEN(SUBSTITUTE(P652," ",""))=K651+1,LEFT(O652,K651),LEFT(O652,FIND("§",SUBSTITUTE(P652," ","§",LEN(P652)-LEN(SUBSTITUTE(P652," ",""))))-1))))</f>
        <v/>
      </c>
      <c r="O652" s="49" t="str">
        <f t="shared" si="127"/>
        <v/>
      </c>
      <c r="P652" s="49" t="str">
        <f>IF(OR(O652="",O652=0,O652="0"),"",LEFT(O652,K651+1))</f>
        <v/>
      </c>
      <c r="Q652" s="49"/>
      <c r="R652" s="107"/>
      <c r="S652" s="90" t="str">
        <f>IF(LEN(TRIM(T652))&gt;0,MAX(S46:S651)+1,"")</f>
        <v/>
      </c>
      <c r="T652" s="234"/>
      <c r="U652" s="107"/>
      <c r="V652" s="107"/>
      <c r="X652" s="224"/>
      <c r="Y652" s="281"/>
      <c r="Z652" s="282"/>
      <c r="AA652" s="281"/>
      <c r="AB652" s="280"/>
      <c r="AC652" s="279"/>
      <c r="AD652" s="278"/>
      <c r="AE652" s="277"/>
      <c r="AF652" s="276"/>
      <c r="AG652" s="275"/>
      <c r="AH652" s="274"/>
      <c r="AI652" s="273"/>
      <c r="AJ652" s="272"/>
      <c r="AK652" s="271"/>
      <c r="AL652" s="270"/>
      <c r="AM652" s="269"/>
      <c r="AN652" s="268"/>
      <c r="AO652" s="267"/>
      <c r="AP652" s="266"/>
      <c r="AQ652" s="265"/>
      <c r="BY652" s="3">
        <v>1</v>
      </c>
    </row>
    <row r="653" spans="10:77" ht="21" customHeight="1">
      <c r="J653" s="910"/>
      <c r="K653" s="94" t="str">
        <f>TRIM(SUBSTITUTE(SUBSTITUTE(SUBSTITUTE(SUBSTITUTE(SUBSTITUTE(SUBSTITUTE(SUBSTITUTE(SUBSTITUTE(SUBSTITUTE(SUBSTITUTE(K650,","," "),";"," "),":"," "),"!"," "),"?"," "),"…"," "),"»"," "),"«"," "),"/"," "),"."," "))</f>
        <v/>
      </c>
      <c r="L653" s="49" t="str" cm="1">
        <f t="array" ref="L653">IF(ROW()=ROW(L649),K652,INDEX(M649:M662,ROW()-ROW(L649)))</f>
        <v/>
      </c>
      <c r="M653" s="89" t="str">
        <f>IF(OR(L653="",K651="",K651&lt;=0,N653=""),"",TRIM(MID(L653,LEN(N653)+1+IF(MID(L653,LEN(N653)+1,1)=" ",1,0),99999)))</f>
        <v/>
      </c>
      <c r="N653" s="49" t="str">
        <f>IF(OR(O653="",O653=0,O653="0"),"",IF(LEN(O653)&lt;=K651,O653,IF(LEN(SUBSTITUTE(P653," ",""))=K651+1,LEFT(O653,K651),LEFT(O653,FIND("§",SUBSTITUTE(P653," ","§",LEN(P653)-LEN(SUBSTITUTE(P653," ",""))))-1))))</f>
        <v/>
      </c>
      <c r="O653" s="49" t="str">
        <f t="shared" si="127"/>
        <v/>
      </c>
      <c r="P653" s="49" t="str">
        <f>IF(OR(O653="",O653=0,O653="0"),"",LEFT(O653,K651+1))</f>
        <v/>
      </c>
      <c r="Q653" s="49"/>
      <c r="R653" s="107"/>
      <c r="S653" s="90" t="str">
        <f>IF(LEN(TRIM(T653))&gt;0,MAX(S46:S652)+1,"")</f>
        <v/>
      </c>
      <c r="T653" s="234"/>
      <c r="U653" s="107"/>
      <c r="V653" s="107"/>
      <c r="X653" s="224"/>
      <c r="Y653" s="281"/>
      <c r="Z653" s="282"/>
      <c r="AA653" s="281"/>
      <c r="AB653" s="280"/>
      <c r="AC653" s="279"/>
      <c r="AD653" s="278"/>
      <c r="AE653" s="277"/>
      <c r="AF653" s="276"/>
      <c r="AG653" s="275"/>
      <c r="AH653" s="274"/>
      <c r="AI653" s="273"/>
      <c r="AJ653" s="272"/>
      <c r="AK653" s="271"/>
      <c r="AL653" s="270"/>
      <c r="AM653" s="269"/>
      <c r="AN653" s="268"/>
      <c r="AO653" s="267"/>
      <c r="AP653" s="266"/>
      <c r="AQ653" s="265"/>
      <c r="BY653" s="3">
        <v>1</v>
      </c>
    </row>
    <row r="654" spans="10:77" ht="21" customHeight="1">
      <c r="J654" s="910"/>
      <c r="K654" s="49" t="str">
        <f>TRIM(SUBSTITUTE(SUBSTITUTE(SUBSTITUTE(SUBSTITUTE(SUBSTITUTE(SUBSTITUTE(SUBSTITUTE(SUBSTITUTE(K653,"("," "),")"," "),CHAR(34)," "),"-"," "),"_"," "),"&lt;"," "),"&gt;"," "),"="," "))</f>
        <v/>
      </c>
      <c r="L654" s="49" t="str" cm="1">
        <f t="array" ref="L654">IF(ROW()=ROW(L649),K652,INDEX(M649:M662,ROW()-ROW(L649)))</f>
        <v/>
      </c>
      <c r="M654" s="89" t="str">
        <f>IF(OR(L654="",K651="",K651&lt;=0,N654=""),"",TRIM(MID(L654,LEN(N654)+1+IF(MID(L654,LEN(N654)+1,1)=" ",1,0),99999)))</f>
        <v/>
      </c>
      <c r="N654" s="49" t="str">
        <f>IF(OR(O654="",O654=0,O654="0"),"",IF(LEN(O654)&lt;=K651,O654,IF(LEN(SUBSTITUTE(P654," ",""))=K651+1,LEFT(O654,K651),LEFT(O654,FIND("§",SUBSTITUTE(P654," ","§",LEN(P654)-LEN(SUBSTITUTE(P654," ",""))))-1))))</f>
        <v/>
      </c>
      <c r="O654" s="49" t="str">
        <f t="shared" si="127"/>
        <v/>
      </c>
      <c r="P654" s="49" t="str">
        <f>IF(OR(O654="",O654=0,O654="0"),"",LEFT(O654,K651+1))</f>
        <v/>
      </c>
      <c r="Q654" s="49"/>
      <c r="R654" s="107"/>
      <c r="S654" s="90" t="str">
        <f>IF(LEN(TRIM(T654))&gt;0,MAX(S46:S653)+1,"")</f>
        <v/>
      </c>
      <c r="T654" s="234"/>
      <c r="U654" s="107"/>
      <c r="V654" s="107"/>
      <c r="X654" s="224"/>
      <c r="Y654" s="281"/>
      <c r="Z654" s="282"/>
      <c r="AA654" s="281"/>
      <c r="AB654" s="280"/>
      <c r="AC654" s="279"/>
      <c r="AD654" s="278"/>
      <c r="AE654" s="277"/>
      <c r="AF654" s="276"/>
      <c r="AG654" s="275"/>
      <c r="AH654" s="274"/>
      <c r="AI654" s="273"/>
      <c r="AJ654" s="272"/>
      <c r="AK654" s="271"/>
      <c r="AL654" s="270"/>
      <c r="AM654" s="269"/>
      <c r="AN654" s="268"/>
      <c r="AO654" s="267"/>
      <c r="AP654" s="266"/>
      <c r="AQ654" s="265"/>
      <c r="BY654" s="3">
        <v>1</v>
      </c>
    </row>
    <row r="655" spans="10:77" ht="21" customHeight="1">
      <c r="J655" s="910"/>
      <c r="K655" s="55" t="str">
        <f>TRIM(SUBSTITUTE(SUBSTITUTE(SUBSTITUTE(SUBSTITUTE(K654,"►"," "),"▼"," "),"▲"," "),"◄"," "))</f>
        <v/>
      </c>
      <c r="L655" s="49" t="str" cm="1">
        <f t="array" ref="L655">IF(ROW()=ROW(L649),K652,INDEX(M649:M662,ROW()-ROW(L649)))</f>
        <v/>
      </c>
      <c r="M655" s="89" t="str">
        <f>IF(OR(L655="",K651="",K651&lt;=0,N655=""),"",TRIM(MID(L655,LEN(N655)+1+IF(MID(L655,LEN(N655)+1,1)=" ",1,0),99999)))</f>
        <v/>
      </c>
      <c r="N655" s="49" t="str">
        <f>IF(OR(O655="",O655=0,O655="0"),"",IF(LEN(O655)&lt;=K651,O655,IF(LEN(SUBSTITUTE(P655," ",""))=K651+1,LEFT(O655,K651),LEFT(O655,FIND("§",SUBSTITUTE(P655," ","§",LEN(P655)-LEN(SUBSTITUTE(P655," ",""))))-1))))</f>
        <v/>
      </c>
      <c r="O655" s="49" t="str">
        <f t="shared" si="127"/>
        <v/>
      </c>
      <c r="P655" s="49" t="str">
        <f>IF(OR(O655="",O655=0,O655="0"),"",LEFT(O655,K651+1))</f>
        <v/>
      </c>
      <c r="Q655" s="49"/>
      <c r="R655" s="107"/>
      <c r="S655" s="90" t="str">
        <f>IF(LEN(TRIM(T655))&gt;0,MAX(S46:S654)+1,"")</f>
        <v/>
      </c>
      <c r="T655" s="234"/>
      <c r="U655" s="107"/>
      <c r="V655" s="107"/>
      <c r="X655" s="224"/>
      <c r="Y655" s="281"/>
      <c r="Z655" s="282"/>
      <c r="AA655" s="281"/>
      <c r="AB655" s="280"/>
      <c r="AC655" s="279"/>
      <c r="AD655" s="278"/>
      <c r="AE655" s="277"/>
      <c r="AF655" s="276"/>
      <c r="AG655" s="275"/>
      <c r="AH655" s="274"/>
      <c r="AI655" s="273"/>
      <c r="AJ655" s="272"/>
      <c r="AK655" s="271"/>
      <c r="AL655" s="270"/>
      <c r="AM655" s="269"/>
      <c r="AN655" s="268"/>
      <c r="AO655" s="267"/>
      <c r="AP655" s="266"/>
      <c r="AQ655" s="265"/>
      <c r="BY655" s="3">
        <v>1</v>
      </c>
    </row>
    <row r="656" spans="10:77" ht="21" customHeight="1">
      <c r="J656" s="910"/>
      <c r="K656" s="55" t="str">
        <f>TRIM(SUBSTITUTE(SUBSTITUTE(K655,"“"," "),"”"," "))</f>
        <v/>
      </c>
      <c r="L656" s="49" t="str" cm="1">
        <f t="array" ref="L656">IF(ROW()=ROW(L649),K652,INDEX(M649:M662,ROW()-ROW(L649)))</f>
        <v/>
      </c>
      <c r="M656" s="89" t="str">
        <f>IF(OR(L656="",K651="",K651&lt;=0,N656=""),"",TRIM(MID(L656,LEN(N656)+1+IF(MID(L656,LEN(N656)+1,1)=" ",1,0),99999)))</f>
        <v/>
      </c>
      <c r="N656" s="49" t="str">
        <f>IF(OR(O656="",O656=0,O656="0"),"",IF(LEN(O656)&lt;=K651,O656,IF(LEN(SUBSTITUTE(P656," ",""))=K651+1,LEFT(O656,K651),LEFT(O656,FIND("§",SUBSTITUTE(P656," ","§",LEN(P656)-LEN(SUBSTITUTE(P656," ",""))))-1))))</f>
        <v/>
      </c>
      <c r="O656" s="49" t="str">
        <f t="shared" si="127"/>
        <v/>
      </c>
      <c r="P656" s="49" t="str">
        <f>IF(OR(O656="",O656=0,O656="0"),"",LEFT(O656,K651+1))</f>
        <v/>
      </c>
      <c r="Q656" s="49"/>
      <c r="R656" s="107"/>
      <c r="S656" s="90" t="str">
        <f>IF(LEN(TRIM(T656))&gt;0,MAX(S46:S655)+1,"")</f>
        <v/>
      </c>
      <c r="T656" s="234"/>
      <c r="U656" s="107"/>
      <c r="V656" s="107"/>
      <c r="X656" s="224"/>
      <c r="Y656" s="281"/>
      <c r="Z656" s="282"/>
      <c r="AA656" s="281"/>
      <c r="AB656" s="280"/>
      <c r="AC656" s="279"/>
      <c r="AD656" s="278"/>
      <c r="AE656" s="277"/>
      <c r="AF656" s="276"/>
      <c r="AG656" s="275"/>
      <c r="AH656" s="274"/>
      <c r="AI656" s="273"/>
      <c r="AJ656" s="272"/>
      <c r="AK656" s="271"/>
      <c r="AL656" s="270"/>
      <c r="AM656" s="269"/>
      <c r="AN656" s="268"/>
      <c r="AO656" s="267"/>
      <c r="AP656" s="266"/>
      <c r="AQ656" s="265"/>
      <c r="BY656" s="3">
        <v>1</v>
      </c>
    </row>
    <row r="657" spans="10:77" ht="21" customHeight="1">
      <c r="J657" s="910"/>
      <c r="K657" s="55"/>
      <c r="L657" s="49" t="str" cm="1">
        <f t="array" ref="L657">IF(ROW()=ROW(L649),K652,INDEX(M649:M662,ROW()-ROW(L649)))</f>
        <v/>
      </c>
      <c r="M657" s="89" t="str">
        <f>IF(OR(L657="",K651="",K651&lt;=0,N657=""),"",TRIM(MID(L657,LEN(N657)+1+IF(MID(L657,LEN(N657)+1,1)=" ",1,0),99999)))</f>
        <v/>
      </c>
      <c r="N657" s="49" t="str">
        <f>IF(OR(O657="",O657=0,O657="0"),"",IF(LEN(O657)&lt;=K651,O657,IF(LEN(SUBSTITUTE(P657," ",""))=K651+1,LEFT(O657,K651),LEFT(O657,FIND("§",SUBSTITUTE(P657," ","§",LEN(P657)-LEN(SUBSTITUTE(P657," ",""))))-1))))</f>
        <v/>
      </c>
      <c r="O657" s="49" t="str">
        <f t="shared" si="127"/>
        <v/>
      </c>
      <c r="P657" s="49" t="str">
        <f>IF(OR(O657="",O657=0,O657="0"),"",LEFT(O657,K651+1))</f>
        <v/>
      </c>
      <c r="Q657" s="49"/>
      <c r="R657" s="107"/>
      <c r="S657" s="90" t="str">
        <f>IF(LEN(TRIM(T657))&gt;0,MAX(S46:S656)+1,"")</f>
        <v/>
      </c>
      <c r="T657" s="234"/>
      <c r="U657" s="107"/>
      <c r="V657" s="107"/>
      <c r="X657" s="224"/>
      <c r="Y657" s="281"/>
      <c r="Z657" s="282"/>
      <c r="AA657" s="281"/>
      <c r="AB657" s="280"/>
      <c r="AC657" s="279"/>
      <c r="AD657" s="278"/>
      <c r="AE657" s="277"/>
      <c r="AF657" s="276"/>
      <c r="AG657" s="275"/>
      <c r="AH657" s="274"/>
      <c r="AI657" s="273"/>
      <c r="AJ657" s="272"/>
      <c r="AK657" s="271"/>
      <c r="AL657" s="270"/>
      <c r="AM657" s="269"/>
      <c r="AN657" s="268"/>
      <c r="AO657" s="267"/>
      <c r="AP657" s="266"/>
      <c r="AQ657" s="265"/>
      <c r="BY657" s="3">
        <v>1</v>
      </c>
    </row>
    <row r="658" spans="10:77" ht="21" customHeight="1">
      <c r="J658" s="910"/>
      <c r="K658" s="55"/>
      <c r="L658" s="49" t="str" cm="1">
        <f t="array" ref="L658">IF(ROW()=ROW(L649),K652,INDEX(M649:M662,ROW()-ROW(L649)))</f>
        <v/>
      </c>
      <c r="M658" s="89" t="str">
        <f>IF(OR(L658="",K651="",K651&lt;=0,N658=""),"",TRIM(MID(L658,LEN(N658)+1+IF(MID(L658,LEN(N658)+1,1)=" ",1,0),99999)))</f>
        <v/>
      </c>
      <c r="N658" s="49" t="str">
        <f>IF(OR(O658="",O658=0,O658="0"),"",IF(LEN(O658)&lt;=K651,O658,IF(LEN(SUBSTITUTE(P658," ",""))=K651+1,LEFT(O658,K651),LEFT(O658,FIND("§",SUBSTITUTE(P658," ","§",LEN(P658)-LEN(SUBSTITUTE(P658," ",""))))-1))))</f>
        <v/>
      </c>
      <c r="O658" s="49" t="str">
        <f t="shared" si="127"/>
        <v/>
      </c>
      <c r="P658" s="49" t="str">
        <f>IF(OR(O658="",O658=0,O658="0"),"",LEFT(O658,K651+1))</f>
        <v/>
      </c>
      <c r="Q658" s="49"/>
      <c r="R658" s="107"/>
      <c r="S658" s="90" t="str">
        <f>IF(LEN(TRIM(T658))&gt;0,MAX(S46:S657)+1,"")</f>
        <v/>
      </c>
      <c r="T658" s="234"/>
      <c r="U658" s="107"/>
      <c r="V658" s="107"/>
      <c r="X658" s="224"/>
      <c r="Y658" s="281"/>
      <c r="Z658" s="282"/>
      <c r="AA658" s="281"/>
      <c r="AB658" s="280"/>
      <c r="AC658" s="279"/>
      <c r="AD658" s="278"/>
      <c r="AE658" s="277"/>
      <c r="AF658" s="276"/>
      <c r="AG658" s="275"/>
      <c r="AH658" s="274"/>
      <c r="AI658" s="273"/>
      <c r="AJ658" s="272"/>
      <c r="AK658" s="271"/>
      <c r="AL658" s="270"/>
      <c r="AM658" s="269"/>
      <c r="AN658" s="268"/>
      <c r="AO658" s="267"/>
      <c r="AP658" s="266"/>
      <c r="AQ658" s="265"/>
      <c r="BY658" s="3">
        <v>1</v>
      </c>
    </row>
    <row r="659" spans="10:77" ht="21" customHeight="1">
      <c r="J659" s="910"/>
      <c r="K659" s="55"/>
      <c r="L659" s="49" t="str" cm="1">
        <f t="array" ref="L659">IF(ROW()=ROW(L649),K652,INDEX(M649:M662,ROW()-ROW(L649)))</f>
        <v/>
      </c>
      <c r="M659" s="89" t="str">
        <f>IF(OR(L659="",K651="",K651&lt;=0,N659=""),"",TRIM(MID(L659,LEN(N659)+1+IF(MID(L659,LEN(N659)+1,1)=" ",1,0),99999)))</f>
        <v/>
      </c>
      <c r="N659" s="49" t="str">
        <f>IF(OR(O659="",O659=0,O659="0"),"",IF(LEN(O659)&lt;=K651,O659,IF(LEN(SUBSTITUTE(P659," ",""))=K651+1,LEFT(O659,K651),LEFT(O659,FIND("§",SUBSTITUTE(P659," ","§",LEN(P659)-LEN(SUBSTITUTE(P659," ",""))))-1))))</f>
        <v/>
      </c>
      <c r="O659" s="49" t="str">
        <f t="shared" si="127"/>
        <v/>
      </c>
      <c r="P659" s="49" t="str">
        <f>IF(OR(O659="",O659=0,O659="0"),"",LEFT(O659,K651+1))</f>
        <v/>
      </c>
      <c r="Q659" s="49"/>
      <c r="R659" s="107"/>
      <c r="S659" s="90" t="str">
        <f>IF(LEN(TRIM(T659))&gt;0,MAX(S46:S658)+1,"")</f>
        <v/>
      </c>
      <c r="T659" s="234"/>
      <c r="U659" s="107"/>
      <c r="V659" s="107"/>
      <c r="X659" s="224"/>
      <c r="Y659" s="281"/>
      <c r="Z659" s="282"/>
      <c r="AA659" s="281"/>
      <c r="AB659" s="280"/>
      <c r="AC659" s="279"/>
      <c r="AD659" s="278"/>
      <c r="AE659" s="277"/>
      <c r="AF659" s="276"/>
      <c r="AG659" s="275"/>
      <c r="AH659" s="274"/>
      <c r="AI659" s="273"/>
      <c r="AJ659" s="272"/>
      <c r="AK659" s="271"/>
      <c r="AL659" s="270"/>
      <c r="AM659" s="269"/>
      <c r="AN659" s="268"/>
      <c r="AO659" s="267"/>
      <c r="AP659" s="266"/>
      <c r="AQ659" s="265"/>
      <c r="BY659" s="3">
        <v>1</v>
      </c>
    </row>
    <row r="660" spans="10:77" ht="21" customHeight="1">
      <c r="J660" s="910"/>
      <c r="K660" s="55"/>
      <c r="L660" s="49" t="str" cm="1">
        <f t="array" ref="L660">IF(ROW()=ROW(L649),K652,INDEX(M649:M662,ROW()-ROW(L649)))</f>
        <v/>
      </c>
      <c r="M660" s="89" t="str">
        <f>IF(OR(L660="",K651="",K651&lt;=0,N660=""),"",TRIM(MID(L660,LEN(N660)+1+IF(MID(L660,LEN(N660)+1,1)=" ",1,0),99999)))</f>
        <v/>
      </c>
      <c r="N660" s="49" t="str">
        <f>IF(OR(O660="",O660=0,O660="0"),"",IF(LEN(O660)&lt;=K651,O660,IF(LEN(SUBSTITUTE(P660," ",""))=K651+1,LEFT(O660,K651),LEFT(O660,FIND("§",SUBSTITUTE(P660," ","§",LEN(P660)-LEN(SUBSTITUTE(P660," ",""))))-1))))</f>
        <v/>
      </c>
      <c r="O660" s="49" t="str">
        <f t="shared" si="127"/>
        <v/>
      </c>
      <c r="P660" s="49" t="str">
        <f>IF(OR(O660="",O660=0,O660="0"),"",LEFT(O660,K651+1))</f>
        <v/>
      </c>
      <c r="Q660" s="49"/>
      <c r="R660" s="107"/>
      <c r="S660" s="90" t="str">
        <f>IF(LEN(TRIM(T660))&gt;0,MAX(S46:S659)+1,"")</f>
        <v/>
      </c>
      <c r="T660" s="234"/>
      <c r="U660" s="107"/>
      <c r="V660" s="107"/>
      <c r="X660" s="224"/>
      <c r="Y660" s="281"/>
      <c r="Z660" s="282"/>
      <c r="AA660" s="281"/>
      <c r="AB660" s="280"/>
      <c r="AC660" s="279"/>
      <c r="AD660" s="278"/>
      <c r="AE660" s="277"/>
      <c r="AF660" s="276"/>
      <c r="AG660" s="275"/>
      <c r="AH660" s="274"/>
      <c r="AI660" s="273"/>
      <c r="AJ660" s="272"/>
      <c r="AK660" s="271"/>
      <c r="AL660" s="270"/>
      <c r="AM660" s="269"/>
      <c r="AN660" s="268"/>
      <c r="AO660" s="267"/>
      <c r="AP660" s="266"/>
      <c r="AQ660" s="265"/>
      <c r="BY660" s="3">
        <v>1</v>
      </c>
    </row>
    <row r="661" spans="10:77" ht="21" customHeight="1">
      <c r="J661" s="910"/>
      <c r="K661" s="55"/>
      <c r="L661" s="49" t="str" cm="1">
        <f t="array" ref="L661">IF(ROW()=ROW(L649),K652,INDEX(M649:M662,ROW()-ROW(L649)))</f>
        <v/>
      </c>
      <c r="M661" s="89" t="str">
        <f>IF(OR(L661="",K651="",K651&lt;=0,N661=""),"",TRIM(MID(L661,LEN(N661)+1+IF(MID(L661,LEN(N661)+1,1)=" ",1,0),99999)))</f>
        <v/>
      </c>
      <c r="N661" s="49" t="str">
        <f>IF(OR(O661="",O661=0,O661="0"),"",IF(LEN(O661)&lt;=K651,O661,IF(LEN(SUBSTITUTE(P661," ",""))=K651+1,LEFT(O661,K651),LEFT(O661,FIND("§",SUBSTITUTE(P661," ","§",LEN(P661)-LEN(SUBSTITUTE(P661," ",""))))-1))))</f>
        <v/>
      </c>
      <c r="O661" s="49" t="str">
        <f t="shared" si="127"/>
        <v/>
      </c>
      <c r="P661" s="49" t="str">
        <f>IF(OR(O661="",O661=0,O661="0"),"",LEFT(O661,K651+1))</f>
        <v/>
      </c>
      <c r="Q661" s="49"/>
      <c r="R661" s="107"/>
      <c r="S661" s="90" t="str">
        <f>IF(LEN(TRIM(T661))&gt;0,MAX(S46:S660)+1,"")</f>
        <v/>
      </c>
      <c r="T661" s="234"/>
      <c r="U661" s="107"/>
      <c r="V661" s="107"/>
      <c r="X661" s="224"/>
      <c r="Y661" s="281"/>
      <c r="Z661" s="282"/>
      <c r="AA661" s="281"/>
      <c r="AB661" s="280"/>
      <c r="AC661" s="279"/>
      <c r="AD661" s="278"/>
      <c r="AE661" s="277"/>
      <c r="AF661" s="276"/>
      <c r="AG661" s="275"/>
      <c r="AH661" s="274"/>
      <c r="AI661" s="273"/>
      <c r="AJ661" s="272"/>
      <c r="AK661" s="271"/>
      <c r="AL661" s="270"/>
      <c r="AM661" s="269"/>
      <c r="AN661" s="268"/>
      <c r="AO661" s="267"/>
      <c r="AP661" s="266"/>
      <c r="AQ661" s="265"/>
      <c r="BY661" s="3">
        <v>1</v>
      </c>
    </row>
    <row r="662" spans="10:77" ht="21" customHeight="1">
      <c r="J662" s="910"/>
      <c r="K662" s="55"/>
      <c r="L662" s="49" t="str" cm="1">
        <f t="array" ref="L662">IF(ROW()=ROW(L649),K652,INDEX(M649:M662,ROW()-ROW(L649)))</f>
        <v/>
      </c>
      <c r="M662" s="89" t="str">
        <f>IF(OR(L662="",K651="",K651&lt;=0,N662=""),"",TRIM(MID(L662,LEN(N662)+1+IF(MID(L662,LEN(N662)+1,1)=" ",1,0),99999)))</f>
        <v/>
      </c>
      <c r="N662" s="49" t="str">
        <f>IF(OR(O662="",O662=0,O662="0"),"",IF(LEN(O662)&lt;=K651,O662,IF(LEN(SUBSTITUTE(P662," ",""))=K651+1,LEFT(O662,K651),LEFT(O662,FIND("§",SUBSTITUTE(P662," ","§",LEN(P662)-LEN(SUBSTITUTE(P662," ",""))))-1))))</f>
        <v/>
      </c>
      <c r="O662" s="49" t="str">
        <f t="shared" si="127"/>
        <v/>
      </c>
      <c r="P662" s="49" t="str">
        <f>IF(OR(O662="",O662=0,O662="0"),"",LEFT(O662,K651+1))</f>
        <v/>
      </c>
      <c r="Q662" s="49"/>
      <c r="R662" s="107"/>
      <c r="S662" s="90" t="str">
        <f>IF(LEN(TRIM(T662))&gt;0,MAX(S46:S661)+1,"")</f>
        <v/>
      </c>
      <c r="T662" s="234"/>
      <c r="U662" s="107"/>
      <c r="V662" s="107"/>
      <c r="X662" s="224"/>
      <c r="Y662" s="281"/>
      <c r="Z662" s="282"/>
      <c r="AA662" s="281"/>
      <c r="AB662" s="280"/>
      <c r="AC662" s="279"/>
      <c r="AD662" s="278"/>
      <c r="AE662" s="277"/>
      <c r="AF662" s="276"/>
      <c r="AG662" s="275"/>
      <c r="AH662" s="274"/>
      <c r="AI662" s="273"/>
      <c r="AJ662" s="272"/>
      <c r="AK662" s="271"/>
      <c r="AL662" s="270"/>
      <c r="AM662" s="269"/>
      <c r="AN662" s="268"/>
      <c r="AO662" s="267"/>
      <c r="AP662" s="266"/>
      <c r="AQ662" s="265"/>
      <c r="BY662" s="3">
        <v>1</v>
      </c>
    </row>
    <row r="663" spans="10:77" ht="21" customHeight="1">
      <c r="J663" s="910"/>
      <c r="K663" s="88" t="str">
        <f>IF(TRIM(SUBSTITUTE(R91,CHAR(160),""))="","",R91)</f>
        <v/>
      </c>
      <c r="L663" s="49" t="str" cm="1">
        <f t="array" ref="L663">IF(ROW()=ROW(L663),K666,INDEX(M663:M676,ROW()-ROW(L663)))</f>
        <v/>
      </c>
      <c r="M663" s="89" t="str">
        <f>IF(OR(L663="",K665="",K665&lt;=0,N663=""),"",TRIM(MID(L663,LEN(N663)+1+IF(MID(L663,LEN(N663)+1,1)=" ",1,0),99999)))</f>
        <v/>
      </c>
      <c r="N663" s="49" t="str">
        <f>IF(OR(O663="",O663=0,O663="0"),"",IF(LEN(O663)&lt;=K665,O663,IF(LEN(SUBSTITUTE(P663," ",""))=K665+1,LEFT(O663,K665),LEFT(O663,FIND("§",SUBSTITUTE(P663," ","§",LEN(P663)-LEN(SUBSTITUTE(P663," ",""))))-1))))</f>
        <v/>
      </c>
      <c r="O663" s="49" t="str">
        <f t="shared" si="127"/>
        <v/>
      </c>
      <c r="P663" s="49" t="str">
        <f>IF(OR(O663="",O663=0,O663="0"),"",LEFT(O663,K665+1))</f>
        <v/>
      </c>
      <c r="Q663" s="49"/>
      <c r="R663" s="107"/>
      <c r="S663" s="90" t="str">
        <f>IF(LEN(TRIM(T663))&gt;0,MAX(S46:S662)+1,"")</f>
        <v/>
      </c>
      <c r="T663" s="234"/>
      <c r="U663" s="107"/>
      <c r="V663" s="107"/>
      <c r="X663" s="224"/>
      <c r="Y663" s="281"/>
      <c r="Z663" s="282"/>
      <c r="AA663" s="281"/>
      <c r="AB663" s="280"/>
      <c r="AC663" s="279"/>
      <c r="AD663" s="278"/>
      <c r="AE663" s="277"/>
      <c r="AF663" s="276"/>
      <c r="AG663" s="275"/>
      <c r="AH663" s="274"/>
      <c r="AI663" s="273"/>
      <c r="AJ663" s="272"/>
      <c r="AK663" s="271"/>
      <c r="AL663" s="270"/>
      <c r="AM663" s="269"/>
      <c r="AN663" s="268"/>
      <c r="AO663" s="267"/>
      <c r="AP663" s="266"/>
      <c r="AQ663" s="265"/>
      <c r="BY663" s="3">
        <v>1</v>
      </c>
    </row>
    <row r="664" spans="10:77" ht="21" customHeight="1">
      <c r="J664" s="910"/>
      <c r="K664" s="55" t="str">
        <f>TRIM(SUBSTITUTE(SUBSTITUTE(SUBSTITUTE(SUBSTITUTE(SUBSTITUTE(SUBSTITUTE(SUBSTITUTE(SUBSTITUTE(SUBSTITUTE(CLEAN(IF(OR(LEFT(K663,1)="-",LEFT(K663,1)="="),MID(K663,2,99999),K663)),"—","-"),"–","-"),CHAR(160)," "),CHAR(9)," "),CHAR(13)," "),CHAR(10)," ")," "," ")," "," ")," "," "))</f>
        <v/>
      </c>
      <c r="L664" s="49" t="str" cm="1">
        <f t="array" ref="L664">IF(ROW()=ROW(L663),K666,INDEX(M663:M676,ROW()-ROW(L663)))</f>
        <v/>
      </c>
      <c r="M664" s="89" t="str">
        <f>IF(OR(L664="",K665="",K665&lt;=0,N664=""),"",TRIM(MID(L664,LEN(N664)+1+IF(MID(L664,LEN(N664)+1,1)=" ",1,0),99999)))</f>
        <v/>
      </c>
      <c r="N664" s="49" t="str">
        <f>IF(OR(O664="",O664=0,O664="0"),"",IF(LEN(O664)&lt;=K665,O664,IF(LEN(SUBSTITUTE(P664," ",""))=K665+1,LEFT(O664,K665),LEFT(O664,FIND("§",SUBSTITUTE(P664," ","§",LEN(P664)-LEN(SUBSTITUTE(P664," ",""))))-1))))</f>
        <v/>
      </c>
      <c r="O664" s="49" t="str">
        <f t="shared" si="127"/>
        <v/>
      </c>
      <c r="P664" s="49" t="str">
        <f>IF(OR(O664="",O664=0,O664="0"),"",LEFT(O664,K665+1))</f>
        <v/>
      </c>
      <c r="Q664" s="49"/>
      <c r="R664" s="107"/>
      <c r="S664" s="90" t="str">
        <f>IF(LEN(TRIM(T664))&gt;0,MAX(S46:S663)+1,"")</f>
        <v/>
      </c>
      <c r="T664" s="234"/>
      <c r="U664" s="107"/>
      <c r="V664" s="107"/>
      <c r="X664" s="224"/>
      <c r="Y664" s="281"/>
      <c r="Z664" s="282"/>
      <c r="AA664" s="281"/>
      <c r="AB664" s="280"/>
      <c r="AC664" s="279"/>
      <c r="AD664" s="278"/>
      <c r="AE664" s="277"/>
      <c r="AF664" s="276"/>
      <c r="AG664" s="275"/>
      <c r="AH664" s="274"/>
      <c r="AI664" s="273"/>
      <c r="AJ664" s="272"/>
      <c r="AK664" s="271"/>
      <c r="AL664" s="270"/>
      <c r="AM664" s="269"/>
      <c r="AN664" s="268"/>
      <c r="AO664" s="267"/>
      <c r="AP664" s="266"/>
      <c r="AQ664" s="265"/>
      <c r="BY664" s="3">
        <v>1</v>
      </c>
    </row>
    <row r="665" spans="10:77" ht="21" customHeight="1">
      <c r="J665" s="910"/>
      <c r="K665" s="92">
        <f>K44</f>
        <v>120</v>
      </c>
      <c r="L665" s="49" t="str" cm="1">
        <f t="array" ref="L665">IF(ROW()=ROW(L663),K666,INDEX(M663:M676,ROW()-ROW(L663)))</f>
        <v/>
      </c>
      <c r="M665" s="89" t="str">
        <f>IF(OR(L665="",K665="",K665&lt;=0,N665=""),"",TRIM(MID(L665,LEN(N665)+1+IF(MID(L665,LEN(N665)+1,1)=" ",1,0),99999)))</f>
        <v/>
      </c>
      <c r="N665" s="49" t="str">
        <f>IF(OR(O665="",O665=0,O665="0"),"",IF(LEN(O665)&lt;=K665,O665,IF(LEN(SUBSTITUTE(P665," ",""))=K665+1,LEFT(O665,K665),LEFT(O665,FIND("§",SUBSTITUTE(P665," ","§",LEN(P665)-LEN(SUBSTITUTE(P665," ",""))))-1))))</f>
        <v/>
      </c>
      <c r="O665" s="49" t="str">
        <f t="shared" si="127"/>
        <v/>
      </c>
      <c r="P665" s="49" t="str">
        <f>IF(OR(O665="",O665=0,O665="0"),"",LEFT(O665,K665+1))</f>
        <v/>
      </c>
      <c r="Q665" s="49"/>
      <c r="R665" s="107"/>
      <c r="S665" s="90" t="str">
        <f>IF(LEN(TRIM(T665))&gt;0,MAX(S46:S664)+1,"")</f>
        <v/>
      </c>
      <c r="T665" s="234"/>
      <c r="U665" s="107"/>
      <c r="V665" s="107"/>
      <c r="X665" s="224"/>
      <c r="Y665" s="281"/>
      <c r="Z665" s="282"/>
      <c r="AA665" s="281"/>
      <c r="AB665" s="280"/>
      <c r="AC665" s="279"/>
      <c r="AD665" s="278"/>
      <c r="AE665" s="277"/>
      <c r="AF665" s="276"/>
      <c r="AG665" s="275"/>
      <c r="AH665" s="274"/>
      <c r="AI665" s="273"/>
      <c r="AJ665" s="272"/>
      <c r="AK665" s="271"/>
      <c r="AL665" s="270"/>
      <c r="AM665" s="269"/>
      <c r="AN665" s="268"/>
      <c r="AO665" s="267"/>
      <c r="AP665" s="266"/>
      <c r="AQ665" s="265"/>
      <c r="BY665" s="3">
        <v>1</v>
      </c>
    </row>
    <row r="666" spans="10:77" ht="21" customHeight="1">
      <c r="J666" s="910"/>
      <c r="K666" s="55" t="str">
        <f>IF(UPPER(TRIM(K45))="X",K670,K664)</f>
        <v/>
      </c>
      <c r="L666" s="49" t="str" cm="1">
        <f t="array" ref="L666">IF(ROW()=ROW(L663),K666,INDEX(M663:M676,ROW()-ROW(L663)))</f>
        <v/>
      </c>
      <c r="M666" s="89" t="str">
        <f>IF(OR(L666="",K665="",K665&lt;=0,N666=""),"",TRIM(MID(L666,LEN(N666)+1+IF(MID(L666,LEN(N666)+1,1)=" ",1,0),99999)))</f>
        <v/>
      </c>
      <c r="N666" s="49" t="str">
        <f>IF(OR(O666="",O666=0,O666="0"),"",IF(LEN(O666)&lt;=K665,O666,IF(LEN(SUBSTITUTE(P666," ",""))=K665+1,LEFT(O666,K665),LEFT(O666,FIND("§",SUBSTITUTE(P666," ","§",LEN(P666)-LEN(SUBSTITUTE(P666," ",""))))-1))))</f>
        <v/>
      </c>
      <c r="O666" s="49" t="str">
        <f t="shared" si="127"/>
        <v/>
      </c>
      <c r="P666" s="49" t="str">
        <f>IF(OR(O666="",O666=0,O666="0"),"",LEFT(O666,K665+1))</f>
        <v/>
      </c>
      <c r="Q666" s="49"/>
      <c r="R666" s="107"/>
      <c r="S666" s="90" t="str">
        <f>IF(LEN(TRIM(T666))&gt;0,MAX(S46:S665)+1,"")</f>
        <v/>
      </c>
      <c r="T666" s="234"/>
      <c r="U666" s="107"/>
      <c r="V666" s="107"/>
      <c r="X666" s="224"/>
      <c r="Y666" s="281"/>
      <c r="Z666" s="282"/>
      <c r="AA666" s="281"/>
      <c r="AB666" s="280"/>
      <c r="AC666" s="279"/>
      <c r="AD666" s="278"/>
      <c r="AE666" s="277"/>
      <c r="AF666" s="276"/>
      <c r="AG666" s="275"/>
      <c r="AH666" s="274"/>
      <c r="AI666" s="273"/>
      <c r="AJ666" s="272"/>
      <c r="AK666" s="271"/>
      <c r="AL666" s="270"/>
      <c r="AM666" s="269"/>
      <c r="AN666" s="268"/>
      <c r="AO666" s="267"/>
      <c r="AP666" s="266"/>
      <c r="AQ666" s="265"/>
      <c r="BY666" s="3">
        <v>1</v>
      </c>
    </row>
    <row r="667" spans="10:77" ht="21" customHeight="1">
      <c r="J667" s="910"/>
      <c r="K667" s="94" t="str">
        <f>TRIM(SUBSTITUTE(SUBSTITUTE(SUBSTITUTE(SUBSTITUTE(SUBSTITUTE(SUBSTITUTE(SUBSTITUTE(SUBSTITUTE(SUBSTITUTE(SUBSTITUTE(K664,","," "),";"," "),":"," "),"!"," "),"?"," "),"…"," "),"»"," "),"«"," "),"/"," "),"."," "))</f>
        <v/>
      </c>
      <c r="L667" s="49" t="str" cm="1">
        <f t="array" ref="L667">IF(ROW()=ROW(L663),K666,INDEX(M663:M676,ROW()-ROW(L663)))</f>
        <v/>
      </c>
      <c r="M667" s="89" t="str">
        <f>IF(OR(L667="",K665="",K665&lt;=0,N667=""),"",TRIM(MID(L667,LEN(N667)+1+IF(MID(L667,LEN(N667)+1,1)=" ",1,0),99999)))</f>
        <v/>
      </c>
      <c r="N667" s="49" t="str">
        <f>IF(OR(O667="",O667=0,O667="0"),"",IF(LEN(O667)&lt;=K665,O667,IF(LEN(SUBSTITUTE(P667," ",""))=K665+1,LEFT(O667,K665),LEFT(O667,FIND("§",SUBSTITUTE(P667," ","§",LEN(P667)-LEN(SUBSTITUTE(P667," ",""))))-1))))</f>
        <v/>
      </c>
      <c r="O667" s="49" t="str">
        <f t="shared" si="127"/>
        <v/>
      </c>
      <c r="P667" s="49" t="str">
        <f>IF(OR(O667="",O667=0,O667="0"),"",LEFT(O667,K665+1))</f>
        <v/>
      </c>
      <c r="Q667" s="49"/>
      <c r="R667" s="107"/>
      <c r="S667" s="90" t="str">
        <f>IF(LEN(TRIM(T667))&gt;0,MAX(S46:S666)+1,"")</f>
        <v/>
      </c>
      <c r="T667" s="234"/>
      <c r="U667" s="107"/>
      <c r="V667" s="107"/>
      <c r="X667" s="224"/>
      <c r="Y667" s="281"/>
      <c r="Z667" s="282"/>
      <c r="AA667" s="281"/>
      <c r="AB667" s="280"/>
      <c r="AC667" s="279"/>
      <c r="AD667" s="278"/>
      <c r="AE667" s="277"/>
      <c r="AF667" s="276"/>
      <c r="AG667" s="275"/>
      <c r="AH667" s="274"/>
      <c r="AI667" s="273"/>
      <c r="AJ667" s="272"/>
      <c r="AK667" s="271"/>
      <c r="AL667" s="270"/>
      <c r="AM667" s="269"/>
      <c r="AN667" s="268"/>
      <c r="AO667" s="267"/>
      <c r="AP667" s="266"/>
      <c r="AQ667" s="265"/>
      <c r="BY667" s="3">
        <v>1</v>
      </c>
    </row>
    <row r="668" spans="10:77" ht="21" customHeight="1">
      <c r="J668" s="910"/>
      <c r="K668" s="49" t="str">
        <f>TRIM(SUBSTITUTE(SUBSTITUTE(SUBSTITUTE(SUBSTITUTE(SUBSTITUTE(SUBSTITUTE(SUBSTITUTE(SUBSTITUTE(K667,"("," "),")"," "),CHAR(34)," "),"-"," "),"_"," "),"&lt;"," "),"&gt;"," "),"="," "))</f>
        <v/>
      </c>
      <c r="L668" s="49" t="str" cm="1">
        <f t="array" ref="L668">IF(ROW()=ROW(L663),K666,INDEX(M663:M676,ROW()-ROW(L663)))</f>
        <v/>
      </c>
      <c r="M668" s="89" t="str">
        <f>IF(OR(L668="",K665="",K665&lt;=0,N668=""),"",TRIM(MID(L668,LEN(N668)+1+IF(MID(L668,LEN(N668)+1,1)=" ",1,0),99999)))</f>
        <v/>
      </c>
      <c r="N668" s="49" t="str">
        <f>IF(OR(O668="",O668=0,O668="0"),"",IF(LEN(O668)&lt;=K665,O668,IF(LEN(SUBSTITUTE(P668," ",""))=K665+1,LEFT(O668,K665),LEFT(O668,FIND("§",SUBSTITUTE(P668," ","§",LEN(P668)-LEN(SUBSTITUTE(P668," ",""))))-1))))</f>
        <v/>
      </c>
      <c r="O668" s="49" t="str">
        <f t="shared" si="127"/>
        <v/>
      </c>
      <c r="P668" s="49" t="str">
        <f>IF(OR(O668="",O668=0,O668="0"),"",LEFT(O668,K665+1))</f>
        <v/>
      </c>
      <c r="Q668" s="49"/>
      <c r="R668" s="107"/>
      <c r="S668" s="90" t="str">
        <f>IF(LEN(TRIM(T668))&gt;0,MAX(S46:S667)+1,"")</f>
        <v/>
      </c>
      <c r="T668" s="234"/>
      <c r="U668" s="107"/>
      <c r="V668" s="107"/>
      <c r="X668" s="224"/>
      <c r="Y668" s="281"/>
      <c r="Z668" s="282"/>
      <c r="AA668" s="281"/>
      <c r="AB668" s="280"/>
      <c r="AC668" s="279"/>
      <c r="AD668" s="278"/>
      <c r="AE668" s="277"/>
      <c r="AF668" s="276"/>
      <c r="AG668" s="275"/>
      <c r="AH668" s="274"/>
      <c r="AI668" s="273"/>
      <c r="AJ668" s="272"/>
      <c r="AK668" s="271"/>
      <c r="AL668" s="270"/>
      <c r="AM668" s="269"/>
      <c r="AN668" s="268"/>
      <c r="AO668" s="267"/>
      <c r="AP668" s="266"/>
      <c r="AQ668" s="265"/>
      <c r="BY668" s="3">
        <v>1</v>
      </c>
    </row>
    <row r="669" spans="10:77" ht="21" customHeight="1">
      <c r="J669" s="910"/>
      <c r="K669" s="55" t="str">
        <f>TRIM(SUBSTITUTE(SUBSTITUTE(SUBSTITUTE(SUBSTITUTE(K668,"►"," "),"▼"," "),"▲"," "),"◄"," "))</f>
        <v/>
      </c>
      <c r="L669" s="49" t="str" cm="1">
        <f t="array" ref="L669">IF(ROW()=ROW(L663),K666,INDEX(M663:M676,ROW()-ROW(L663)))</f>
        <v/>
      </c>
      <c r="M669" s="89" t="str">
        <f>IF(OR(L669="",K665="",K665&lt;=0,N669=""),"",TRIM(MID(L669,LEN(N669)+1+IF(MID(L669,LEN(N669)+1,1)=" ",1,0),99999)))</f>
        <v/>
      </c>
      <c r="N669" s="49" t="str">
        <f>IF(OR(O669="",O669=0,O669="0"),"",IF(LEN(O669)&lt;=K665,O669,IF(LEN(SUBSTITUTE(P669," ",""))=K665+1,LEFT(O669,K665),LEFT(O669,FIND("§",SUBSTITUTE(P669," ","§",LEN(P669)-LEN(SUBSTITUTE(P669," ",""))))-1))))</f>
        <v/>
      </c>
      <c r="O669" s="49" t="str">
        <f t="shared" si="127"/>
        <v/>
      </c>
      <c r="P669" s="49" t="str">
        <f>IF(OR(O669="",O669=0,O669="0"),"",LEFT(O669,K665+1))</f>
        <v/>
      </c>
      <c r="Q669" s="49"/>
      <c r="R669" s="107"/>
      <c r="S669" s="90" t="str">
        <f>IF(LEN(TRIM(T669))&gt;0,MAX(S46:S668)+1,"")</f>
        <v/>
      </c>
      <c r="T669" s="234"/>
      <c r="U669" s="107"/>
      <c r="V669" s="107"/>
      <c r="X669" s="224"/>
      <c r="Y669" s="281"/>
      <c r="Z669" s="282"/>
      <c r="AA669" s="281"/>
      <c r="AB669" s="280"/>
      <c r="AC669" s="279"/>
      <c r="AD669" s="278"/>
      <c r="AE669" s="277"/>
      <c r="AF669" s="276"/>
      <c r="AG669" s="275"/>
      <c r="AH669" s="274"/>
      <c r="AI669" s="273"/>
      <c r="AJ669" s="272"/>
      <c r="AK669" s="271"/>
      <c r="AL669" s="270"/>
      <c r="AM669" s="269"/>
      <c r="AN669" s="268"/>
      <c r="AO669" s="267"/>
      <c r="AP669" s="266"/>
      <c r="AQ669" s="265"/>
      <c r="BY669" s="3">
        <v>1</v>
      </c>
    </row>
    <row r="670" spans="10:77" ht="21" customHeight="1">
      <c r="J670" s="910"/>
      <c r="K670" s="55" t="str">
        <f>TRIM(SUBSTITUTE(SUBSTITUTE(K669,"“"," "),"”"," "))</f>
        <v/>
      </c>
      <c r="L670" s="49" t="str" cm="1">
        <f t="array" ref="L670">IF(ROW()=ROW(L663),K666,INDEX(M663:M676,ROW()-ROW(L663)))</f>
        <v/>
      </c>
      <c r="M670" s="89" t="str">
        <f>IF(OR(L670="",K665="",K665&lt;=0,N670=""),"",TRIM(MID(L670,LEN(N670)+1+IF(MID(L670,LEN(N670)+1,1)=" ",1,0),99999)))</f>
        <v/>
      </c>
      <c r="N670" s="49" t="str">
        <f>IF(OR(O670="",O670=0,O670="0"),"",IF(LEN(O670)&lt;=K665,O670,IF(LEN(SUBSTITUTE(P670," ",""))=K665+1,LEFT(O670,K665),LEFT(O670,FIND("§",SUBSTITUTE(P670," ","§",LEN(P670)-LEN(SUBSTITUTE(P670," ",""))))-1))))</f>
        <v/>
      </c>
      <c r="O670" s="49" t="str">
        <f t="shared" si="127"/>
        <v/>
      </c>
      <c r="P670" s="49" t="str">
        <f>IF(OR(O670="",O670=0,O670="0"),"",LEFT(O670,K665+1))</f>
        <v/>
      </c>
      <c r="Q670" s="49"/>
      <c r="R670" s="107"/>
      <c r="S670" s="90" t="str">
        <f>IF(LEN(TRIM(T670))&gt;0,MAX(S46:S669)+1,"")</f>
        <v/>
      </c>
      <c r="T670" s="234"/>
      <c r="U670" s="107"/>
      <c r="V670" s="107"/>
      <c r="X670" s="224"/>
      <c r="Y670" s="281"/>
      <c r="Z670" s="282"/>
      <c r="AA670" s="281"/>
      <c r="AB670" s="280"/>
      <c r="AC670" s="279"/>
      <c r="AD670" s="278"/>
      <c r="AE670" s="277"/>
      <c r="AF670" s="276"/>
      <c r="AG670" s="275"/>
      <c r="AH670" s="274"/>
      <c r="AI670" s="273"/>
      <c r="AJ670" s="272"/>
      <c r="AK670" s="271"/>
      <c r="AL670" s="270"/>
      <c r="AM670" s="269"/>
      <c r="AN670" s="268"/>
      <c r="AO670" s="267"/>
      <c r="AP670" s="266"/>
      <c r="AQ670" s="265"/>
      <c r="BY670" s="3">
        <v>1</v>
      </c>
    </row>
    <row r="671" spans="10:77" ht="21" customHeight="1">
      <c r="J671" s="910"/>
      <c r="K671" s="55"/>
      <c r="L671" s="49" t="str" cm="1">
        <f t="array" ref="L671">IF(ROW()=ROW(L663),K666,INDEX(M663:M676,ROW()-ROW(L663)))</f>
        <v/>
      </c>
      <c r="M671" s="89" t="str">
        <f>IF(OR(L671="",K665="",K665&lt;=0,N671=""),"",TRIM(MID(L671,LEN(N671)+1+IF(MID(L671,LEN(N671)+1,1)=" ",1,0),99999)))</f>
        <v/>
      </c>
      <c r="N671" s="49" t="str">
        <f>IF(OR(O671="",O671=0,O671="0"),"",IF(LEN(O671)&lt;=K665,O671,IF(LEN(SUBSTITUTE(P671," ",""))=K665+1,LEFT(O671,K665),LEFT(O671,FIND("§",SUBSTITUTE(P671," ","§",LEN(P671)-LEN(SUBSTITUTE(P671," ",""))))-1))))</f>
        <v/>
      </c>
      <c r="O671" s="49" t="str">
        <f t="shared" si="127"/>
        <v/>
      </c>
      <c r="P671" s="49" t="str">
        <f>IF(OR(O671="",O671=0,O671="0"),"",LEFT(O671,K665+1))</f>
        <v/>
      </c>
      <c r="Q671" s="49"/>
      <c r="R671" s="107"/>
      <c r="S671" s="90" t="str">
        <f>IF(LEN(TRIM(T671))&gt;0,MAX(S46:S670)+1,"")</f>
        <v/>
      </c>
      <c r="T671" s="234"/>
      <c r="U671" s="107"/>
      <c r="V671" s="107"/>
      <c r="X671" s="224"/>
      <c r="Y671" s="281"/>
      <c r="Z671" s="282"/>
      <c r="AA671" s="281"/>
      <c r="AB671" s="280"/>
      <c r="AC671" s="279"/>
      <c r="AD671" s="278"/>
      <c r="AE671" s="277"/>
      <c r="AF671" s="276"/>
      <c r="AG671" s="275"/>
      <c r="AH671" s="274"/>
      <c r="AI671" s="273"/>
      <c r="AJ671" s="272"/>
      <c r="AK671" s="271"/>
      <c r="AL671" s="270"/>
      <c r="AM671" s="269"/>
      <c r="AN671" s="268"/>
      <c r="AO671" s="267"/>
      <c r="AP671" s="266"/>
      <c r="AQ671" s="265"/>
      <c r="BY671" s="3">
        <v>1</v>
      </c>
    </row>
    <row r="672" spans="10:77" ht="21" customHeight="1">
      <c r="J672" s="910"/>
      <c r="K672" s="55"/>
      <c r="L672" s="49" t="str" cm="1">
        <f t="array" ref="L672">IF(ROW()=ROW(L663),K666,INDEX(M663:M676,ROW()-ROW(L663)))</f>
        <v/>
      </c>
      <c r="M672" s="89" t="str">
        <f>IF(OR(L672="",K665="",K665&lt;=0,N672=""),"",TRIM(MID(L672,LEN(N672)+1+IF(MID(L672,LEN(N672)+1,1)=" ",1,0),99999)))</f>
        <v/>
      </c>
      <c r="N672" s="49" t="str">
        <f>IF(OR(O672="",O672=0,O672="0"),"",IF(LEN(O672)&lt;=K665,O672,IF(LEN(SUBSTITUTE(P672," ",""))=K665+1,LEFT(O672,K665),LEFT(O672,FIND("§",SUBSTITUTE(P672," ","§",LEN(P672)-LEN(SUBSTITUTE(P672," ",""))))-1))))</f>
        <v/>
      </c>
      <c r="O672" s="49" t="str">
        <f t="shared" si="127"/>
        <v/>
      </c>
      <c r="P672" s="49" t="str">
        <f>IF(OR(O672="",O672=0,O672="0"),"",LEFT(O672,K665+1))</f>
        <v/>
      </c>
      <c r="Q672" s="49"/>
      <c r="R672" s="107"/>
      <c r="S672" s="90" t="str">
        <f>IF(LEN(TRIM(T672))&gt;0,MAX(S46:S671)+1,"")</f>
        <v/>
      </c>
      <c r="T672" s="234"/>
      <c r="U672" s="107"/>
      <c r="V672" s="107"/>
      <c r="X672" s="224"/>
      <c r="Y672" s="281"/>
      <c r="Z672" s="282"/>
      <c r="AA672" s="281"/>
      <c r="AB672" s="280"/>
      <c r="AC672" s="279"/>
      <c r="AD672" s="278"/>
      <c r="AE672" s="277"/>
      <c r="AF672" s="276"/>
      <c r="AG672" s="275"/>
      <c r="AH672" s="274"/>
      <c r="AI672" s="273"/>
      <c r="AJ672" s="272"/>
      <c r="AK672" s="271"/>
      <c r="AL672" s="270"/>
      <c r="AM672" s="269"/>
      <c r="AN672" s="268"/>
      <c r="AO672" s="267"/>
      <c r="AP672" s="266"/>
      <c r="AQ672" s="265"/>
      <c r="BY672" s="3">
        <v>1</v>
      </c>
    </row>
    <row r="673" spans="2:77" ht="21" customHeight="1">
      <c r="J673" s="910"/>
      <c r="K673" s="55"/>
      <c r="L673" s="49" t="str" cm="1">
        <f t="array" ref="L673">IF(ROW()=ROW(L663),K666,INDEX(M663:M676,ROW()-ROW(L663)))</f>
        <v/>
      </c>
      <c r="M673" s="89" t="str">
        <f>IF(OR(L673="",K665="",K665&lt;=0,N673=""),"",TRIM(MID(L673,LEN(N673)+1+IF(MID(L673,LEN(N673)+1,1)=" ",1,0),99999)))</f>
        <v/>
      </c>
      <c r="N673" s="49" t="str">
        <f>IF(OR(O673="",O673=0,O673="0"),"",IF(LEN(O673)&lt;=K665,O673,IF(LEN(SUBSTITUTE(P673," ",""))=K665+1,LEFT(O673,K665),LEFT(O673,FIND("§",SUBSTITUTE(P673," ","§",LEN(P673)-LEN(SUBSTITUTE(P673," ",""))))-1))))</f>
        <v/>
      </c>
      <c r="O673" s="49" t="str">
        <f t="shared" si="127"/>
        <v/>
      </c>
      <c r="P673" s="49" t="str">
        <f>IF(OR(O673="",O673=0,O673="0"),"",LEFT(O673,K665+1))</f>
        <v/>
      </c>
      <c r="Q673" s="49"/>
      <c r="R673" s="107"/>
      <c r="S673" s="90" t="str">
        <f>IF(LEN(TRIM(T673))&gt;0,MAX(S46:S672)+1,"")</f>
        <v/>
      </c>
      <c r="T673" s="234"/>
      <c r="U673" s="107"/>
      <c r="V673" s="107"/>
      <c r="X673" s="224"/>
      <c r="Y673" s="281"/>
      <c r="Z673" s="282"/>
      <c r="AA673" s="281"/>
      <c r="AB673" s="280"/>
      <c r="AC673" s="279"/>
      <c r="AD673" s="278"/>
      <c r="AE673" s="277"/>
      <c r="AF673" s="276"/>
      <c r="AG673" s="275"/>
      <c r="AH673" s="274"/>
      <c r="AI673" s="273"/>
      <c r="AJ673" s="272"/>
      <c r="AK673" s="271"/>
      <c r="AL673" s="270"/>
      <c r="AM673" s="269"/>
      <c r="AN673" s="268"/>
      <c r="AO673" s="267"/>
      <c r="AP673" s="266"/>
      <c r="AQ673" s="265"/>
      <c r="BY673" s="3">
        <v>1</v>
      </c>
    </row>
    <row r="674" spans="2:77" ht="21" customHeight="1">
      <c r="J674" s="910"/>
      <c r="K674" s="55"/>
      <c r="L674" s="49" t="str" cm="1">
        <f t="array" ref="L674">IF(ROW()=ROW(L663),K666,INDEX(M663:M676,ROW()-ROW(L663)))</f>
        <v/>
      </c>
      <c r="M674" s="89" t="str">
        <f>IF(OR(L674="",K665="",K665&lt;=0,N674=""),"",TRIM(MID(L674,LEN(N674)+1+IF(MID(L674,LEN(N674)+1,1)=" ",1,0),99999)))</f>
        <v/>
      </c>
      <c r="N674" s="49" t="str">
        <f>IF(OR(O674="",O674=0,O674="0"),"",IF(LEN(O674)&lt;=K665,O674,IF(LEN(SUBSTITUTE(P674," ",""))=K665+1,LEFT(O674,K665),LEFT(O674,FIND("§",SUBSTITUTE(P674," ","§",LEN(P674)-LEN(SUBSTITUTE(P674," ",""))))-1))))</f>
        <v/>
      </c>
      <c r="O674" s="49" t="str">
        <f t="shared" si="127"/>
        <v/>
      </c>
      <c r="P674" s="49" t="str">
        <f>IF(OR(O674="",O674=0,O674="0"),"",LEFT(O674,K665+1))</f>
        <v/>
      </c>
      <c r="Q674" s="49"/>
      <c r="R674" s="107"/>
      <c r="S674" s="90" t="str">
        <f>IF(LEN(TRIM(T674))&gt;0,MAX(S46:S673)+1,"")</f>
        <v/>
      </c>
      <c r="T674" s="234"/>
      <c r="U674" s="107"/>
      <c r="V674" s="107"/>
      <c r="X674" s="224"/>
      <c r="Y674" s="281"/>
      <c r="Z674" s="282"/>
      <c r="AA674" s="281"/>
      <c r="AB674" s="280"/>
      <c r="AC674" s="279"/>
      <c r="AD674" s="278"/>
      <c r="AE674" s="277"/>
      <c r="AF674" s="276"/>
      <c r="AG674" s="275"/>
      <c r="AH674" s="274"/>
      <c r="AI674" s="273"/>
      <c r="AJ674" s="272"/>
      <c r="AK674" s="271"/>
      <c r="AL674" s="270"/>
      <c r="AM674" s="269"/>
      <c r="AN674" s="268"/>
      <c r="AO674" s="267"/>
      <c r="AP674" s="266"/>
      <c r="AQ674" s="265"/>
      <c r="BY674" s="3">
        <v>1</v>
      </c>
    </row>
    <row r="675" spans="2:77" ht="21" customHeight="1">
      <c r="J675" s="910"/>
      <c r="K675" s="55"/>
      <c r="L675" s="49" t="str" cm="1">
        <f t="array" ref="L675">IF(ROW()=ROW(L663),K666,INDEX(M663:M676,ROW()-ROW(L663)))</f>
        <v/>
      </c>
      <c r="M675" s="89" t="str">
        <f>IF(OR(L675="",K665="",K665&lt;=0,N675=""),"",TRIM(MID(L675,LEN(N675)+1+IF(MID(L675,LEN(N675)+1,1)=" ",1,0),99999)))</f>
        <v/>
      </c>
      <c r="N675" s="49" t="str">
        <f>IF(OR(O675="",O675=0,O675="0"),"",IF(LEN(O675)&lt;=K665,O675,IF(LEN(SUBSTITUTE(P675," ",""))=K665+1,LEFT(O675,K665),LEFT(O675,FIND("§",SUBSTITUTE(P675," ","§",LEN(P675)-LEN(SUBSTITUTE(P675," ",""))))-1))))</f>
        <v/>
      </c>
      <c r="O675" s="49" t="str">
        <f t="shared" si="127"/>
        <v/>
      </c>
      <c r="P675" s="49" t="str">
        <f>IF(OR(O675="",O675=0,O675="0"),"",LEFT(O675,K665+1))</f>
        <v/>
      </c>
      <c r="Q675" s="49"/>
      <c r="R675" s="107"/>
      <c r="S675" s="90" t="str">
        <f>IF(LEN(TRIM(T675))&gt;0,MAX(S46:S674)+1,"")</f>
        <v/>
      </c>
      <c r="T675" s="234"/>
      <c r="U675" s="107"/>
      <c r="V675" s="107"/>
      <c r="X675" s="224"/>
      <c r="Y675" s="281"/>
      <c r="Z675" s="282"/>
      <c r="AA675" s="281"/>
      <c r="AB675" s="280"/>
      <c r="AC675" s="279"/>
      <c r="AD675" s="278"/>
      <c r="AE675" s="277"/>
      <c r="AF675" s="276"/>
      <c r="AG675" s="275"/>
      <c r="AH675" s="274"/>
      <c r="AI675" s="273"/>
      <c r="AJ675" s="272"/>
      <c r="AK675" s="271"/>
      <c r="AL675" s="270"/>
      <c r="AM675" s="269"/>
      <c r="AN675" s="268"/>
      <c r="AO675" s="267"/>
      <c r="AP675" s="266"/>
      <c r="AQ675" s="265"/>
      <c r="BY675" s="3">
        <v>1</v>
      </c>
    </row>
    <row r="676" spans="2:77" ht="21" customHeight="1">
      <c r="J676" s="910"/>
      <c r="K676" s="55"/>
      <c r="L676" s="49" t="str" cm="1">
        <f t="array" ref="L676">IF(ROW()=ROW(L663),K666,INDEX(M663:M676,ROW()-ROW(L663)))</f>
        <v/>
      </c>
      <c r="M676" s="89" t="str">
        <f>IF(OR(L676="",K665="",K665&lt;=0,N676=""),"",TRIM(MID(L676,LEN(N676)+1+IF(MID(L676,LEN(N676)+1,1)=" ",1,0),99999)))</f>
        <v/>
      </c>
      <c r="N676" s="49" t="str">
        <f>IF(OR(O676="",O676=0,O676="0"),"",IF(LEN(O676)&lt;=K665,O676,IF(LEN(SUBSTITUTE(P676," ",""))=K665+1,LEFT(O676,K665),LEFT(O676,FIND("§",SUBSTITUTE(P676," ","§",LEN(P676)-LEN(SUBSTITUTE(P676," ",""))))-1))))</f>
        <v/>
      </c>
      <c r="O676" s="49" t="str">
        <f t="shared" si="127"/>
        <v/>
      </c>
      <c r="P676" s="49" t="str">
        <f>IF(OR(O676="",O676=0,O676="0"),"",LEFT(O676,K665+1))</f>
        <v/>
      </c>
      <c r="Q676" s="49"/>
      <c r="R676" s="107"/>
      <c r="S676" s="90" t="str">
        <f>IF(LEN(TRIM(T676))&gt;0,MAX(S46:S675)+1,"")</f>
        <v/>
      </c>
      <c r="T676" s="234"/>
      <c r="U676" s="107"/>
      <c r="V676" s="107"/>
      <c r="X676" s="224"/>
      <c r="Y676" s="281"/>
      <c r="Z676" s="282"/>
      <c r="AA676" s="281"/>
      <c r="AB676" s="280"/>
      <c r="AC676" s="279"/>
      <c r="AD676" s="278"/>
      <c r="AE676" s="277"/>
      <c r="AF676" s="276"/>
      <c r="AG676" s="275"/>
      <c r="AH676" s="274"/>
      <c r="AI676" s="273"/>
      <c r="AJ676" s="272"/>
      <c r="AK676" s="271"/>
      <c r="AL676" s="270"/>
      <c r="AM676" s="269"/>
      <c r="AN676" s="268"/>
      <c r="AO676" s="267"/>
      <c r="AP676" s="266"/>
      <c r="AQ676" s="265"/>
      <c r="BY676" s="3">
        <v>1</v>
      </c>
    </row>
    <row r="677" spans="2:77" ht="15.75">
      <c r="X677" s="224"/>
      <c r="Y677" s="281"/>
      <c r="Z677" s="282"/>
      <c r="AA677" s="281"/>
      <c r="AB677" s="280"/>
      <c r="AC677" s="279"/>
      <c r="AD677" s="278"/>
      <c r="AE677" s="277"/>
      <c r="AF677" s="276"/>
      <c r="AG677" s="275"/>
      <c r="AH677" s="274"/>
      <c r="AI677" s="273"/>
      <c r="AJ677" s="272"/>
      <c r="AK677" s="271"/>
      <c r="AL677" s="270"/>
      <c r="AM677" s="269"/>
      <c r="AN677" s="268"/>
      <c r="AO677" s="267"/>
      <c r="AP677" s="266"/>
      <c r="AQ677" s="265"/>
      <c r="BY677" s="3">
        <v>1</v>
      </c>
    </row>
    <row r="678" spans="2:77" ht="15.75">
      <c r="X678" s="224"/>
      <c r="Y678" s="281"/>
      <c r="Z678" s="282"/>
      <c r="AA678" s="281"/>
      <c r="AB678" s="280"/>
      <c r="AC678" s="279"/>
      <c r="AD678" s="278"/>
      <c r="AE678" s="277"/>
      <c r="AF678" s="276"/>
      <c r="AG678" s="275"/>
      <c r="AH678" s="274"/>
      <c r="AI678" s="273"/>
      <c r="AJ678" s="272"/>
      <c r="AK678" s="271"/>
      <c r="AL678" s="270"/>
      <c r="AM678" s="269"/>
      <c r="AN678" s="268"/>
      <c r="AO678" s="267"/>
      <c r="AP678" s="266"/>
      <c r="AQ678" s="265"/>
      <c r="BY678" s="3">
        <v>1</v>
      </c>
    </row>
    <row r="679" spans="2:77" ht="15.75">
      <c r="B679" s="3">
        <v>1</v>
      </c>
      <c r="C679" s="3">
        <v>1</v>
      </c>
      <c r="D679" s="3">
        <v>1</v>
      </c>
      <c r="E679" s="3">
        <v>1</v>
      </c>
      <c r="F679" s="3">
        <v>1</v>
      </c>
      <c r="G679" s="3">
        <v>1</v>
      </c>
      <c r="H679" s="3">
        <v>1</v>
      </c>
      <c r="I679" s="3">
        <v>1</v>
      </c>
      <c r="J679" s="3">
        <v>1</v>
      </c>
      <c r="K679" s="3">
        <v>1</v>
      </c>
      <c r="L679" s="3">
        <v>1</v>
      </c>
      <c r="M679" s="3">
        <v>1</v>
      </c>
      <c r="N679" s="3">
        <v>1</v>
      </c>
      <c r="O679" s="3">
        <v>1</v>
      </c>
      <c r="P679" s="3">
        <v>1</v>
      </c>
      <c r="Q679" s="3">
        <v>1</v>
      </c>
      <c r="R679" s="3">
        <v>1</v>
      </c>
      <c r="S679" s="3">
        <v>1</v>
      </c>
      <c r="T679" s="3">
        <v>1</v>
      </c>
      <c r="U679" s="3">
        <v>1</v>
      </c>
      <c r="V679" s="3">
        <v>1</v>
      </c>
      <c r="X679" s="224"/>
      <c r="Y679" s="281"/>
      <c r="Z679" s="282"/>
      <c r="AA679" s="281"/>
      <c r="AB679" s="280"/>
      <c r="AC679" s="279"/>
      <c r="AD679" s="278"/>
      <c r="AE679" s="277"/>
      <c r="AF679" s="276"/>
      <c r="AG679" s="275"/>
      <c r="AH679" s="274"/>
      <c r="AI679" s="273"/>
      <c r="AJ679" s="272"/>
      <c r="AK679" s="271"/>
      <c r="AL679" s="270"/>
      <c r="AM679" s="269"/>
      <c r="AN679" s="268"/>
      <c r="AO679" s="267"/>
      <c r="AP679" s="266"/>
      <c r="AQ679" s="265"/>
      <c r="BY679" s="3">
        <v>1</v>
      </c>
    </row>
    <row r="680" spans="2:77" ht="15.75">
      <c r="X680" s="224"/>
      <c r="Y680" s="281"/>
      <c r="Z680" s="282"/>
      <c r="AA680" s="281"/>
      <c r="AB680" s="280"/>
      <c r="AC680" s="279"/>
      <c r="AD680" s="278"/>
      <c r="AE680" s="277"/>
      <c r="AF680" s="276"/>
      <c r="AG680" s="275"/>
      <c r="AH680" s="274"/>
      <c r="AI680" s="273"/>
      <c r="AJ680" s="272"/>
      <c r="AK680" s="271"/>
      <c r="AL680" s="270"/>
      <c r="AM680" s="269"/>
      <c r="AN680" s="268"/>
      <c r="AO680" s="267"/>
      <c r="AP680" s="266"/>
      <c r="AQ680" s="265"/>
      <c r="BY680" s="3">
        <v>1</v>
      </c>
    </row>
    <row r="681" spans="2:77" ht="15.75">
      <c r="X681" s="224"/>
      <c r="Y681" s="281"/>
      <c r="Z681" s="282"/>
      <c r="AA681" s="281"/>
      <c r="AB681" s="280"/>
      <c r="AC681" s="279"/>
      <c r="AD681" s="278"/>
      <c r="AE681" s="277"/>
      <c r="AF681" s="276"/>
      <c r="AG681" s="275"/>
      <c r="AH681" s="274"/>
      <c r="AI681" s="273"/>
      <c r="AJ681" s="272"/>
      <c r="AK681" s="271"/>
      <c r="AL681" s="270"/>
      <c r="AM681" s="269"/>
      <c r="AN681" s="268"/>
      <c r="AO681" s="267"/>
      <c r="AP681" s="266"/>
      <c r="AQ681" s="265"/>
      <c r="BY681" s="3">
        <v>1</v>
      </c>
    </row>
    <row r="682" spans="2:77" ht="15.75">
      <c r="X682" s="224"/>
      <c r="Y682" s="281"/>
      <c r="Z682" s="282"/>
      <c r="AA682" s="281"/>
      <c r="AB682" s="280"/>
      <c r="AC682" s="279"/>
      <c r="AD682" s="278"/>
      <c r="AE682" s="277"/>
      <c r="AF682" s="276"/>
      <c r="AG682" s="275"/>
      <c r="AH682" s="274"/>
      <c r="AI682" s="273"/>
      <c r="AJ682" s="272"/>
      <c r="AK682" s="271"/>
      <c r="AL682" s="270"/>
      <c r="AM682" s="269"/>
      <c r="AN682" s="268"/>
      <c r="AO682" s="267"/>
      <c r="AP682" s="266"/>
      <c r="AQ682" s="265"/>
      <c r="BY682" s="3">
        <v>1</v>
      </c>
    </row>
    <row r="683" spans="2:77" ht="15.75">
      <c r="X683" s="224"/>
      <c r="Y683" s="281"/>
      <c r="Z683" s="282"/>
      <c r="AA683" s="281"/>
      <c r="AB683" s="280"/>
      <c r="AC683" s="279"/>
      <c r="AD683" s="278"/>
      <c r="AE683" s="277"/>
      <c r="AF683" s="276"/>
      <c r="AG683" s="275"/>
      <c r="AH683" s="274"/>
      <c r="AI683" s="273"/>
      <c r="AJ683" s="272"/>
      <c r="AK683" s="271"/>
      <c r="AL683" s="270"/>
      <c r="AM683" s="269"/>
      <c r="AN683" s="268"/>
      <c r="AO683" s="267"/>
      <c r="AP683" s="266"/>
      <c r="AQ683" s="265"/>
      <c r="BY683" s="3">
        <v>1</v>
      </c>
    </row>
    <row r="684" spans="2:77" ht="15.75">
      <c r="X684" s="224"/>
      <c r="Y684" s="281"/>
      <c r="Z684" s="282"/>
      <c r="AA684" s="281"/>
      <c r="AB684" s="280"/>
      <c r="AC684" s="279"/>
      <c r="AD684" s="278"/>
      <c r="AE684" s="277"/>
      <c r="AF684" s="276"/>
      <c r="AG684" s="275"/>
      <c r="AH684" s="274"/>
      <c r="AI684" s="273"/>
      <c r="AJ684" s="272"/>
      <c r="AK684" s="271"/>
      <c r="AL684" s="270"/>
      <c r="AM684" s="269"/>
      <c r="AN684" s="268"/>
      <c r="AO684" s="267"/>
      <c r="AP684" s="266"/>
      <c r="AQ684" s="265"/>
      <c r="BY684" s="3">
        <v>1</v>
      </c>
    </row>
    <row r="685" spans="2:77" ht="15.75">
      <c r="X685" s="224"/>
      <c r="Y685" s="281"/>
      <c r="Z685" s="282"/>
      <c r="AA685" s="281"/>
      <c r="AB685" s="280"/>
      <c r="AC685" s="279"/>
      <c r="AD685" s="278"/>
      <c r="AE685" s="277"/>
      <c r="AF685" s="276"/>
      <c r="AG685" s="275"/>
      <c r="AH685" s="274"/>
      <c r="AI685" s="273"/>
      <c r="AJ685" s="272"/>
      <c r="AK685" s="271"/>
      <c r="AL685" s="270"/>
      <c r="AM685" s="269"/>
      <c r="AN685" s="268"/>
      <c r="AO685" s="267"/>
      <c r="AP685" s="266"/>
      <c r="AQ685" s="265"/>
      <c r="BY685" s="3">
        <v>1</v>
      </c>
    </row>
    <row r="686" spans="2:77" ht="15.75">
      <c r="X686" s="224"/>
      <c r="Y686" s="281"/>
      <c r="Z686" s="282"/>
      <c r="AA686" s="281"/>
      <c r="AB686" s="280"/>
      <c r="AC686" s="279"/>
      <c r="AD686" s="278"/>
      <c r="AE686" s="277"/>
      <c r="AF686" s="276"/>
      <c r="AG686" s="275"/>
      <c r="AH686" s="274"/>
      <c r="AI686" s="273"/>
      <c r="AJ686" s="272"/>
      <c r="AK686" s="271"/>
      <c r="AL686" s="270"/>
      <c r="AM686" s="269"/>
      <c r="AN686" s="268"/>
      <c r="AO686" s="267"/>
      <c r="AP686" s="266"/>
      <c r="AQ686" s="265"/>
      <c r="BY686" s="3">
        <v>1</v>
      </c>
    </row>
    <row r="687" spans="2:77" ht="15.75">
      <c r="X687" s="224"/>
      <c r="Y687" s="281"/>
      <c r="Z687" s="282"/>
      <c r="AA687" s="281"/>
      <c r="AB687" s="280"/>
      <c r="AC687" s="279"/>
      <c r="AD687" s="278"/>
      <c r="AE687" s="277"/>
      <c r="AF687" s="276"/>
      <c r="AG687" s="275"/>
      <c r="AH687" s="274"/>
      <c r="AI687" s="273"/>
      <c r="AJ687" s="272"/>
      <c r="AK687" s="271"/>
      <c r="AL687" s="270"/>
      <c r="AM687" s="269"/>
      <c r="AN687" s="268"/>
      <c r="AO687" s="267"/>
      <c r="AP687" s="266"/>
      <c r="AQ687" s="265"/>
      <c r="BY687" s="3">
        <v>1</v>
      </c>
    </row>
    <row r="688" spans="2:77" ht="15.75">
      <c r="X688" s="224"/>
      <c r="Y688" s="281"/>
      <c r="Z688" s="282"/>
      <c r="AA688" s="281"/>
      <c r="AB688" s="280"/>
      <c r="AC688" s="279"/>
      <c r="AD688" s="278"/>
      <c r="AE688" s="277"/>
      <c r="AF688" s="276"/>
      <c r="AG688" s="275"/>
      <c r="AH688" s="274"/>
      <c r="AI688" s="273"/>
      <c r="AJ688" s="272"/>
      <c r="AK688" s="271"/>
      <c r="AL688" s="270"/>
      <c r="AM688" s="269"/>
      <c r="AN688" s="268"/>
      <c r="AO688" s="267"/>
      <c r="AP688" s="266"/>
      <c r="AQ688" s="265"/>
      <c r="BY688" s="3">
        <v>1</v>
      </c>
    </row>
    <row r="689" spans="24:77" ht="15.75">
      <c r="X689" s="224"/>
      <c r="Y689" s="281"/>
      <c r="Z689" s="282"/>
      <c r="AA689" s="281"/>
      <c r="AB689" s="280"/>
      <c r="AC689" s="279"/>
      <c r="AD689" s="278"/>
      <c r="AE689" s="277"/>
      <c r="AF689" s="276"/>
      <c r="AG689" s="275"/>
      <c r="AH689" s="274"/>
      <c r="AI689" s="273"/>
      <c r="AJ689" s="272"/>
      <c r="AK689" s="271"/>
      <c r="AL689" s="270"/>
      <c r="AM689" s="269"/>
      <c r="AN689" s="268"/>
      <c r="AO689" s="267"/>
      <c r="AP689" s="266"/>
      <c r="AQ689" s="265"/>
      <c r="BY689" s="3">
        <v>1</v>
      </c>
    </row>
    <row r="690" spans="24:77" ht="15.75">
      <c r="X690" s="224"/>
      <c r="Y690" s="281"/>
      <c r="Z690" s="282"/>
      <c r="AA690" s="281"/>
      <c r="AB690" s="280"/>
      <c r="AC690" s="279"/>
      <c r="AD690" s="278"/>
      <c r="AE690" s="277"/>
      <c r="AF690" s="276"/>
      <c r="AG690" s="275"/>
      <c r="AH690" s="274"/>
      <c r="AI690" s="273"/>
      <c r="AJ690" s="272"/>
      <c r="AK690" s="271"/>
      <c r="AL690" s="270"/>
      <c r="AM690" s="269"/>
      <c r="AN690" s="268"/>
      <c r="AO690" s="267"/>
      <c r="AP690" s="266"/>
      <c r="AQ690" s="265"/>
      <c r="BY690" s="3">
        <v>1</v>
      </c>
    </row>
    <row r="691" spans="24:77" ht="15.75">
      <c r="X691" s="224"/>
      <c r="Y691" s="281"/>
      <c r="Z691" s="282"/>
      <c r="AA691" s="281"/>
      <c r="AB691" s="280"/>
      <c r="AC691" s="279"/>
      <c r="AD691" s="278"/>
      <c r="AE691" s="277"/>
      <c r="AF691" s="276"/>
      <c r="AG691" s="275"/>
      <c r="AH691" s="274"/>
      <c r="AI691" s="273"/>
      <c r="AJ691" s="272"/>
      <c r="AK691" s="271"/>
      <c r="AL691" s="270"/>
      <c r="AM691" s="269"/>
      <c r="AN691" s="268"/>
      <c r="AO691" s="267"/>
      <c r="AP691" s="266"/>
      <c r="AQ691" s="265"/>
      <c r="BY691" s="3">
        <v>1</v>
      </c>
    </row>
    <row r="692" spans="24:77" ht="15.75">
      <c r="X692" s="224"/>
      <c r="Y692" s="281"/>
      <c r="Z692" s="282"/>
      <c r="AA692" s="281"/>
      <c r="AB692" s="280"/>
      <c r="AC692" s="279"/>
      <c r="AD692" s="278"/>
      <c r="AE692" s="277"/>
      <c r="AF692" s="276"/>
      <c r="AG692" s="275"/>
      <c r="AH692" s="274"/>
      <c r="AI692" s="273"/>
      <c r="AJ692" s="272"/>
      <c r="AK692" s="271"/>
      <c r="AL692" s="270"/>
      <c r="AM692" s="269"/>
      <c r="AN692" s="268"/>
      <c r="AO692" s="267"/>
      <c r="AP692" s="266"/>
      <c r="AQ692" s="265"/>
      <c r="BY692" s="3">
        <v>1</v>
      </c>
    </row>
    <row r="693" spans="24:77" ht="15.75">
      <c r="X693" s="224"/>
      <c r="Y693" s="281"/>
      <c r="Z693" s="282"/>
      <c r="AA693" s="281"/>
      <c r="AB693" s="280"/>
      <c r="AC693" s="279"/>
      <c r="AD693" s="278"/>
      <c r="AE693" s="277"/>
      <c r="AF693" s="276"/>
      <c r="AG693" s="275"/>
      <c r="AH693" s="274"/>
      <c r="AI693" s="273"/>
      <c r="AJ693" s="272"/>
      <c r="AK693" s="271"/>
      <c r="AL693" s="270"/>
      <c r="AM693" s="269"/>
      <c r="AN693" s="268"/>
      <c r="AO693" s="267"/>
      <c r="AP693" s="266"/>
      <c r="AQ693" s="265"/>
      <c r="BY693" s="3">
        <v>1</v>
      </c>
    </row>
    <row r="694" spans="24:77" ht="15.75">
      <c r="X694" s="224"/>
      <c r="Y694" s="281"/>
      <c r="Z694" s="282"/>
      <c r="AA694" s="281"/>
      <c r="AB694" s="280"/>
      <c r="AC694" s="279"/>
      <c r="AD694" s="278"/>
      <c r="AE694" s="277"/>
      <c r="AF694" s="276"/>
      <c r="AG694" s="275"/>
      <c r="AH694" s="274"/>
      <c r="AI694" s="273"/>
      <c r="AJ694" s="272"/>
      <c r="AK694" s="271"/>
      <c r="AL694" s="270"/>
      <c r="AM694" s="269"/>
      <c r="AN694" s="268"/>
      <c r="AO694" s="267"/>
      <c r="AP694" s="266"/>
      <c r="AQ694" s="265"/>
      <c r="BY694" s="3">
        <v>1</v>
      </c>
    </row>
    <row r="695" spans="24:77" ht="15.75">
      <c r="X695" s="224"/>
      <c r="Y695" s="281"/>
      <c r="Z695" s="282"/>
      <c r="AA695" s="281"/>
      <c r="AB695" s="280"/>
      <c r="AC695" s="279"/>
      <c r="AD695" s="278"/>
      <c r="AE695" s="277"/>
      <c r="AF695" s="276"/>
      <c r="AG695" s="275"/>
      <c r="AH695" s="274"/>
      <c r="AI695" s="273"/>
      <c r="AJ695" s="272"/>
      <c r="AK695" s="271"/>
      <c r="AL695" s="270"/>
      <c r="AM695" s="269"/>
      <c r="AN695" s="268"/>
      <c r="AO695" s="267"/>
      <c r="AP695" s="266"/>
      <c r="AQ695" s="265"/>
      <c r="BY695" s="3">
        <v>1</v>
      </c>
    </row>
    <row r="696" spans="24:77" ht="15.75">
      <c r="X696" s="224"/>
      <c r="Y696" s="281"/>
      <c r="Z696" s="282"/>
      <c r="AA696" s="281"/>
      <c r="AB696" s="280"/>
      <c r="AC696" s="279"/>
      <c r="AD696" s="278"/>
      <c r="AE696" s="277"/>
      <c r="AF696" s="276"/>
      <c r="AG696" s="275"/>
      <c r="AH696" s="274"/>
      <c r="AI696" s="273"/>
      <c r="AJ696" s="272"/>
      <c r="AK696" s="271"/>
      <c r="AL696" s="270"/>
      <c r="AM696" s="269"/>
      <c r="AN696" s="268"/>
      <c r="AO696" s="267"/>
      <c r="AP696" s="266"/>
      <c r="AQ696" s="265"/>
      <c r="BY696" s="3">
        <v>1</v>
      </c>
    </row>
    <row r="697" spans="24:77" ht="15.75">
      <c r="X697" s="224"/>
      <c r="Y697" s="281"/>
      <c r="Z697" s="282"/>
      <c r="AA697" s="281"/>
      <c r="AB697" s="280"/>
      <c r="AC697" s="279"/>
      <c r="AD697" s="278"/>
      <c r="AE697" s="277"/>
      <c r="AF697" s="276"/>
      <c r="AG697" s="275"/>
      <c r="AH697" s="274"/>
      <c r="AI697" s="273"/>
      <c r="AJ697" s="272"/>
      <c r="AK697" s="271"/>
      <c r="AL697" s="270"/>
      <c r="AM697" s="269"/>
      <c r="AN697" s="268"/>
      <c r="AO697" s="267"/>
      <c r="AP697" s="266"/>
      <c r="AQ697" s="265"/>
      <c r="BY697" s="3">
        <v>1</v>
      </c>
    </row>
    <row r="698" spans="24:77" ht="15.75">
      <c r="X698" s="224"/>
      <c r="Y698" s="281"/>
      <c r="Z698" s="282"/>
      <c r="AA698" s="281"/>
      <c r="AB698" s="280"/>
      <c r="AC698" s="279"/>
      <c r="AD698" s="278"/>
      <c r="AE698" s="277"/>
      <c r="AF698" s="276"/>
      <c r="AG698" s="275"/>
      <c r="AH698" s="274"/>
      <c r="AI698" s="273"/>
      <c r="AJ698" s="272"/>
      <c r="AK698" s="271"/>
      <c r="AL698" s="270"/>
      <c r="AM698" s="269"/>
      <c r="AN698" s="268"/>
      <c r="AO698" s="267"/>
      <c r="AP698" s="266"/>
      <c r="AQ698" s="265"/>
      <c r="BY698" s="3">
        <v>1</v>
      </c>
    </row>
    <row r="699" spans="24:77" ht="15.75">
      <c r="X699" s="224"/>
      <c r="Y699" s="281"/>
      <c r="Z699" s="282"/>
      <c r="AA699" s="281"/>
      <c r="AB699" s="280"/>
      <c r="AC699" s="279"/>
      <c r="AD699" s="278"/>
      <c r="AE699" s="277"/>
      <c r="AF699" s="276"/>
      <c r="AG699" s="275"/>
      <c r="AH699" s="274"/>
      <c r="AI699" s="273"/>
      <c r="AJ699" s="272"/>
      <c r="AK699" s="271"/>
      <c r="AL699" s="270"/>
      <c r="AM699" s="269"/>
      <c r="AN699" s="268"/>
      <c r="AO699" s="267"/>
      <c r="AP699" s="266"/>
      <c r="AQ699" s="265"/>
      <c r="BY699" s="3">
        <v>1</v>
      </c>
    </row>
    <row r="700" spans="24:77" ht="15.75">
      <c r="X700" s="224"/>
      <c r="Y700" s="281"/>
      <c r="Z700" s="282"/>
      <c r="AA700" s="281"/>
      <c r="AB700" s="280"/>
      <c r="AC700" s="279"/>
      <c r="AD700" s="278"/>
      <c r="AE700" s="277"/>
      <c r="AF700" s="276"/>
      <c r="AG700" s="275"/>
      <c r="AH700" s="274"/>
      <c r="AI700" s="273"/>
      <c r="AJ700" s="272"/>
      <c r="AK700" s="271"/>
      <c r="AL700" s="270"/>
      <c r="AM700" s="269"/>
      <c r="AN700" s="268"/>
      <c r="AO700" s="267"/>
      <c r="AP700" s="266"/>
      <c r="AQ700" s="265"/>
      <c r="BY700" s="3">
        <v>1</v>
      </c>
    </row>
    <row r="701" spans="24:77" ht="15.75">
      <c r="X701" s="224"/>
      <c r="Y701" s="281"/>
      <c r="Z701" s="282"/>
      <c r="AA701" s="281"/>
      <c r="AB701" s="280"/>
      <c r="AC701" s="279"/>
      <c r="AD701" s="278"/>
      <c r="AE701" s="277"/>
      <c r="AF701" s="276"/>
      <c r="AG701" s="275"/>
      <c r="AH701" s="274"/>
      <c r="AI701" s="273"/>
      <c r="AJ701" s="272"/>
      <c r="AK701" s="271"/>
      <c r="AL701" s="270"/>
      <c r="AM701" s="269"/>
      <c r="AN701" s="268"/>
      <c r="AO701" s="267"/>
      <c r="AP701" s="266"/>
      <c r="AQ701" s="265"/>
      <c r="BY701" s="3">
        <v>1</v>
      </c>
    </row>
    <row r="702" spans="24:77" ht="15.75">
      <c r="X702" s="224"/>
      <c r="Y702" s="281"/>
      <c r="Z702" s="282"/>
      <c r="AA702" s="281"/>
      <c r="AB702" s="280"/>
      <c r="AC702" s="279"/>
      <c r="AD702" s="278"/>
      <c r="AE702" s="277"/>
      <c r="AF702" s="276"/>
      <c r="AG702" s="275"/>
      <c r="AH702" s="274"/>
      <c r="AI702" s="273"/>
      <c r="AJ702" s="272"/>
      <c r="AK702" s="271"/>
      <c r="AL702" s="270"/>
      <c r="AM702" s="269"/>
      <c r="AN702" s="268"/>
      <c r="AO702" s="267"/>
      <c r="AP702" s="266"/>
      <c r="AQ702" s="265"/>
      <c r="BY702" s="3">
        <v>1</v>
      </c>
    </row>
    <row r="703" spans="24:77" ht="15.75">
      <c r="X703" s="224"/>
      <c r="Y703" s="281"/>
      <c r="Z703" s="282"/>
      <c r="AA703" s="281"/>
      <c r="AB703" s="280"/>
      <c r="AC703" s="279"/>
      <c r="AD703" s="278"/>
      <c r="AE703" s="277"/>
      <c r="AF703" s="276"/>
      <c r="AG703" s="275"/>
      <c r="AH703" s="274"/>
      <c r="AI703" s="273"/>
      <c r="AJ703" s="272"/>
      <c r="AK703" s="271"/>
      <c r="AL703" s="270"/>
      <c r="AM703" s="269"/>
      <c r="AN703" s="268"/>
      <c r="AO703" s="267"/>
      <c r="AP703" s="266"/>
      <c r="AQ703" s="265"/>
      <c r="BY703" s="3">
        <v>1</v>
      </c>
    </row>
    <row r="704" spans="24:77" ht="15.75">
      <c r="X704" s="224"/>
      <c r="Y704" s="281"/>
      <c r="Z704" s="282"/>
      <c r="AA704" s="281"/>
      <c r="AB704" s="280"/>
      <c r="AC704" s="279"/>
      <c r="AD704" s="278"/>
      <c r="AE704" s="277"/>
      <c r="AF704" s="276"/>
      <c r="AG704" s="275"/>
      <c r="AH704" s="274"/>
      <c r="AI704" s="273"/>
      <c r="AJ704" s="272"/>
      <c r="AK704" s="271"/>
      <c r="AL704" s="270"/>
      <c r="AM704" s="269"/>
      <c r="AN704" s="268"/>
      <c r="AO704" s="267"/>
      <c r="AP704" s="266"/>
      <c r="AQ704" s="265"/>
      <c r="BY704" s="3">
        <v>1</v>
      </c>
    </row>
    <row r="705" spans="24:77" ht="15.75">
      <c r="X705" s="224"/>
      <c r="Y705" s="281"/>
      <c r="Z705" s="282"/>
      <c r="AA705" s="281"/>
      <c r="AB705" s="280"/>
      <c r="AC705" s="279"/>
      <c r="AD705" s="278"/>
      <c r="AE705" s="277"/>
      <c r="AF705" s="276"/>
      <c r="AG705" s="275"/>
      <c r="AH705" s="274"/>
      <c r="AI705" s="273"/>
      <c r="AJ705" s="272"/>
      <c r="AK705" s="271"/>
      <c r="AL705" s="270"/>
      <c r="AM705" s="269"/>
      <c r="AN705" s="268"/>
      <c r="AO705" s="267"/>
      <c r="AP705" s="266"/>
      <c r="AQ705" s="265"/>
      <c r="BY705" s="3">
        <v>1</v>
      </c>
    </row>
    <row r="706" spans="24:77" ht="15.75">
      <c r="X706" s="224"/>
      <c r="Y706" s="281"/>
      <c r="Z706" s="282"/>
      <c r="AA706" s="281"/>
      <c r="AB706" s="280"/>
      <c r="AC706" s="279"/>
      <c r="AD706" s="278"/>
      <c r="AE706" s="277"/>
      <c r="AF706" s="276"/>
      <c r="AG706" s="275"/>
      <c r="AH706" s="274"/>
      <c r="AI706" s="273"/>
      <c r="AJ706" s="272"/>
      <c r="AK706" s="271"/>
      <c r="AL706" s="270"/>
      <c r="AM706" s="269"/>
      <c r="AN706" s="268"/>
      <c r="AO706" s="267"/>
      <c r="AP706" s="266"/>
      <c r="AQ706" s="265"/>
      <c r="BY706" s="3">
        <v>1</v>
      </c>
    </row>
    <row r="707" spans="24:77" ht="15.75">
      <c r="X707" s="224"/>
      <c r="Y707" s="281"/>
      <c r="Z707" s="282"/>
      <c r="AA707" s="281"/>
      <c r="AB707" s="280"/>
      <c r="AC707" s="279"/>
      <c r="AD707" s="278"/>
      <c r="AE707" s="277"/>
      <c r="AF707" s="276"/>
      <c r="AG707" s="275"/>
      <c r="AH707" s="274"/>
      <c r="AI707" s="273"/>
      <c r="AJ707" s="272"/>
      <c r="AK707" s="271"/>
      <c r="AL707" s="270"/>
      <c r="AM707" s="269"/>
      <c r="AN707" s="268"/>
      <c r="AO707" s="267"/>
      <c r="AP707" s="266"/>
      <c r="AQ707" s="265"/>
      <c r="BY707" s="3">
        <v>1</v>
      </c>
    </row>
    <row r="708" spans="24:77" ht="15.75">
      <c r="X708" s="224"/>
      <c r="Y708" s="281"/>
      <c r="Z708" s="282"/>
      <c r="AA708" s="281"/>
      <c r="AB708" s="280"/>
      <c r="AC708" s="279"/>
      <c r="AD708" s="278"/>
      <c r="AE708" s="277"/>
      <c r="AF708" s="276"/>
      <c r="AG708" s="275"/>
      <c r="AH708" s="274"/>
      <c r="AI708" s="273"/>
      <c r="AJ708" s="272"/>
      <c r="AK708" s="271"/>
      <c r="AL708" s="270"/>
      <c r="AM708" s="269"/>
      <c r="AN708" s="268"/>
      <c r="AO708" s="267"/>
      <c r="AP708" s="266"/>
      <c r="AQ708" s="265"/>
      <c r="BY708" s="3">
        <v>1</v>
      </c>
    </row>
    <row r="709" spans="24:77" ht="15.75">
      <c r="X709" s="224"/>
      <c r="Y709" s="281"/>
      <c r="Z709" s="282"/>
      <c r="AA709" s="281"/>
      <c r="AB709" s="280"/>
      <c r="AC709" s="279"/>
      <c r="AD709" s="278"/>
      <c r="AE709" s="277"/>
      <c r="AF709" s="276"/>
      <c r="AG709" s="275"/>
      <c r="AH709" s="274"/>
      <c r="AI709" s="273"/>
      <c r="AJ709" s="272"/>
      <c r="AK709" s="271"/>
      <c r="AL709" s="270"/>
      <c r="AM709" s="269"/>
      <c r="AN709" s="268"/>
      <c r="AO709" s="267"/>
      <c r="AP709" s="266"/>
      <c r="AQ709" s="265"/>
      <c r="BY709" s="3">
        <v>1</v>
      </c>
    </row>
    <row r="710" spans="24:77" ht="15.75">
      <c r="X710" s="224"/>
      <c r="Y710" s="281"/>
      <c r="Z710" s="282"/>
      <c r="AA710" s="281"/>
      <c r="AB710" s="280"/>
      <c r="AC710" s="279"/>
      <c r="AD710" s="278"/>
      <c r="AE710" s="277"/>
      <c r="AF710" s="276"/>
      <c r="AG710" s="275"/>
      <c r="AH710" s="274"/>
      <c r="AI710" s="273"/>
      <c r="AJ710" s="272"/>
      <c r="AK710" s="271"/>
      <c r="AL710" s="270"/>
      <c r="AM710" s="269"/>
      <c r="AN710" s="268"/>
      <c r="AO710" s="267"/>
      <c r="AP710" s="266"/>
      <c r="AQ710" s="265"/>
      <c r="BY710" s="3">
        <v>1</v>
      </c>
    </row>
    <row r="711" spans="24:77" ht="15.75">
      <c r="X711" s="224"/>
      <c r="Y711" s="281"/>
      <c r="Z711" s="282"/>
      <c r="AA711" s="281"/>
      <c r="AB711" s="280"/>
      <c r="AC711" s="279"/>
      <c r="AD711" s="278"/>
      <c r="AE711" s="277"/>
      <c r="AF711" s="276"/>
      <c r="AG711" s="275"/>
      <c r="AH711" s="274"/>
      <c r="AI711" s="273"/>
      <c r="AJ711" s="272"/>
      <c r="AK711" s="271"/>
      <c r="AL711" s="270"/>
      <c r="AM711" s="269"/>
      <c r="AN711" s="268"/>
      <c r="AO711" s="267"/>
      <c r="AP711" s="266"/>
      <c r="AQ711" s="265"/>
      <c r="BY711" s="3">
        <v>1</v>
      </c>
    </row>
    <row r="712" spans="24:77" ht="15.75">
      <c r="X712" s="224"/>
      <c r="Y712" s="281"/>
      <c r="Z712" s="282"/>
      <c r="AA712" s="281"/>
      <c r="AB712" s="280"/>
      <c r="AC712" s="279"/>
      <c r="AD712" s="278"/>
      <c r="AE712" s="277"/>
      <c r="AF712" s="276"/>
      <c r="AG712" s="275"/>
      <c r="AH712" s="274"/>
      <c r="AI712" s="273"/>
      <c r="AJ712" s="272"/>
      <c r="AK712" s="271"/>
      <c r="AL712" s="270"/>
      <c r="AM712" s="269"/>
      <c r="AN712" s="268"/>
      <c r="AO712" s="267"/>
      <c r="AP712" s="266"/>
      <c r="AQ712" s="265"/>
      <c r="BY712" s="3">
        <v>1</v>
      </c>
    </row>
    <row r="713" spans="24:77" ht="15.75">
      <c r="X713" s="224"/>
      <c r="Y713" s="281"/>
      <c r="Z713" s="282"/>
      <c r="AA713" s="281"/>
      <c r="AB713" s="280"/>
      <c r="AC713" s="279"/>
      <c r="AD713" s="278"/>
      <c r="AE713" s="277"/>
      <c r="AF713" s="276"/>
      <c r="AG713" s="275"/>
      <c r="AH713" s="274"/>
      <c r="AI713" s="273"/>
      <c r="AJ713" s="272"/>
      <c r="AK713" s="271"/>
      <c r="AL713" s="270"/>
      <c r="AM713" s="269"/>
      <c r="AN713" s="268"/>
      <c r="AO713" s="267"/>
      <c r="AP713" s="266"/>
      <c r="AQ713" s="265"/>
      <c r="BY713" s="3">
        <v>1</v>
      </c>
    </row>
    <row r="714" spans="24:77" ht="15.75">
      <c r="X714" s="224"/>
      <c r="Y714" s="281"/>
      <c r="Z714" s="282"/>
      <c r="AA714" s="281"/>
      <c r="AB714" s="280"/>
      <c r="AC714" s="279"/>
      <c r="AD714" s="278"/>
      <c r="AE714" s="277"/>
      <c r="AF714" s="276"/>
      <c r="AG714" s="275"/>
      <c r="AH714" s="274"/>
      <c r="AI714" s="273"/>
      <c r="AJ714" s="272"/>
      <c r="AK714" s="271"/>
      <c r="AL714" s="270"/>
      <c r="AM714" s="269"/>
      <c r="AN714" s="268"/>
      <c r="AO714" s="267"/>
      <c r="AP714" s="266"/>
      <c r="AQ714" s="265"/>
      <c r="BY714" s="3">
        <v>1</v>
      </c>
    </row>
    <row r="715" spans="24:77" ht="15.75">
      <c r="X715" s="224"/>
      <c r="Y715" s="281"/>
      <c r="Z715" s="282"/>
      <c r="AA715" s="281"/>
      <c r="AB715" s="280"/>
      <c r="AC715" s="279"/>
      <c r="AD715" s="278"/>
      <c r="AE715" s="277"/>
      <c r="AF715" s="276"/>
      <c r="AG715" s="275"/>
      <c r="AH715" s="274"/>
      <c r="AI715" s="273"/>
      <c r="AJ715" s="272"/>
      <c r="AK715" s="271"/>
      <c r="AL715" s="270"/>
      <c r="AM715" s="269"/>
      <c r="AN715" s="268"/>
      <c r="AO715" s="267"/>
      <c r="AP715" s="266"/>
      <c r="AQ715" s="265"/>
      <c r="BY715" s="3">
        <v>1</v>
      </c>
    </row>
    <row r="716" spans="24:77" ht="15.75">
      <c r="X716" s="224"/>
      <c r="Y716" s="281"/>
      <c r="Z716" s="282"/>
      <c r="AA716" s="281"/>
      <c r="AB716" s="280"/>
      <c r="AC716" s="279"/>
      <c r="AD716" s="278"/>
      <c r="AE716" s="277"/>
      <c r="AF716" s="276"/>
      <c r="AG716" s="275"/>
      <c r="AH716" s="274"/>
      <c r="AI716" s="273"/>
      <c r="AJ716" s="272"/>
      <c r="AK716" s="271"/>
      <c r="AL716" s="270"/>
      <c r="AM716" s="269"/>
      <c r="AN716" s="268"/>
      <c r="AO716" s="267"/>
      <c r="AP716" s="266"/>
      <c r="AQ716" s="265"/>
      <c r="BY716" s="3">
        <v>1</v>
      </c>
    </row>
    <row r="717" spans="24:77" ht="15.75">
      <c r="X717" s="224"/>
      <c r="Y717" s="281"/>
      <c r="Z717" s="282"/>
      <c r="AA717" s="281"/>
      <c r="AB717" s="280"/>
      <c r="AC717" s="279"/>
      <c r="AD717" s="278"/>
      <c r="AE717" s="277"/>
      <c r="AF717" s="276"/>
      <c r="AG717" s="275"/>
      <c r="AH717" s="274"/>
      <c r="AI717" s="273"/>
      <c r="AJ717" s="272"/>
      <c r="AK717" s="271"/>
      <c r="AL717" s="270"/>
      <c r="AM717" s="269"/>
      <c r="AN717" s="268"/>
      <c r="AO717" s="267"/>
      <c r="AP717" s="266"/>
      <c r="AQ717" s="265"/>
      <c r="BY717" s="3">
        <v>1</v>
      </c>
    </row>
    <row r="718" spans="24:77" ht="15.75">
      <c r="X718" s="224"/>
      <c r="Y718" s="281"/>
      <c r="Z718" s="282"/>
      <c r="AA718" s="281"/>
      <c r="AB718" s="280"/>
      <c r="AC718" s="279"/>
      <c r="AD718" s="278"/>
      <c r="AE718" s="277"/>
      <c r="AF718" s="276"/>
      <c r="AG718" s="275"/>
      <c r="AH718" s="274"/>
      <c r="AI718" s="273"/>
      <c r="AJ718" s="272"/>
      <c r="AK718" s="271"/>
      <c r="AL718" s="270"/>
      <c r="AM718" s="269"/>
      <c r="AN718" s="268"/>
      <c r="AO718" s="267"/>
      <c r="AP718" s="266"/>
      <c r="AQ718" s="265"/>
      <c r="BY718" s="3">
        <v>1</v>
      </c>
    </row>
    <row r="719" spans="24:77" ht="15.75">
      <c r="X719" s="224"/>
      <c r="Y719" s="281"/>
      <c r="Z719" s="282"/>
      <c r="AA719" s="281"/>
      <c r="AB719" s="280"/>
      <c r="AC719" s="279"/>
      <c r="AD719" s="278"/>
      <c r="AE719" s="277"/>
      <c r="AF719" s="276"/>
      <c r="AG719" s="275"/>
      <c r="AH719" s="274"/>
      <c r="AI719" s="273"/>
      <c r="AJ719" s="272"/>
      <c r="AK719" s="271"/>
      <c r="AL719" s="270"/>
      <c r="AM719" s="269"/>
      <c r="AN719" s="268"/>
      <c r="AO719" s="267"/>
      <c r="AP719" s="266"/>
      <c r="AQ719" s="265"/>
      <c r="BY719" s="3">
        <v>1</v>
      </c>
    </row>
    <row r="720" spans="24:77" ht="15.75">
      <c r="X720" s="224"/>
      <c r="Y720" s="281"/>
      <c r="Z720" s="282"/>
      <c r="AA720" s="281"/>
      <c r="AB720" s="280"/>
      <c r="AC720" s="279"/>
      <c r="AD720" s="278"/>
      <c r="AE720" s="277"/>
      <c r="AF720" s="276"/>
      <c r="AG720" s="275"/>
      <c r="AH720" s="274"/>
      <c r="AI720" s="273"/>
      <c r="AJ720" s="272"/>
      <c r="AK720" s="271"/>
      <c r="AL720" s="270"/>
      <c r="AM720" s="269"/>
      <c r="AN720" s="268"/>
      <c r="AO720" s="267"/>
      <c r="AP720" s="266"/>
      <c r="AQ720" s="265"/>
      <c r="BY720" s="3">
        <v>1</v>
      </c>
    </row>
    <row r="721" spans="24:77" ht="15.75">
      <c r="X721" s="224"/>
      <c r="Y721" s="281"/>
      <c r="Z721" s="282"/>
      <c r="AA721" s="281"/>
      <c r="AB721" s="280"/>
      <c r="AC721" s="279"/>
      <c r="AD721" s="278"/>
      <c r="AE721" s="277"/>
      <c r="AF721" s="276"/>
      <c r="AG721" s="275"/>
      <c r="AH721" s="274"/>
      <c r="AI721" s="273"/>
      <c r="AJ721" s="272"/>
      <c r="AK721" s="271"/>
      <c r="AL721" s="270"/>
      <c r="AM721" s="269"/>
      <c r="AN721" s="268"/>
      <c r="AO721" s="267"/>
      <c r="AP721" s="266"/>
      <c r="AQ721" s="265"/>
      <c r="BY721" s="3">
        <v>1</v>
      </c>
    </row>
    <row r="722" spans="24:77" ht="15.75">
      <c r="X722" s="224"/>
      <c r="Y722" s="281"/>
      <c r="Z722" s="282"/>
      <c r="AA722" s="281"/>
      <c r="AB722" s="280"/>
      <c r="AC722" s="279"/>
      <c r="AD722" s="278"/>
      <c r="AE722" s="277"/>
      <c r="AF722" s="276"/>
      <c r="AG722" s="275"/>
      <c r="AH722" s="274"/>
      <c r="AI722" s="273"/>
      <c r="AJ722" s="272"/>
      <c r="AK722" s="271"/>
      <c r="AL722" s="270"/>
      <c r="AM722" s="269"/>
      <c r="AN722" s="268"/>
      <c r="AO722" s="267"/>
      <c r="AP722" s="266"/>
      <c r="AQ722" s="265"/>
      <c r="BY722" s="3">
        <v>1</v>
      </c>
    </row>
    <row r="723" spans="24:77" ht="15.75">
      <c r="X723" s="224"/>
      <c r="Y723" s="281"/>
      <c r="Z723" s="282"/>
      <c r="AA723" s="281"/>
      <c r="AB723" s="280"/>
      <c r="AC723" s="279"/>
      <c r="AD723" s="278"/>
      <c r="AE723" s="277"/>
      <c r="AF723" s="276"/>
      <c r="AG723" s="275"/>
      <c r="AH723" s="274"/>
      <c r="AI723" s="273"/>
      <c r="AJ723" s="272"/>
      <c r="AK723" s="271"/>
      <c r="AL723" s="270"/>
      <c r="AM723" s="269"/>
      <c r="AN723" s="268"/>
      <c r="AO723" s="267"/>
      <c r="AP723" s="266"/>
      <c r="AQ723" s="265"/>
      <c r="BY723" s="3">
        <v>1</v>
      </c>
    </row>
    <row r="724" spans="24:77" ht="15.75">
      <c r="X724" s="224"/>
      <c r="Y724" s="281"/>
      <c r="Z724" s="282"/>
      <c r="AA724" s="281"/>
      <c r="AB724" s="280"/>
      <c r="AC724" s="279"/>
      <c r="AD724" s="278"/>
      <c r="AE724" s="277"/>
      <c r="AF724" s="276"/>
      <c r="AG724" s="275"/>
      <c r="AH724" s="274"/>
      <c r="AI724" s="273"/>
      <c r="AJ724" s="272"/>
      <c r="AK724" s="271"/>
      <c r="AL724" s="270"/>
      <c r="AM724" s="269"/>
      <c r="AN724" s="268"/>
      <c r="AO724" s="267"/>
      <c r="AP724" s="266"/>
      <c r="AQ724" s="265"/>
      <c r="BY724" s="3">
        <v>1</v>
      </c>
    </row>
    <row r="725" spans="24:77" ht="15.75">
      <c r="X725" s="224"/>
      <c r="Y725" s="281"/>
      <c r="Z725" s="282"/>
      <c r="AA725" s="281"/>
      <c r="AB725" s="280"/>
      <c r="AC725" s="279"/>
      <c r="AD725" s="278"/>
      <c r="AE725" s="277"/>
      <c r="AF725" s="276"/>
      <c r="AG725" s="275"/>
      <c r="AH725" s="274"/>
      <c r="AI725" s="273"/>
      <c r="AJ725" s="272"/>
      <c r="AK725" s="271"/>
      <c r="AL725" s="270"/>
      <c r="AM725" s="269"/>
      <c r="AN725" s="268"/>
      <c r="AO725" s="267"/>
      <c r="AP725" s="266"/>
      <c r="AQ725" s="265"/>
      <c r="BY725" s="3">
        <v>1</v>
      </c>
    </row>
    <row r="726" spans="24:77" ht="15.75">
      <c r="X726" s="224"/>
      <c r="Y726" s="281"/>
      <c r="Z726" s="282"/>
      <c r="AA726" s="281"/>
      <c r="AB726" s="280"/>
      <c r="AC726" s="279"/>
      <c r="AD726" s="278"/>
      <c r="AE726" s="277"/>
      <c r="AF726" s="276"/>
      <c r="AG726" s="275"/>
      <c r="AH726" s="274"/>
      <c r="AI726" s="273"/>
      <c r="AJ726" s="272"/>
      <c r="AK726" s="271"/>
      <c r="AL726" s="270"/>
      <c r="AM726" s="269"/>
      <c r="AN726" s="268"/>
      <c r="AO726" s="267"/>
      <c r="AP726" s="266"/>
      <c r="AQ726" s="265"/>
      <c r="BY726" s="3">
        <v>1</v>
      </c>
    </row>
    <row r="727" spans="24:77" ht="15.75">
      <c r="X727" s="224"/>
      <c r="Y727" s="281"/>
      <c r="Z727" s="282"/>
      <c r="AA727" s="281"/>
      <c r="AB727" s="280"/>
      <c r="AC727" s="279"/>
      <c r="AD727" s="278"/>
      <c r="AE727" s="277"/>
      <c r="AF727" s="276"/>
      <c r="AG727" s="275"/>
      <c r="AH727" s="274"/>
      <c r="AI727" s="273"/>
      <c r="AJ727" s="272"/>
      <c r="AK727" s="271"/>
      <c r="AL727" s="270"/>
      <c r="AM727" s="269"/>
      <c r="AN727" s="268"/>
      <c r="AO727" s="267"/>
      <c r="AP727" s="266"/>
      <c r="AQ727" s="265"/>
      <c r="BY727" s="3">
        <v>1</v>
      </c>
    </row>
    <row r="728" spans="24:77" ht="15.75">
      <c r="X728" s="224"/>
      <c r="Y728" s="281"/>
      <c r="Z728" s="282"/>
      <c r="AA728" s="281"/>
      <c r="AB728" s="280"/>
      <c r="AC728" s="279"/>
      <c r="AD728" s="278"/>
      <c r="AE728" s="277"/>
      <c r="AF728" s="276"/>
      <c r="AG728" s="275"/>
      <c r="AH728" s="274"/>
      <c r="AI728" s="273"/>
      <c r="AJ728" s="272"/>
      <c r="AK728" s="271"/>
      <c r="AL728" s="270"/>
      <c r="AM728" s="269"/>
      <c r="AN728" s="268"/>
      <c r="AO728" s="267"/>
      <c r="AP728" s="266"/>
      <c r="AQ728" s="265"/>
      <c r="BY728" s="3">
        <v>1</v>
      </c>
    </row>
    <row r="729" spans="24:77" ht="15.75">
      <c r="X729" s="224"/>
      <c r="Y729" s="281"/>
      <c r="Z729" s="282"/>
      <c r="AA729" s="281"/>
      <c r="AB729" s="280"/>
      <c r="AC729" s="279"/>
      <c r="AD729" s="278"/>
      <c r="AE729" s="277"/>
      <c r="AF729" s="276"/>
      <c r="AG729" s="275"/>
      <c r="AH729" s="274"/>
      <c r="AI729" s="273"/>
      <c r="AJ729" s="272"/>
      <c r="AK729" s="271"/>
      <c r="AL729" s="270"/>
      <c r="AM729" s="269"/>
      <c r="AN729" s="268"/>
      <c r="AO729" s="267"/>
      <c r="AP729" s="266"/>
      <c r="AQ729" s="265"/>
      <c r="BY729" s="3">
        <v>1</v>
      </c>
    </row>
    <row r="730" spans="24:77" ht="15.75">
      <c r="X730" s="224"/>
      <c r="Y730" s="281"/>
      <c r="Z730" s="282"/>
      <c r="AA730" s="281"/>
      <c r="AB730" s="280"/>
      <c r="AC730" s="279"/>
      <c r="AD730" s="278"/>
      <c r="AE730" s="277"/>
      <c r="AF730" s="276"/>
      <c r="AG730" s="275"/>
      <c r="AH730" s="274"/>
      <c r="AI730" s="273"/>
      <c r="AJ730" s="272"/>
      <c r="AK730" s="271"/>
      <c r="AL730" s="270"/>
      <c r="AM730" s="269"/>
      <c r="AN730" s="268"/>
      <c r="AO730" s="267"/>
      <c r="AP730" s="266"/>
      <c r="AQ730" s="265"/>
      <c r="BY730" s="3">
        <v>1</v>
      </c>
    </row>
    <row r="731" spans="24:77" ht="15.75">
      <c r="X731" s="224"/>
      <c r="Y731" s="281"/>
      <c r="Z731" s="282"/>
      <c r="AA731" s="281"/>
      <c r="AB731" s="280"/>
      <c r="AC731" s="279"/>
      <c r="AD731" s="278"/>
      <c r="AE731" s="277"/>
      <c r="AF731" s="276"/>
      <c r="AG731" s="275"/>
      <c r="AH731" s="274"/>
      <c r="AI731" s="273"/>
      <c r="AJ731" s="272"/>
      <c r="AK731" s="271"/>
      <c r="AL731" s="270"/>
      <c r="AM731" s="269"/>
      <c r="AN731" s="268"/>
      <c r="AO731" s="267"/>
      <c r="AP731" s="266"/>
      <c r="AQ731" s="265"/>
      <c r="BY731" s="3">
        <v>1</v>
      </c>
    </row>
    <row r="732" spans="24:77" ht="15.75">
      <c r="X732" s="224"/>
      <c r="Y732" s="281"/>
      <c r="Z732" s="282"/>
      <c r="AA732" s="281"/>
      <c r="AB732" s="280"/>
      <c r="AC732" s="279"/>
      <c r="AD732" s="278"/>
      <c r="AE732" s="277"/>
      <c r="AF732" s="276"/>
      <c r="AG732" s="275"/>
      <c r="AH732" s="274"/>
      <c r="AI732" s="273"/>
      <c r="AJ732" s="272"/>
      <c r="AK732" s="271"/>
      <c r="AL732" s="270"/>
      <c r="AM732" s="269"/>
      <c r="AN732" s="268"/>
      <c r="AO732" s="267"/>
      <c r="AP732" s="266"/>
      <c r="AQ732" s="265"/>
      <c r="BY732" s="3">
        <v>1</v>
      </c>
    </row>
    <row r="733" spans="24:77" ht="15.75">
      <c r="X733" s="224"/>
      <c r="Y733" s="281"/>
      <c r="Z733" s="282"/>
      <c r="AA733" s="281"/>
      <c r="AB733" s="280"/>
      <c r="AC733" s="279"/>
      <c r="AD733" s="278"/>
      <c r="AE733" s="277"/>
      <c r="AF733" s="276"/>
      <c r="AG733" s="275"/>
      <c r="AH733" s="274"/>
      <c r="AI733" s="273"/>
      <c r="AJ733" s="272"/>
      <c r="AK733" s="271"/>
      <c r="AL733" s="270"/>
      <c r="AM733" s="269"/>
      <c r="AN733" s="268"/>
      <c r="AO733" s="267"/>
      <c r="AP733" s="266"/>
      <c r="AQ733" s="265"/>
      <c r="BY733" s="3">
        <v>1</v>
      </c>
    </row>
    <row r="734" spans="24:77" ht="15.75">
      <c r="X734" s="224"/>
      <c r="Y734" s="281"/>
      <c r="Z734" s="282"/>
      <c r="AA734" s="281"/>
      <c r="AB734" s="280"/>
      <c r="AC734" s="279"/>
      <c r="AD734" s="278"/>
      <c r="AE734" s="277"/>
      <c r="AF734" s="276"/>
      <c r="AG734" s="275"/>
      <c r="AH734" s="274"/>
      <c r="AI734" s="273"/>
      <c r="AJ734" s="272"/>
      <c r="AK734" s="271"/>
      <c r="AL734" s="270"/>
      <c r="AM734" s="269"/>
      <c r="AN734" s="268"/>
      <c r="AO734" s="267"/>
      <c r="AP734" s="266"/>
      <c r="AQ734" s="265"/>
      <c r="BY734" s="3">
        <v>1</v>
      </c>
    </row>
    <row r="735" spans="24:77" ht="15.75">
      <c r="X735" s="224"/>
      <c r="Y735" s="281"/>
      <c r="Z735" s="282"/>
      <c r="AA735" s="281"/>
      <c r="AB735" s="280"/>
      <c r="AC735" s="279"/>
      <c r="AD735" s="278"/>
      <c r="AE735" s="277"/>
      <c r="AF735" s="276"/>
      <c r="AG735" s="275"/>
      <c r="AH735" s="274"/>
      <c r="AI735" s="273"/>
      <c r="AJ735" s="272"/>
      <c r="AK735" s="271"/>
      <c r="AL735" s="270"/>
      <c r="AM735" s="269"/>
      <c r="AN735" s="268"/>
      <c r="AO735" s="267"/>
      <c r="AP735" s="266"/>
      <c r="AQ735" s="265"/>
      <c r="BY735" s="3">
        <v>1</v>
      </c>
    </row>
    <row r="736" spans="24:77" ht="15.75">
      <c r="X736" s="224"/>
      <c r="Y736" s="281"/>
      <c r="Z736" s="282"/>
      <c r="AA736" s="281"/>
      <c r="AB736" s="280"/>
      <c r="AC736" s="279"/>
      <c r="AD736" s="278"/>
      <c r="AE736" s="277"/>
      <c r="AF736" s="276"/>
      <c r="AG736" s="275"/>
      <c r="AH736" s="274"/>
      <c r="AI736" s="273"/>
      <c r="AJ736" s="272"/>
      <c r="AK736" s="271"/>
      <c r="AL736" s="270"/>
      <c r="AM736" s="269"/>
      <c r="AN736" s="268"/>
      <c r="AO736" s="267"/>
      <c r="AP736" s="266"/>
      <c r="AQ736" s="265"/>
      <c r="BY736" s="3">
        <v>1</v>
      </c>
    </row>
    <row r="737" spans="24:77" ht="15.75">
      <c r="X737" s="224"/>
      <c r="Y737" s="281"/>
      <c r="Z737" s="282"/>
      <c r="AA737" s="281"/>
      <c r="AB737" s="280"/>
      <c r="AC737" s="279"/>
      <c r="AD737" s="278"/>
      <c r="AE737" s="277"/>
      <c r="AF737" s="276"/>
      <c r="AG737" s="275"/>
      <c r="AH737" s="274"/>
      <c r="AI737" s="273"/>
      <c r="AJ737" s="272"/>
      <c r="AK737" s="271"/>
      <c r="AL737" s="270"/>
      <c r="AM737" s="269"/>
      <c r="AN737" s="268"/>
      <c r="AO737" s="267"/>
      <c r="AP737" s="266"/>
      <c r="AQ737" s="265"/>
      <c r="BY737" s="3">
        <v>1</v>
      </c>
    </row>
    <row r="738" spans="24:77" ht="15.75">
      <c r="X738" s="224"/>
      <c r="Y738" s="281"/>
      <c r="Z738" s="282"/>
      <c r="AA738" s="281"/>
      <c r="AB738" s="280"/>
      <c r="AC738" s="279"/>
      <c r="AD738" s="278"/>
      <c r="AE738" s="277"/>
      <c r="AF738" s="276"/>
      <c r="AG738" s="275"/>
      <c r="AH738" s="274"/>
      <c r="AI738" s="273"/>
      <c r="AJ738" s="272"/>
      <c r="AK738" s="271"/>
      <c r="AL738" s="270"/>
      <c r="AM738" s="269"/>
      <c r="AN738" s="268"/>
      <c r="AO738" s="267"/>
      <c r="AP738" s="266"/>
      <c r="AQ738" s="265"/>
      <c r="BY738" s="3">
        <v>1</v>
      </c>
    </row>
    <row r="739" spans="24:77" ht="15.75">
      <c r="X739" s="224"/>
      <c r="Y739" s="281"/>
      <c r="Z739" s="282"/>
      <c r="AA739" s="281"/>
      <c r="AB739" s="280"/>
      <c r="AC739" s="279"/>
      <c r="AD739" s="278"/>
      <c r="AE739" s="277"/>
      <c r="AF739" s="276"/>
      <c r="AG739" s="275"/>
      <c r="AH739" s="274"/>
      <c r="AI739" s="273"/>
      <c r="AJ739" s="272"/>
      <c r="AK739" s="271"/>
      <c r="AL739" s="270"/>
      <c r="AM739" s="269"/>
      <c r="AN739" s="268"/>
      <c r="AO739" s="267"/>
      <c r="AP739" s="266"/>
      <c r="AQ739" s="265"/>
      <c r="BY739" s="3">
        <v>1</v>
      </c>
    </row>
    <row r="740" spans="24:77" ht="15.75">
      <c r="X740" s="224"/>
      <c r="Y740" s="281"/>
      <c r="Z740" s="282"/>
      <c r="AA740" s="281"/>
      <c r="AB740" s="280"/>
      <c r="AC740" s="279"/>
      <c r="AD740" s="278"/>
      <c r="AE740" s="277"/>
      <c r="AF740" s="276"/>
      <c r="AG740" s="275"/>
      <c r="AH740" s="274"/>
      <c r="AI740" s="273"/>
      <c r="AJ740" s="272"/>
      <c r="AK740" s="271"/>
      <c r="AL740" s="270"/>
      <c r="AM740" s="269"/>
      <c r="AN740" s="268"/>
      <c r="AO740" s="267"/>
      <c r="AP740" s="266"/>
      <c r="AQ740" s="265"/>
      <c r="BY740" s="3">
        <v>1</v>
      </c>
    </row>
    <row r="741" spans="24:77" ht="15.75">
      <c r="X741" s="224"/>
      <c r="Y741" s="281"/>
      <c r="Z741" s="282"/>
      <c r="AA741" s="281"/>
      <c r="AB741" s="280"/>
      <c r="AC741" s="279"/>
      <c r="AD741" s="278"/>
      <c r="AE741" s="277"/>
      <c r="AF741" s="276"/>
      <c r="AG741" s="275"/>
      <c r="AH741" s="274"/>
      <c r="AI741" s="273"/>
      <c r="AJ741" s="272"/>
      <c r="AK741" s="271"/>
      <c r="AL741" s="270"/>
      <c r="AM741" s="269"/>
      <c r="AN741" s="268"/>
      <c r="AO741" s="267"/>
      <c r="AP741" s="266"/>
      <c r="AQ741" s="265"/>
      <c r="BY741" s="3">
        <v>1</v>
      </c>
    </row>
    <row r="742" spans="24:77" ht="15.75">
      <c r="X742" s="224"/>
      <c r="Y742" s="281"/>
      <c r="Z742" s="282"/>
      <c r="AA742" s="281"/>
      <c r="AB742" s="280"/>
      <c r="AC742" s="279"/>
      <c r="AD742" s="278"/>
      <c r="AE742" s="277"/>
      <c r="AF742" s="276"/>
      <c r="AG742" s="275"/>
      <c r="AH742" s="274"/>
      <c r="AI742" s="273"/>
      <c r="AJ742" s="272"/>
      <c r="AK742" s="271"/>
      <c r="AL742" s="270"/>
      <c r="AM742" s="269"/>
      <c r="AN742" s="268"/>
      <c r="AO742" s="267"/>
      <c r="AP742" s="266"/>
      <c r="AQ742" s="265"/>
      <c r="BY742" s="3">
        <v>1</v>
      </c>
    </row>
    <row r="743" spans="24:77" ht="15.75">
      <c r="X743" s="224"/>
      <c r="Y743" s="281"/>
      <c r="Z743" s="282"/>
      <c r="AA743" s="281"/>
      <c r="AB743" s="280"/>
      <c r="AC743" s="279"/>
      <c r="AD743" s="278"/>
      <c r="AE743" s="277"/>
      <c r="AF743" s="276"/>
      <c r="AG743" s="275"/>
      <c r="AH743" s="274"/>
      <c r="AI743" s="273"/>
      <c r="AJ743" s="272"/>
      <c r="AK743" s="271"/>
      <c r="AL743" s="270"/>
      <c r="AM743" s="269"/>
      <c r="AN743" s="268"/>
      <c r="AO743" s="267"/>
      <c r="AP743" s="266"/>
      <c r="AQ743" s="265"/>
      <c r="BY743" s="3">
        <v>1</v>
      </c>
    </row>
    <row r="744" spans="24:77" ht="15.75">
      <c r="X744" s="224"/>
      <c r="Y744" s="281"/>
      <c r="Z744" s="282"/>
      <c r="AA744" s="281"/>
      <c r="AB744" s="280"/>
      <c r="AC744" s="279"/>
      <c r="AD744" s="278"/>
      <c r="AE744" s="277"/>
      <c r="AF744" s="276"/>
      <c r="AG744" s="275"/>
      <c r="AH744" s="274"/>
      <c r="AI744" s="273"/>
      <c r="AJ744" s="272"/>
      <c r="AK744" s="271"/>
      <c r="AL744" s="270"/>
      <c r="AM744" s="269"/>
      <c r="AN744" s="268"/>
      <c r="AO744" s="267"/>
      <c r="AP744" s="266"/>
      <c r="AQ744" s="265"/>
      <c r="BY744" s="3">
        <v>1</v>
      </c>
    </row>
    <row r="745" spans="24:77" ht="15.75">
      <c r="X745" s="224"/>
      <c r="Y745" s="281"/>
      <c r="Z745" s="282"/>
      <c r="AA745" s="281"/>
      <c r="AB745" s="280"/>
      <c r="AC745" s="279"/>
      <c r="AD745" s="278"/>
      <c r="AE745" s="277"/>
      <c r="AF745" s="276"/>
      <c r="AG745" s="275"/>
      <c r="AH745" s="274"/>
      <c r="AI745" s="273"/>
      <c r="AJ745" s="272"/>
      <c r="AK745" s="271"/>
      <c r="AL745" s="270"/>
      <c r="AM745" s="269"/>
      <c r="AN745" s="268"/>
      <c r="AO745" s="267"/>
      <c r="AP745" s="266"/>
      <c r="AQ745" s="265"/>
      <c r="BY745" s="3">
        <v>1</v>
      </c>
    </row>
    <row r="746" spans="24:77" ht="15.75">
      <c r="X746" s="224"/>
      <c r="Y746" s="281"/>
      <c r="Z746" s="282"/>
      <c r="AA746" s="281"/>
      <c r="AB746" s="280"/>
      <c r="AC746" s="279"/>
      <c r="AD746" s="278"/>
      <c r="AE746" s="277"/>
      <c r="AF746" s="276"/>
      <c r="AG746" s="275"/>
      <c r="AH746" s="274"/>
      <c r="AI746" s="273"/>
      <c r="AJ746" s="272"/>
      <c r="AK746" s="271"/>
      <c r="AL746" s="270"/>
      <c r="AM746" s="269"/>
      <c r="AN746" s="268"/>
      <c r="AO746" s="267"/>
      <c r="AP746" s="266"/>
      <c r="AQ746" s="265"/>
      <c r="BY746" s="3">
        <v>1</v>
      </c>
    </row>
    <row r="747" spans="24:77" ht="15.75">
      <c r="X747" s="224"/>
      <c r="Y747" s="281"/>
      <c r="Z747" s="282"/>
      <c r="AA747" s="281"/>
      <c r="AB747" s="280"/>
      <c r="AC747" s="279"/>
      <c r="AD747" s="278"/>
      <c r="AE747" s="277"/>
      <c r="AF747" s="276"/>
      <c r="AG747" s="275"/>
      <c r="AH747" s="274"/>
      <c r="AI747" s="273"/>
      <c r="AJ747" s="272"/>
      <c r="AK747" s="271"/>
      <c r="AL747" s="270"/>
      <c r="AM747" s="269"/>
      <c r="AN747" s="268"/>
      <c r="AO747" s="267"/>
      <c r="AP747" s="266"/>
      <c r="AQ747" s="265"/>
      <c r="BY747" s="3">
        <v>1</v>
      </c>
    </row>
    <row r="748" spans="24:77" ht="15.75">
      <c r="X748" s="224"/>
      <c r="Y748" s="281"/>
      <c r="Z748" s="282"/>
      <c r="AA748" s="281"/>
      <c r="AB748" s="280"/>
      <c r="AC748" s="279"/>
      <c r="AD748" s="278"/>
      <c r="AE748" s="277"/>
      <c r="AF748" s="276"/>
      <c r="AG748" s="275"/>
      <c r="AH748" s="274"/>
      <c r="AI748" s="273"/>
      <c r="AJ748" s="272"/>
      <c r="AK748" s="271"/>
      <c r="AL748" s="270"/>
      <c r="AM748" s="269"/>
      <c r="AN748" s="268"/>
      <c r="AO748" s="267"/>
      <c r="AP748" s="266"/>
      <c r="AQ748" s="265"/>
      <c r="BY748" s="3">
        <v>1</v>
      </c>
    </row>
    <row r="749" spans="24:77" ht="15.75">
      <c r="X749" s="224"/>
      <c r="Y749" s="281"/>
      <c r="Z749" s="282"/>
      <c r="AA749" s="281"/>
      <c r="AB749" s="280"/>
      <c r="AC749" s="279"/>
      <c r="AD749" s="278"/>
      <c r="AE749" s="277"/>
      <c r="AF749" s="276"/>
      <c r="AG749" s="275"/>
      <c r="AH749" s="274"/>
      <c r="AI749" s="273"/>
      <c r="AJ749" s="272"/>
      <c r="AK749" s="271"/>
      <c r="AL749" s="270"/>
      <c r="AM749" s="269"/>
      <c r="AN749" s="268"/>
      <c r="AO749" s="267"/>
      <c r="AP749" s="266"/>
      <c r="AQ749" s="265"/>
      <c r="BY749" s="3">
        <v>1</v>
      </c>
    </row>
    <row r="750" spans="24:77" ht="15.75">
      <c r="X750" s="224"/>
      <c r="Y750" s="281"/>
      <c r="Z750" s="282"/>
      <c r="AA750" s="281"/>
      <c r="AB750" s="280"/>
      <c r="AC750" s="279"/>
      <c r="AD750" s="278"/>
      <c r="AE750" s="277"/>
      <c r="AF750" s="276"/>
      <c r="AG750" s="275"/>
      <c r="AH750" s="274"/>
      <c r="AI750" s="273"/>
      <c r="AJ750" s="272"/>
      <c r="AK750" s="271"/>
      <c r="AL750" s="270"/>
      <c r="AM750" s="269"/>
      <c r="AN750" s="268"/>
      <c r="AO750" s="267"/>
      <c r="AP750" s="266"/>
      <c r="AQ750" s="265"/>
      <c r="BY750" s="3">
        <v>1</v>
      </c>
    </row>
    <row r="751" spans="24:77" ht="15.75">
      <c r="X751" s="224"/>
      <c r="Y751" s="281"/>
      <c r="Z751" s="282"/>
      <c r="AA751" s="281"/>
      <c r="AB751" s="280"/>
      <c r="AC751" s="279"/>
      <c r="AD751" s="278"/>
      <c r="AE751" s="277"/>
      <c r="AF751" s="276"/>
      <c r="AG751" s="275"/>
      <c r="AH751" s="274"/>
      <c r="AI751" s="273"/>
      <c r="AJ751" s="272"/>
      <c r="AK751" s="271"/>
      <c r="AL751" s="270"/>
      <c r="AM751" s="269"/>
      <c r="AN751" s="268"/>
      <c r="AO751" s="267"/>
      <c r="AP751" s="266"/>
      <c r="AQ751" s="265"/>
      <c r="BY751" s="3">
        <v>1</v>
      </c>
    </row>
    <row r="752" spans="24:77" ht="15.75">
      <c r="X752" s="224"/>
      <c r="Y752" s="281"/>
      <c r="Z752" s="282"/>
      <c r="AA752" s="281"/>
      <c r="AB752" s="280"/>
      <c r="AC752" s="279"/>
      <c r="AD752" s="278"/>
      <c r="AE752" s="277"/>
      <c r="AF752" s="276"/>
      <c r="AG752" s="275"/>
      <c r="AH752" s="274"/>
      <c r="AI752" s="273"/>
      <c r="AJ752" s="272"/>
      <c r="AK752" s="271"/>
      <c r="AL752" s="270"/>
      <c r="AM752" s="269"/>
      <c r="AN752" s="268"/>
      <c r="AO752" s="267"/>
      <c r="AP752" s="266"/>
      <c r="AQ752" s="265"/>
      <c r="BY752" s="3">
        <v>1</v>
      </c>
    </row>
    <row r="753" spans="24:77" ht="15.75">
      <c r="X753" s="224"/>
      <c r="Y753" s="281"/>
      <c r="Z753" s="282"/>
      <c r="AA753" s="281"/>
      <c r="AB753" s="280"/>
      <c r="AC753" s="279"/>
      <c r="AD753" s="278"/>
      <c r="AE753" s="277"/>
      <c r="AF753" s="276"/>
      <c r="AG753" s="275"/>
      <c r="AH753" s="274"/>
      <c r="AI753" s="273"/>
      <c r="AJ753" s="272"/>
      <c r="AK753" s="271"/>
      <c r="AL753" s="270"/>
      <c r="AM753" s="269"/>
      <c r="AN753" s="268"/>
      <c r="AO753" s="267"/>
      <c r="AP753" s="266"/>
      <c r="AQ753" s="265"/>
      <c r="BY753" s="3">
        <v>1</v>
      </c>
    </row>
    <row r="754" spans="24:77" ht="15.75">
      <c r="X754" s="224"/>
      <c r="Y754" s="281"/>
      <c r="Z754" s="282"/>
      <c r="AA754" s="281"/>
      <c r="AB754" s="280"/>
      <c r="AC754" s="279"/>
      <c r="AD754" s="278"/>
      <c r="AE754" s="277"/>
      <c r="AF754" s="276"/>
      <c r="AG754" s="275"/>
      <c r="AH754" s="274"/>
      <c r="AI754" s="273"/>
      <c r="AJ754" s="272"/>
      <c r="AK754" s="271"/>
      <c r="AL754" s="270"/>
      <c r="AM754" s="269"/>
      <c r="AN754" s="268"/>
      <c r="AO754" s="267"/>
      <c r="AP754" s="266"/>
      <c r="AQ754" s="265"/>
      <c r="BY754" s="3">
        <v>1</v>
      </c>
    </row>
    <row r="755" spans="24:77" ht="15.75">
      <c r="X755" s="224"/>
      <c r="Y755" s="281"/>
      <c r="Z755" s="282"/>
      <c r="AA755" s="281"/>
      <c r="AB755" s="280"/>
      <c r="AC755" s="279"/>
      <c r="AD755" s="278"/>
      <c r="AE755" s="277"/>
      <c r="AF755" s="276"/>
      <c r="AG755" s="275"/>
      <c r="AH755" s="274"/>
      <c r="AI755" s="273"/>
      <c r="AJ755" s="272"/>
      <c r="AK755" s="271"/>
      <c r="AL755" s="270"/>
      <c r="AM755" s="269"/>
      <c r="AN755" s="268"/>
      <c r="AO755" s="267"/>
      <c r="AP755" s="266"/>
      <c r="AQ755" s="265"/>
      <c r="BY755" s="3">
        <v>1</v>
      </c>
    </row>
    <row r="756" spans="24:77" ht="15.75">
      <c r="X756" s="224"/>
      <c r="Y756" s="281"/>
      <c r="Z756" s="282"/>
      <c r="AA756" s="281"/>
      <c r="AB756" s="280"/>
      <c r="AC756" s="279"/>
      <c r="AD756" s="278"/>
      <c r="AE756" s="277"/>
      <c r="AF756" s="276"/>
      <c r="AG756" s="275"/>
      <c r="AH756" s="274"/>
      <c r="AI756" s="273"/>
      <c r="AJ756" s="272"/>
      <c r="AK756" s="271"/>
      <c r="AL756" s="270"/>
      <c r="AM756" s="269"/>
      <c r="AN756" s="268"/>
      <c r="AO756" s="267"/>
      <c r="AP756" s="266"/>
      <c r="AQ756" s="265"/>
      <c r="BY756" s="3">
        <v>1</v>
      </c>
    </row>
    <row r="757" spans="24:77" ht="15.75">
      <c r="X757" s="224"/>
      <c r="Y757" s="281"/>
      <c r="Z757" s="282"/>
      <c r="AA757" s="281"/>
      <c r="AB757" s="280"/>
      <c r="AC757" s="279"/>
      <c r="AD757" s="278"/>
      <c r="AE757" s="277"/>
      <c r="AF757" s="276"/>
      <c r="AG757" s="275"/>
      <c r="AH757" s="274"/>
      <c r="AI757" s="273"/>
      <c r="AJ757" s="272"/>
      <c r="AK757" s="271"/>
      <c r="AL757" s="270"/>
      <c r="AM757" s="269"/>
      <c r="AN757" s="268"/>
      <c r="AO757" s="267"/>
      <c r="AP757" s="266"/>
      <c r="AQ757" s="265"/>
      <c r="BY757" s="3">
        <v>1</v>
      </c>
    </row>
    <row r="758" spans="24:77" ht="15.75">
      <c r="X758" s="224"/>
      <c r="Y758" s="281"/>
      <c r="Z758" s="282"/>
      <c r="AA758" s="281"/>
      <c r="AB758" s="280"/>
      <c r="AC758" s="279"/>
      <c r="AD758" s="278"/>
      <c r="AE758" s="277"/>
      <c r="AF758" s="276"/>
      <c r="AG758" s="275"/>
      <c r="AH758" s="274"/>
      <c r="AI758" s="273"/>
      <c r="AJ758" s="272"/>
      <c r="AK758" s="271"/>
      <c r="AL758" s="270"/>
      <c r="AM758" s="269"/>
      <c r="AN758" s="268"/>
      <c r="AO758" s="267"/>
      <c r="AP758" s="266"/>
      <c r="AQ758" s="265"/>
      <c r="BY758" s="3">
        <v>1</v>
      </c>
    </row>
    <row r="759" spans="24:77" ht="15.75">
      <c r="X759" s="224"/>
      <c r="Y759" s="281"/>
      <c r="Z759" s="282"/>
      <c r="AA759" s="281"/>
      <c r="AB759" s="280"/>
      <c r="AC759" s="279"/>
      <c r="AD759" s="278"/>
      <c r="AE759" s="277"/>
      <c r="AF759" s="276"/>
      <c r="AG759" s="275"/>
      <c r="AH759" s="274"/>
      <c r="AI759" s="273"/>
      <c r="AJ759" s="272"/>
      <c r="AK759" s="271"/>
      <c r="AL759" s="270"/>
      <c r="AM759" s="269"/>
      <c r="AN759" s="268"/>
      <c r="AO759" s="267"/>
      <c r="AP759" s="266"/>
      <c r="AQ759" s="265"/>
      <c r="BY759" s="3">
        <v>1</v>
      </c>
    </row>
    <row r="760" spans="24:77" ht="15.75">
      <c r="X760" s="224"/>
      <c r="Y760" s="281"/>
      <c r="Z760" s="282"/>
      <c r="AA760" s="281"/>
      <c r="AB760" s="280"/>
      <c r="AC760" s="279"/>
      <c r="AD760" s="278"/>
      <c r="AE760" s="277"/>
      <c r="AF760" s="276"/>
      <c r="AG760" s="275"/>
      <c r="AH760" s="274"/>
      <c r="AI760" s="273"/>
      <c r="AJ760" s="272"/>
      <c r="AK760" s="271"/>
      <c r="AL760" s="270"/>
      <c r="AM760" s="269"/>
      <c r="AN760" s="268"/>
      <c r="AO760" s="267"/>
      <c r="AP760" s="266"/>
      <c r="AQ760" s="265"/>
      <c r="BY760" s="3">
        <v>1</v>
      </c>
    </row>
    <row r="761" spans="24:77" ht="15.75">
      <c r="X761" s="224"/>
      <c r="Y761" s="281"/>
      <c r="Z761" s="282"/>
      <c r="AA761" s="281"/>
      <c r="AB761" s="280"/>
      <c r="AC761" s="279"/>
      <c r="AD761" s="278"/>
      <c r="AE761" s="277"/>
      <c r="AF761" s="276"/>
      <c r="AG761" s="275"/>
      <c r="AH761" s="274"/>
      <c r="AI761" s="273"/>
      <c r="AJ761" s="272"/>
      <c r="AK761" s="271"/>
      <c r="AL761" s="270"/>
      <c r="AM761" s="269"/>
      <c r="AN761" s="268"/>
      <c r="AO761" s="267"/>
      <c r="AP761" s="266"/>
      <c r="AQ761" s="265"/>
      <c r="BY761" s="3">
        <v>1</v>
      </c>
    </row>
    <row r="762" spans="24:77" ht="15.75">
      <c r="X762" s="224"/>
      <c r="Y762" s="281"/>
      <c r="Z762" s="282"/>
      <c r="AA762" s="281"/>
      <c r="AB762" s="280"/>
      <c r="AC762" s="279"/>
      <c r="AD762" s="278"/>
      <c r="AE762" s="277"/>
      <c r="AF762" s="276"/>
      <c r="AG762" s="275"/>
      <c r="AH762" s="274"/>
      <c r="AI762" s="273"/>
      <c r="AJ762" s="272"/>
      <c r="AK762" s="271"/>
      <c r="AL762" s="270"/>
      <c r="AM762" s="269"/>
      <c r="AN762" s="268"/>
      <c r="AO762" s="267"/>
      <c r="AP762" s="266"/>
      <c r="AQ762" s="265"/>
      <c r="BY762" s="3">
        <v>1</v>
      </c>
    </row>
    <row r="763" spans="24:77" ht="15.75">
      <c r="X763" s="224"/>
      <c r="Y763" s="281"/>
      <c r="Z763" s="282"/>
      <c r="AA763" s="281"/>
      <c r="AB763" s="280"/>
      <c r="AC763" s="279"/>
      <c r="AD763" s="278"/>
      <c r="AE763" s="277"/>
      <c r="AF763" s="276"/>
      <c r="AG763" s="275"/>
      <c r="AH763" s="274"/>
      <c r="AI763" s="273"/>
      <c r="AJ763" s="272"/>
      <c r="AK763" s="271"/>
      <c r="AL763" s="270"/>
      <c r="AM763" s="269"/>
      <c r="AN763" s="268"/>
      <c r="AO763" s="267"/>
      <c r="AP763" s="266"/>
      <c r="AQ763" s="265"/>
      <c r="BY763" s="3">
        <v>1</v>
      </c>
    </row>
    <row r="764" spans="24:77" ht="15.75">
      <c r="X764" s="224"/>
      <c r="Y764" s="281"/>
      <c r="Z764" s="282"/>
      <c r="AA764" s="281"/>
      <c r="AB764" s="280"/>
      <c r="AC764" s="279"/>
      <c r="AD764" s="278"/>
      <c r="AE764" s="277"/>
      <c r="AF764" s="276"/>
      <c r="AG764" s="275"/>
      <c r="AH764" s="274"/>
      <c r="AI764" s="273"/>
      <c r="AJ764" s="272"/>
      <c r="AK764" s="271"/>
      <c r="AL764" s="270"/>
      <c r="AM764" s="269"/>
      <c r="AN764" s="268"/>
      <c r="AO764" s="267"/>
      <c r="AP764" s="266"/>
      <c r="AQ764" s="265"/>
      <c r="BY764" s="3">
        <v>1</v>
      </c>
    </row>
    <row r="765" spans="24:77" ht="15.75">
      <c r="X765" s="224"/>
      <c r="Y765" s="281"/>
      <c r="Z765" s="282"/>
      <c r="AA765" s="281"/>
      <c r="AB765" s="280"/>
      <c r="AC765" s="279"/>
      <c r="AD765" s="278"/>
      <c r="AE765" s="277"/>
      <c r="AF765" s="276"/>
      <c r="AG765" s="275"/>
      <c r="AH765" s="274"/>
      <c r="AI765" s="273"/>
      <c r="AJ765" s="272"/>
      <c r="AK765" s="271"/>
      <c r="AL765" s="270"/>
      <c r="AM765" s="269"/>
      <c r="AN765" s="268"/>
      <c r="AO765" s="267"/>
      <c r="AP765" s="266"/>
      <c r="AQ765" s="265"/>
      <c r="BY765" s="3">
        <v>1</v>
      </c>
    </row>
    <row r="766" spans="24:77" ht="15.75">
      <c r="X766" s="224"/>
      <c r="Y766" s="281"/>
      <c r="Z766" s="282"/>
      <c r="AA766" s="281"/>
      <c r="AB766" s="280"/>
      <c r="AC766" s="279"/>
      <c r="AD766" s="278"/>
      <c r="AE766" s="277"/>
      <c r="AF766" s="276"/>
      <c r="AG766" s="275"/>
      <c r="AH766" s="274"/>
      <c r="AI766" s="273"/>
      <c r="AJ766" s="272"/>
      <c r="AK766" s="271"/>
      <c r="AL766" s="270"/>
      <c r="AM766" s="269"/>
      <c r="AN766" s="268"/>
      <c r="AO766" s="267"/>
      <c r="AP766" s="266"/>
      <c r="AQ766" s="265"/>
      <c r="BY766" s="3">
        <v>1</v>
      </c>
    </row>
    <row r="767" spans="24:77" ht="15.75">
      <c r="X767" s="224"/>
      <c r="Y767" s="281"/>
      <c r="Z767" s="282"/>
      <c r="AA767" s="281"/>
      <c r="AB767" s="280"/>
      <c r="AC767" s="279"/>
      <c r="AD767" s="278"/>
      <c r="AE767" s="277"/>
      <c r="AF767" s="276"/>
      <c r="AG767" s="275"/>
      <c r="AH767" s="274"/>
      <c r="AI767" s="273"/>
      <c r="AJ767" s="272"/>
      <c r="AK767" s="271"/>
      <c r="AL767" s="270"/>
      <c r="AM767" s="269"/>
      <c r="AN767" s="268"/>
      <c r="AO767" s="267"/>
      <c r="AP767" s="266"/>
      <c r="AQ767" s="265"/>
      <c r="BY767" s="3">
        <v>1</v>
      </c>
    </row>
    <row r="768" spans="24:77" ht="15.75">
      <c r="X768" s="224"/>
      <c r="Y768" s="281"/>
      <c r="Z768" s="282"/>
      <c r="AA768" s="281"/>
      <c r="AB768" s="280"/>
      <c r="AC768" s="279"/>
      <c r="AD768" s="278"/>
      <c r="AE768" s="277"/>
      <c r="AF768" s="276"/>
      <c r="AG768" s="275"/>
      <c r="AH768" s="274"/>
      <c r="AI768" s="273"/>
      <c r="AJ768" s="272"/>
      <c r="AK768" s="271"/>
      <c r="AL768" s="270"/>
      <c r="AM768" s="269"/>
      <c r="AN768" s="268"/>
      <c r="AO768" s="267"/>
      <c r="AP768" s="266"/>
      <c r="AQ768" s="265"/>
      <c r="BY768" s="3">
        <v>1</v>
      </c>
    </row>
    <row r="769" spans="1:79" ht="15.75">
      <c r="X769" s="224"/>
      <c r="Y769" s="281"/>
      <c r="Z769" s="282"/>
      <c r="AA769" s="281"/>
      <c r="AB769" s="280"/>
      <c r="AC769" s="279"/>
      <c r="AD769" s="278"/>
      <c r="AE769" s="277"/>
      <c r="AF769" s="276"/>
      <c r="AG769" s="275"/>
      <c r="AH769" s="274"/>
      <c r="AI769" s="273"/>
      <c r="AJ769" s="272"/>
      <c r="AK769" s="271"/>
      <c r="AL769" s="270"/>
      <c r="AM769" s="269"/>
      <c r="AN769" s="268"/>
      <c r="AO769" s="267"/>
      <c r="AP769" s="266"/>
      <c r="AQ769" s="265"/>
      <c r="BY769" s="3">
        <v>1</v>
      </c>
    </row>
    <row r="770" spans="1:79" ht="15.75">
      <c r="X770" s="224"/>
      <c r="Y770" s="281"/>
      <c r="Z770" s="282"/>
      <c r="AA770" s="281"/>
      <c r="AB770" s="280"/>
      <c r="AC770" s="279"/>
      <c r="AD770" s="278"/>
      <c r="AE770" s="277"/>
      <c r="AF770" s="276"/>
      <c r="AG770" s="275"/>
      <c r="AH770" s="274"/>
      <c r="AI770" s="273"/>
      <c r="AJ770" s="272"/>
      <c r="AK770" s="271"/>
      <c r="AL770" s="270"/>
      <c r="AM770" s="269"/>
      <c r="AN770" s="268"/>
      <c r="AO770" s="267"/>
      <c r="AP770" s="266"/>
      <c r="AQ770" s="265"/>
      <c r="BY770" s="3">
        <v>1</v>
      </c>
    </row>
    <row r="771" spans="1:79" ht="15.75">
      <c r="X771" s="224"/>
      <c r="Y771" s="281"/>
      <c r="Z771" s="282"/>
      <c r="AA771" s="281"/>
      <c r="AB771" s="280"/>
      <c r="AC771" s="279"/>
      <c r="AD771" s="278"/>
      <c r="AE771" s="277"/>
      <c r="AF771" s="276"/>
      <c r="AG771" s="275"/>
      <c r="AH771" s="274"/>
      <c r="AI771" s="273"/>
      <c r="AJ771" s="272"/>
      <c r="AK771" s="271"/>
      <c r="AL771" s="270"/>
      <c r="AM771" s="269"/>
      <c r="AN771" s="268"/>
      <c r="AO771" s="267"/>
      <c r="AP771" s="266"/>
      <c r="AQ771" s="265"/>
      <c r="BY771" s="3">
        <v>1</v>
      </c>
    </row>
    <row r="772" spans="1:79" ht="15.75">
      <c r="X772" s="224"/>
      <c r="Y772" s="281"/>
      <c r="Z772" s="282"/>
      <c r="AA772" s="281"/>
      <c r="AB772" s="280"/>
      <c r="AC772" s="279"/>
      <c r="AD772" s="278"/>
      <c r="AE772" s="277"/>
      <c r="AF772" s="276"/>
      <c r="AG772" s="275"/>
      <c r="AH772" s="274"/>
      <c r="AI772" s="273"/>
      <c r="AJ772" s="272"/>
      <c r="AK772" s="271"/>
      <c r="AL772" s="270"/>
      <c r="AM772" s="269"/>
      <c r="AN772" s="268"/>
      <c r="AO772" s="267"/>
      <c r="AP772" s="266"/>
      <c r="AQ772" s="265"/>
      <c r="BY772" s="3">
        <v>1</v>
      </c>
    </row>
    <row r="773" spans="1:79" ht="15.75">
      <c r="X773" s="224"/>
      <c r="Y773" s="281"/>
      <c r="Z773" s="282"/>
      <c r="AA773" s="281"/>
      <c r="AB773" s="280"/>
      <c r="AC773" s="279"/>
      <c r="AD773" s="278"/>
      <c r="AE773" s="277"/>
      <c r="AF773" s="276"/>
      <c r="AG773" s="275"/>
      <c r="AH773" s="274"/>
      <c r="AI773" s="273"/>
      <c r="AJ773" s="272"/>
      <c r="AK773" s="271"/>
      <c r="AL773" s="270"/>
      <c r="AM773" s="269"/>
      <c r="AN773" s="268"/>
      <c r="AO773" s="267"/>
      <c r="AP773" s="266"/>
      <c r="AQ773" s="265"/>
      <c r="BY773" s="3">
        <v>1</v>
      </c>
    </row>
    <row r="774" spans="1:79" ht="15.75">
      <c r="X774" s="224"/>
      <c r="Y774" s="281"/>
      <c r="Z774" s="282"/>
      <c r="AA774" s="281"/>
      <c r="AB774" s="280"/>
      <c r="AC774" s="279"/>
      <c r="AD774" s="278"/>
      <c r="AE774" s="277"/>
      <c r="AF774" s="276"/>
      <c r="AG774" s="275"/>
      <c r="AH774" s="274"/>
      <c r="AI774" s="273"/>
      <c r="AJ774" s="272"/>
      <c r="AK774" s="271"/>
      <c r="AL774" s="270"/>
      <c r="AM774" s="269"/>
      <c r="AN774" s="268"/>
      <c r="AO774" s="267"/>
      <c r="AP774" s="266"/>
      <c r="AQ774" s="265"/>
      <c r="BY774" s="3">
        <v>1</v>
      </c>
    </row>
    <row r="775" spans="1:79" ht="15.75">
      <c r="X775" s="224"/>
      <c r="Y775" s="281"/>
      <c r="Z775" s="282"/>
      <c r="AA775" s="281"/>
      <c r="AB775" s="280"/>
      <c r="AC775" s="279"/>
      <c r="AD775" s="278"/>
      <c r="AE775" s="277"/>
      <c r="AF775" s="276"/>
      <c r="AG775" s="275"/>
      <c r="AH775" s="274"/>
      <c r="AI775" s="273"/>
      <c r="AJ775" s="272"/>
      <c r="AK775" s="271"/>
      <c r="AL775" s="270"/>
      <c r="AM775" s="269"/>
      <c r="AN775" s="268"/>
      <c r="AO775" s="267"/>
      <c r="AP775" s="266"/>
      <c r="AQ775" s="265"/>
      <c r="BY775" s="3">
        <v>1</v>
      </c>
    </row>
    <row r="776" spans="1:79" ht="15.75">
      <c r="X776" s="224"/>
      <c r="Y776" s="281"/>
      <c r="Z776" s="282"/>
      <c r="AA776" s="281"/>
      <c r="AB776" s="280"/>
      <c r="AC776" s="279"/>
      <c r="AD776" s="278"/>
      <c r="AE776" s="277"/>
      <c r="AF776" s="276"/>
      <c r="AG776" s="275"/>
      <c r="AH776" s="274"/>
      <c r="AI776" s="273"/>
      <c r="AJ776" s="272"/>
      <c r="AK776" s="271"/>
      <c r="AL776" s="270"/>
      <c r="AM776" s="269"/>
      <c r="AN776" s="268"/>
      <c r="AO776" s="267"/>
      <c r="AP776" s="266"/>
      <c r="AQ776" s="265"/>
      <c r="BY776" s="3">
        <v>1</v>
      </c>
    </row>
    <row r="777" spans="1:79">
      <c r="BY777" s="3">
        <v>1</v>
      </c>
    </row>
    <row r="778" spans="1:79">
      <c r="BY778" s="62" t="s">
        <v>56</v>
      </c>
    </row>
    <row r="779" spans="1:79">
      <c r="A779" s="3">
        <v>1</v>
      </c>
      <c r="B779" s="3">
        <v>1</v>
      </c>
      <c r="C779" s="3">
        <v>1</v>
      </c>
      <c r="D779" s="3">
        <v>1</v>
      </c>
      <c r="E779" s="3">
        <v>1</v>
      </c>
      <c r="F779" s="3">
        <v>1</v>
      </c>
      <c r="G779" s="3">
        <v>1</v>
      </c>
      <c r="H779" s="3">
        <v>1</v>
      </c>
      <c r="I779" s="3">
        <v>1</v>
      </c>
      <c r="J779" s="3">
        <v>1</v>
      </c>
      <c r="K779" s="3">
        <v>1</v>
      </c>
      <c r="L779" s="3">
        <v>1</v>
      </c>
      <c r="M779" s="3">
        <v>1</v>
      </c>
      <c r="N779" s="3">
        <v>1</v>
      </c>
      <c r="O779" s="3">
        <v>1</v>
      </c>
      <c r="P779" s="3">
        <v>1</v>
      </c>
      <c r="Q779" s="3">
        <v>1</v>
      </c>
      <c r="R779" s="3">
        <v>1</v>
      </c>
      <c r="S779" s="3">
        <v>1</v>
      </c>
      <c r="T779" s="3">
        <v>1</v>
      </c>
      <c r="U779" s="3">
        <v>1</v>
      </c>
      <c r="V779" s="3">
        <v>1</v>
      </c>
      <c r="W779" s="3">
        <v>1</v>
      </c>
      <c r="X779" s="3">
        <v>1</v>
      </c>
      <c r="Y779" s="3">
        <v>1</v>
      </c>
      <c r="Z779" s="3">
        <v>1</v>
      </c>
      <c r="AA779" s="3">
        <v>1</v>
      </c>
      <c r="AB779" s="3">
        <v>1</v>
      </c>
      <c r="AC779" s="3">
        <v>1</v>
      </c>
      <c r="AD779" s="3">
        <v>1</v>
      </c>
      <c r="AE779" s="3">
        <v>1</v>
      </c>
      <c r="AF779" s="3">
        <v>1</v>
      </c>
      <c r="AG779" s="3">
        <v>1</v>
      </c>
      <c r="AH779" s="3">
        <v>1</v>
      </c>
      <c r="AI779" s="3">
        <v>1</v>
      </c>
      <c r="AJ779" s="3">
        <v>1</v>
      </c>
      <c r="AK779" s="3">
        <v>1</v>
      </c>
      <c r="AL779" s="3">
        <v>1</v>
      </c>
      <c r="AM779" s="3">
        <v>1</v>
      </c>
      <c r="AN779" s="3">
        <v>1</v>
      </c>
      <c r="AO779" s="3">
        <v>1</v>
      </c>
      <c r="AP779" s="3">
        <v>1</v>
      </c>
      <c r="AQ779" s="3">
        <v>1</v>
      </c>
      <c r="AR779" s="3">
        <v>1</v>
      </c>
      <c r="AS779" s="3">
        <v>1</v>
      </c>
      <c r="AT779" s="3">
        <v>1</v>
      </c>
      <c r="AU779" s="3">
        <v>1</v>
      </c>
      <c r="AV779" s="3">
        <v>1</v>
      </c>
      <c r="AW779" s="3">
        <v>1</v>
      </c>
      <c r="AX779" s="3">
        <v>1</v>
      </c>
      <c r="AY779" s="3">
        <v>1</v>
      </c>
      <c r="AZ779" s="3">
        <v>1</v>
      </c>
      <c r="BA779" s="3">
        <v>1</v>
      </c>
      <c r="BB779" s="3">
        <v>1</v>
      </c>
      <c r="BC779" s="3">
        <v>1</v>
      </c>
      <c r="BD779" s="3">
        <v>1</v>
      </c>
      <c r="BE779" s="3">
        <v>1</v>
      </c>
      <c r="BF779" s="3">
        <v>1</v>
      </c>
      <c r="BG779" s="3">
        <v>1</v>
      </c>
      <c r="BH779" s="3">
        <v>1</v>
      </c>
      <c r="BI779" s="3">
        <v>1</v>
      </c>
      <c r="BJ779" s="3">
        <v>1</v>
      </c>
      <c r="BK779" s="3">
        <v>1</v>
      </c>
      <c r="BL779" s="3">
        <v>1</v>
      </c>
      <c r="BM779" s="3">
        <v>1</v>
      </c>
      <c r="BN779" s="3">
        <v>1</v>
      </c>
      <c r="BO779" s="3">
        <v>1</v>
      </c>
      <c r="BP779" s="3">
        <v>1</v>
      </c>
      <c r="BQ779" s="3">
        <v>1</v>
      </c>
      <c r="BR779" s="3">
        <v>1</v>
      </c>
      <c r="BS779" s="3">
        <v>1</v>
      </c>
      <c r="BT779" s="3">
        <v>1</v>
      </c>
      <c r="BU779" s="3">
        <v>1</v>
      </c>
      <c r="BV779" s="3">
        <v>1</v>
      </c>
      <c r="BW779" s="3">
        <v>1</v>
      </c>
      <c r="BX779" s="3">
        <v>1</v>
      </c>
      <c r="BY779" s="1" t="str">
        <f>ADDRESS(ROW(),COLUMN(),4)</f>
        <v>BY779</v>
      </c>
      <c r="BZ779" s="21"/>
      <c r="CA779" s="22" t="str">
        <f>ADDRESS(ROW(),COLUMN(),4)</f>
        <v>CA779</v>
      </c>
    </row>
  </sheetData>
  <mergeCells count="49">
    <mergeCell ref="BN32:BN36"/>
    <mergeCell ref="J35:J676"/>
    <mergeCell ref="BN37:BN39"/>
    <mergeCell ref="R38:R39"/>
    <mergeCell ref="BN40:BN43"/>
    <mergeCell ref="T44:V45"/>
    <mergeCell ref="BN44:BN45"/>
    <mergeCell ref="BN46:BN50"/>
    <mergeCell ref="BN51:BN54"/>
    <mergeCell ref="BN55:BN58"/>
    <mergeCell ref="BN59:BN62"/>
    <mergeCell ref="BN63:BN64"/>
    <mergeCell ref="BN65:BR65"/>
    <mergeCell ref="BN66:BR66"/>
    <mergeCell ref="AT490:BK491"/>
    <mergeCell ref="BN31:BR31"/>
    <mergeCell ref="AE22:AF22"/>
    <mergeCell ref="AT22:AT24"/>
    <mergeCell ref="AU22:BK24"/>
    <mergeCell ref="AE23:AG23"/>
    <mergeCell ref="AF25:AF26"/>
    <mergeCell ref="AG25:AG26"/>
    <mergeCell ref="AH25:AH26"/>
    <mergeCell ref="AI25:AI26"/>
    <mergeCell ref="AM25:AM26"/>
    <mergeCell ref="AN25:AN26"/>
    <mergeCell ref="AO25:AO26"/>
    <mergeCell ref="AP25:AP26"/>
    <mergeCell ref="AQ25:AQ26"/>
    <mergeCell ref="AT25:AT27"/>
    <mergeCell ref="AU25:BK27"/>
    <mergeCell ref="AG20:AM21"/>
    <mergeCell ref="J4:V5"/>
    <mergeCell ref="AS4:BL5"/>
    <mergeCell ref="Y5:AO6"/>
    <mergeCell ref="AP5:AQ5"/>
    <mergeCell ref="AP6:AQ14"/>
    <mergeCell ref="R8:T9"/>
    <mergeCell ref="AP15:AQ15"/>
    <mergeCell ref="BH15:BL16"/>
    <mergeCell ref="AF17:AN18"/>
    <mergeCell ref="AO17:AP18"/>
    <mergeCell ref="AQ17:AQ18"/>
    <mergeCell ref="W1:W2"/>
    <mergeCell ref="AR1:AR2"/>
    <mergeCell ref="BM1:BM2"/>
    <mergeCell ref="W3:W4"/>
    <mergeCell ref="AR3:AR4"/>
    <mergeCell ref="BM3:BM4"/>
  </mergeCells>
  <conditionalFormatting sqref="AH27:AH38">
    <cfRule type="cellIs" dxfId="0" priority="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Joël.Leboucher</vt:lpstr>
      <vt:lpstr>Nettoyez.vos.textes</vt:lpstr>
      <vt:lpstr>Magique.1.ligne </vt:lpstr>
      <vt:lpstr>Magique.5.lignes.24.01.2026</vt:lpstr>
      <vt:lpstr>Magique.45.lignes.05.01.2026</vt:lpstr>
      <vt:lpstr>Magique.45.lignes.05.01.202 (2)</vt:lpstr>
      <vt:lpstr>allergènes</vt:lpstr>
      <vt:lpstr>Fiches.avec.Allergènes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Joël Leboucher</dc:creator>
  <cp:lastModifiedBy>Joël Leboucher</cp:lastModifiedBy>
  <dcterms:created xsi:type="dcterms:W3CDTF">2026-01-04T19:03:20Z</dcterms:created>
  <dcterms:modified xsi:type="dcterms:W3CDTF">2026-02-21T10:42:35Z</dcterms:modified>
</cp:coreProperties>
</file>